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1610" windowHeight="9270" firstSheet="17" activeTab="22"/>
  </bookViews>
  <sheets>
    <sheet name="Monthly Data" sheetId="14" r:id="rId1"/>
    <sheet name="Weather Data" sheetId="19" r:id="rId2"/>
    <sheet name="Ontario Employment Growth" sheetId="30" r:id="rId3"/>
    <sheet name="Res OLS Model" sheetId="15" r:id="rId4"/>
    <sheet name="Res Predicted Monthly" sheetId="16" r:id="rId5"/>
    <sheet name="GS &lt; 50 OLS Model" sheetId="20" r:id="rId6"/>
    <sheet name="GS &lt; 50 Predicted Monthly" sheetId="21" r:id="rId7"/>
    <sheet name="GS &gt; 50 OLS Model" sheetId="23" r:id="rId8"/>
    <sheet name="GS &gt; 50 Predicted Monthly" sheetId="25" r:id="rId9"/>
    <sheet name="LU OLS Model" sheetId="24" r:id="rId10"/>
    <sheet name="LU Predicted Monthly" sheetId="26" r:id="rId11"/>
    <sheet name="Model Annual Summary" sheetId="12" r:id="rId12"/>
    <sheet name="Res Normalized Monthly" sheetId="17" r:id="rId13"/>
    <sheet name="GS &lt; 50 Normalized Monthly" sheetId="22" r:id="rId14"/>
    <sheet name="GS &gt; 50 Normalized Monthly" sheetId="27" r:id="rId15"/>
    <sheet name="LU Normalized Monthly" sheetId="28" r:id="rId16"/>
    <sheet name="Connection count " sheetId="31" r:id="rId17"/>
    <sheet name="Normalized Annual Summary" sheetId="18" r:id="rId18"/>
    <sheet name="kW Forecast" sheetId="29" r:id="rId19"/>
    <sheet name="Annual CDM" sheetId="33" r:id="rId20"/>
    <sheet name="CDM Adjustments" sheetId="34" r:id="rId21"/>
    <sheet name="LRAMVA kWh" sheetId="35" r:id="rId22"/>
    <sheet name="Summary Tables" sheetId="32" r:id="rId23"/>
  </sheets>
  <externalReferences>
    <externalReference r:id="rId24"/>
  </externalReferences>
  <calcPr calcId="145621"/>
</workbook>
</file>

<file path=xl/calcChain.xml><?xml version="1.0" encoding="utf-8"?>
<calcChain xmlns="http://schemas.openxmlformats.org/spreadsheetml/2006/main">
  <c r="G10" i="32" l="1"/>
  <c r="H10" i="32"/>
  <c r="G11" i="32"/>
  <c r="H11" i="32"/>
  <c r="G12" i="32"/>
  <c r="H12" i="32"/>
  <c r="G13" i="32"/>
  <c r="H13" i="32"/>
  <c r="G14" i="32"/>
  <c r="H14" i="32"/>
  <c r="C1" i="26" l="1"/>
  <c r="C1" i="25"/>
  <c r="C1" i="21"/>
  <c r="H62" i="32"/>
  <c r="G62" i="32"/>
  <c r="F62" i="32"/>
  <c r="E62" i="32"/>
  <c r="D62" i="32"/>
  <c r="C62" i="32"/>
  <c r="H61" i="32"/>
  <c r="G61" i="32"/>
  <c r="F61" i="32"/>
  <c r="E61" i="32"/>
  <c r="D61" i="32"/>
  <c r="C61" i="32"/>
  <c r="H60" i="32"/>
  <c r="G60" i="32"/>
  <c r="F60" i="32"/>
  <c r="E60" i="32"/>
  <c r="D60" i="32"/>
  <c r="C60" i="32"/>
  <c r="H59" i="32"/>
  <c r="G59" i="32"/>
  <c r="F59" i="32"/>
  <c r="E59" i="32"/>
  <c r="D59" i="32"/>
  <c r="C59" i="32"/>
  <c r="H58" i="32"/>
  <c r="G58" i="32"/>
  <c r="F58" i="32"/>
  <c r="E58" i="32"/>
  <c r="D58" i="32"/>
  <c r="C58" i="32"/>
  <c r="C63" i="32"/>
  <c r="D63" i="32"/>
  <c r="E63" i="32"/>
  <c r="C64" i="32"/>
  <c r="D64" i="32"/>
  <c r="E64" i="32"/>
  <c r="C65" i="32"/>
  <c r="D65" i="32"/>
  <c r="E65" i="32"/>
  <c r="C66" i="32"/>
  <c r="D66" i="32"/>
  <c r="E66" i="32"/>
  <c r="C67" i="32"/>
  <c r="D67" i="32"/>
  <c r="E67" i="32"/>
  <c r="C68" i="32"/>
  <c r="D68" i="32"/>
  <c r="E68" i="32"/>
  <c r="C69" i="32"/>
  <c r="D69" i="32"/>
  <c r="E69" i="32"/>
  <c r="E38" i="32"/>
  <c r="D38" i="32"/>
  <c r="C38" i="32"/>
  <c r="E37" i="32"/>
  <c r="D37" i="32"/>
  <c r="C37" i="32"/>
  <c r="E36" i="32"/>
  <c r="D36" i="32"/>
  <c r="C36" i="32"/>
  <c r="E35" i="32"/>
  <c r="D35" i="32"/>
  <c r="C35" i="32"/>
  <c r="E34" i="32"/>
  <c r="D34" i="32"/>
  <c r="C34" i="32"/>
  <c r="H8" i="32"/>
  <c r="G8" i="32"/>
  <c r="F8" i="32"/>
  <c r="E8" i="32"/>
  <c r="D8" i="32"/>
  <c r="C8" i="32"/>
  <c r="H7" i="32"/>
  <c r="G7" i="32"/>
  <c r="F7" i="32"/>
  <c r="E7" i="32"/>
  <c r="D7" i="32"/>
  <c r="C7" i="32"/>
  <c r="H6" i="32"/>
  <c r="G6" i="32"/>
  <c r="F6" i="32"/>
  <c r="E6" i="32"/>
  <c r="D6" i="32"/>
  <c r="C6" i="32"/>
  <c r="H5" i="32"/>
  <c r="G5" i="32"/>
  <c r="F5" i="32"/>
  <c r="E5" i="32"/>
  <c r="D5" i="32"/>
  <c r="C5" i="32"/>
  <c r="H4" i="32"/>
  <c r="G4" i="32"/>
  <c r="F4" i="32"/>
  <c r="E4" i="32"/>
  <c r="D4" i="32"/>
  <c r="C4" i="32"/>
  <c r="I61" i="32" l="1"/>
  <c r="I62" i="32"/>
  <c r="I60" i="32"/>
  <c r="I58" i="32"/>
  <c r="I59" i="32"/>
  <c r="F36" i="32"/>
  <c r="I5" i="32"/>
  <c r="I7" i="32"/>
  <c r="F35" i="32"/>
  <c r="F34" i="32"/>
  <c r="F38" i="32"/>
  <c r="F37" i="32"/>
  <c r="I4" i="32"/>
  <c r="I6" i="32"/>
  <c r="I8" i="32"/>
  <c r="C44" i="34" l="1"/>
  <c r="C28" i="34"/>
  <c r="C21" i="34"/>
  <c r="D50" i="33"/>
  <c r="C50" i="33"/>
  <c r="B50" i="33"/>
  <c r="M47" i="33"/>
  <c r="L47" i="33"/>
  <c r="K47" i="33"/>
  <c r="J47" i="33"/>
  <c r="I47" i="33"/>
  <c r="H47" i="33"/>
  <c r="G47" i="33"/>
  <c r="F47" i="33"/>
  <c r="M46" i="33"/>
  <c r="M50" i="33" s="1"/>
  <c r="L46" i="33"/>
  <c r="L50" i="33" s="1"/>
  <c r="K46" i="33"/>
  <c r="K50" i="33" s="1"/>
  <c r="J46" i="33"/>
  <c r="J50" i="33" s="1"/>
  <c r="I46" i="33"/>
  <c r="I50" i="33" s="1"/>
  <c r="H46" i="33"/>
  <c r="H50" i="33" s="1"/>
  <c r="G46" i="33"/>
  <c r="G50" i="33" s="1"/>
  <c r="F46" i="33"/>
  <c r="F50" i="33" s="1"/>
  <c r="E46" i="33"/>
  <c r="E50" i="33" s="1"/>
  <c r="C41" i="33"/>
  <c r="B41" i="33"/>
  <c r="C40" i="33"/>
  <c r="B40" i="33"/>
  <c r="M39" i="33"/>
  <c r="C46" i="34" s="1"/>
  <c r="L39" i="33"/>
  <c r="C38" i="34" s="1"/>
  <c r="K39" i="33"/>
  <c r="C30" i="34" s="1"/>
  <c r="J39" i="33"/>
  <c r="C22" i="34" s="1"/>
  <c r="I39" i="33"/>
  <c r="C14" i="34" s="1"/>
  <c r="H39" i="33"/>
  <c r="C6" i="34" s="1"/>
  <c r="M38" i="33"/>
  <c r="L38" i="33"/>
  <c r="K38" i="33"/>
  <c r="J38" i="33"/>
  <c r="I38" i="33"/>
  <c r="H38" i="33"/>
  <c r="G38" i="33"/>
  <c r="M37" i="33"/>
  <c r="L37" i="33"/>
  <c r="K37" i="33"/>
  <c r="J37" i="33"/>
  <c r="I37" i="33"/>
  <c r="H37" i="33"/>
  <c r="G37" i="33"/>
  <c r="F37" i="33"/>
  <c r="M36" i="33"/>
  <c r="L36" i="33"/>
  <c r="K36" i="33"/>
  <c r="J36" i="33"/>
  <c r="I36" i="33"/>
  <c r="H36" i="33"/>
  <c r="G36" i="33"/>
  <c r="F36" i="33"/>
  <c r="E36" i="33"/>
  <c r="M35" i="33"/>
  <c r="M41" i="33" s="1"/>
  <c r="L35" i="33"/>
  <c r="K35" i="33"/>
  <c r="K41" i="33" s="1"/>
  <c r="J35" i="33"/>
  <c r="I35" i="33"/>
  <c r="I41" i="33" s="1"/>
  <c r="H35" i="33"/>
  <c r="G35" i="33"/>
  <c r="G41" i="33" s="1"/>
  <c r="F35" i="33"/>
  <c r="E35" i="33"/>
  <c r="E41" i="33" s="1"/>
  <c r="D35" i="33"/>
  <c r="D41" i="33" s="1"/>
  <c r="M29" i="33"/>
  <c r="C45" i="34" s="1"/>
  <c r="L29" i="33"/>
  <c r="C37" i="34" s="1"/>
  <c r="K29" i="33"/>
  <c r="C29" i="34" s="1"/>
  <c r="J29" i="33"/>
  <c r="I29" i="33"/>
  <c r="C13" i="34" s="1"/>
  <c r="H29" i="33"/>
  <c r="C5" i="34" s="1"/>
  <c r="M28" i="33"/>
  <c r="L28" i="33"/>
  <c r="K28" i="33"/>
  <c r="J28" i="33"/>
  <c r="I28" i="33"/>
  <c r="H28" i="33"/>
  <c r="G28" i="33"/>
  <c r="M27" i="33"/>
  <c r="L27" i="33"/>
  <c r="K27" i="33"/>
  <c r="J27" i="33"/>
  <c r="I27" i="33"/>
  <c r="H27" i="33"/>
  <c r="G27" i="33"/>
  <c r="F27" i="33"/>
  <c r="M26" i="33"/>
  <c r="L26" i="33"/>
  <c r="K26" i="33"/>
  <c r="J26" i="33"/>
  <c r="I26" i="33"/>
  <c r="H26" i="33"/>
  <c r="G26" i="33"/>
  <c r="F26" i="33"/>
  <c r="E26" i="33"/>
  <c r="M25" i="33"/>
  <c r="L25" i="33"/>
  <c r="K25" i="33"/>
  <c r="J25" i="33"/>
  <c r="I25" i="33"/>
  <c r="H25" i="33"/>
  <c r="G25" i="33"/>
  <c r="F25" i="33"/>
  <c r="E25" i="33"/>
  <c r="D25" i="33"/>
  <c r="M24" i="33"/>
  <c r="L24" i="33"/>
  <c r="K24" i="33"/>
  <c r="J24" i="33"/>
  <c r="I24" i="33"/>
  <c r="H24" i="33"/>
  <c r="G24" i="33"/>
  <c r="F24" i="33"/>
  <c r="E24" i="33"/>
  <c r="D24" i="33"/>
  <c r="C24" i="33"/>
  <c r="M23" i="33"/>
  <c r="L23" i="33"/>
  <c r="K23" i="33"/>
  <c r="J23" i="33"/>
  <c r="J31" i="33" s="1"/>
  <c r="I23" i="33"/>
  <c r="H23" i="33"/>
  <c r="G23" i="33"/>
  <c r="F23" i="33"/>
  <c r="F31" i="33" s="1"/>
  <c r="E23" i="33"/>
  <c r="D23" i="33"/>
  <c r="C23" i="33"/>
  <c r="B23" i="33"/>
  <c r="B31" i="33" s="1"/>
  <c r="M19" i="33"/>
  <c r="L19" i="33"/>
  <c r="C36" i="34" s="1"/>
  <c r="K19" i="33"/>
  <c r="J19" i="33"/>
  <c r="C20" i="34" s="1"/>
  <c r="I19" i="33"/>
  <c r="C12" i="34" s="1"/>
  <c r="H19" i="33"/>
  <c r="C4" i="34" s="1"/>
  <c r="M18" i="33"/>
  <c r="L18" i="33"/>
  <c r="K18" i="33"/>
  <c r="J18" i="33"/>
  <c r="I18" i="33"/>
  <c r="H18" i="33"/>
  <c r="G18" i="33"/>
  <c r="M17" i="33"/>
  <c r="L17" i="33"/>
  <c r="K17" i="33"/>
  <c r="J17" i="33"/>
  <c r="I17" i="33"/>
  <c r="H17" i="33"/>
  <c r="G17" i="33"/>
  <c r="F17" i="33"/>
  <c r="M16" i="33"/>
  <c r="L16" i="33"/>
  <c r="K16" i="33"/>
  <c r="J16" i="33"/>
  <c r="I16" i="33"/>
  <c r="H16" i="33"/>
  <c r="G16" i="33"/>
  <c r="F16" i="33"/>
  <c r="E16" i="33"/>
  <c r="M15" i="33"/>
  <c r="L15" i="33"/>
  <c r="K15" i="33"/>
  <c r="J15" i="33"/>
  <c r="I15" i="33"/>
  <c r="H15" i="33"/>
  <c r="G15" i="33"/>
  <c r="F15" i="33"/>
  <c r="E15" i="33"/>
  <c r="D15" i="33"/>
  <c r="M14" i="33"/>
  <c r="L14" i="33"/>
  <c r="K14" i="33"/>
  <c r="J14" i="33"/>
  <c r="I14" i="33"/>
  <c r="H14" i="33"/>
  <c r="G14" i="33"/>
  <c r="F14" i="33"/>
  <c r="E14" i="33"/>
  <c r="D14" i="33"/>
  <c r="C14" i="33"/>
  <c r="M13" i="33"/>
  <c r="M21" i="33" s="1"/>
  <c r="L13" i="33"/>
  <c r="K13" i="33"/>
  <c r="J13" i="33"/>
  <c r="I13" i="33"/>
  <c r="I21" i="33" s="1"/>
  <c r="H13" i="33"/>
  <c r="G13" i="33"/>
  <c r="F13" i="33"/>
  <c r="E13" i="33"/>
  <c r="E21" i="33" s="1"/>
  <c r="D13" i="33"/>
  <c r="C13" i="33"/>
  <c r="B13" i="33"/>
  <c r="B21" i="33" s="1"/>
  <c r="M9" i="33"/>
  <c r="C43" i="34" s="1"/>
  <c r="L9" i="33"/>
  <c r="C35" i="34" s="1"/>
  <c r="K9" i="33"/>
  <c r="C27" i="34" s="1"/>
  <c r="J9" i="33"/>
  <c r="C19" i="34" s="1"/>
  <c r="I9" i="33"/>
  <c r="C11" i="34" s="1"/>
  <c r="H9" i="33"/>
  <c r="C3" i="34" s="1"/>
  <c r="M8" i="33"/>
  <c r="L8" i="33"/>
  <c r="K8" i="33"/>
  <c r="J8" i="33"/>
  <c r="I8" i="33"/>
  <c r="H8" i="33"/>
  <c r="G8" i="33"/>
  <c r="M7" i="33"/>
  <c r="L7" i="33"/>
  <c r="K7" i="33"/>
  <c r="J7" i="33"/>
  <c r="I7" i="33"/>
  <c r="H7" i="33"/>
  <c r="G7" i="33"/>
  <c r="F7" i="33"/>
  <c r="M6" i="33"/>
  <c r="L6" i="33"/>
  <c r="K6" i="33"/>
  <c r="J6" i="33"/>
  <c r="I6" i="33"/>
  <c r="H6" i="33"/>
  <c r="G6" i="33"/>
  <c r="F6" i="33"/>
  <c r="E6" i="33"/>
  <c r="M5" i="33"/>
  <c r="L5" i="33"/>
  <c r="K5" i="33"/>
  <c r="J5" i="33"/>
  <c r="I5" i="33"/>
  <c r="H5" i="33"/>
  <c r="G5" i="33"/>
  <c r="F5" i="33"/>
  <c r="E5" i="33"/>
  <c r="D5" i="33"/>
  <c r="M4" i="33"/>
  <c r="L4" i="33"/>
  <c r="K4" i="33"/>
  <c r="J4" i="33"/>
  <c r="I4" i="33"/>
  <c r="H4" i="33"/>
  <c r="G4" i="33"/>
  <c r="F4" i="33"/>
  <c r="E4" i="33"/>
  <c r="D4" i="33"/>
  <c r="C4" i="33"/>
  <c r="M3" i="33"/>
  <c r="L3" i="33"/>
  <c r="L11" i="33" s="1"/>
  <c r="K3" i="33"/>
  <c r="J3" i="33"/>
  <c r="I3" i="33"/>
  <c r="H3" i="33"/>
  <c r="H11" i="33" s="1"/>
  <c r="G3" i="33"/>
  <c r="F3" i="33"/>
  <c r="E3" i="33"/>
  <c r="D3" i="33"/>
  <c r="D11" i="33" s="1"/>
  <c r="C3" i="33"/>
  <c r="B3" i="33"/>
  <c r="B11" i="33" s="1"/>
  <c r="C73" i="26"/>
  <c r="C72" i="26"/>
  <c r="C71" i="26"/>
  <c r="C70" i="26"/>
  <c r="C69" i="26"/>
  <c r="C68" i="26"/>
  <c r="C67" i="26"/>
  <c r="C66" i="26"/>
  <c r="C65" i="26"/>
  <c r="C64" i="26"/>
  <c r="C63" i="26"/>
  <c r="C62" i="26"/>
  <c r="C61" i="26"/>
  <c r="C60" i="26"/>
  <c r="C59" i="26"/>
  <c r="C58" i="26"/>
  <c r="C57" i="26"/>
  <c r="C56" i="26"/>
  <c r="C55" i="26"/>
  <c r="C54" i="26"/>
  <c r="C53" i="26"/>
  <c r="C52" i="26"/>
  <c r="C51" i="26"/>
  <c r="C50" i="26"/>
  <c r="C49" i="26"/>
  <c r="C48" i="26"/>
  <c r="C47" i="26"/>
  <c r="C46" i="26"/>
  <c r="C45" i="26"/>
  <c r="C44" i="26"/>
  <c r="C43" i="26"/>
  <c r="C42" i="26"/>
  <c r="C41" i="26"/>
  <c r="C40" i="26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C7" i="26"/>
  <c r="C6" i="26"/>
  <c r="C5" i="26"/>
  <c r="C4" i="26"/>
  <c r="C3" i="26"/>
  <c r="C2" i="26"/>
  <c r="H145" i="27"/>
  <c r="H144" i="27"/>
  <c r="H143" i="27"/>
  <c r="H142" i="27"/>
  <c r="H141" i="27"/>
  <c r="H140" i="27"/>
  <c r="H139" i="27"/>
  <c r="H138" i="27"/>
  <c r="H137" i="27"/>
  <c r="H136" i="27"/>
  <c r="H135" i="27"/>
  <c r="H134" i="27"/>
  <c r="H133" i="27"/>
  <c r="H132" i="27"/>
  <c r="H131" i="27"/>
  <c r="H130" i="27"/>
  <c r="H129" i="27"/>
  <c r="H128" i="27"/>
  <c r="H127" i="27"/>
  <c r="H126" i="27"/>
  <c r="H125" i="27"/>
  <c r="H124" i="27"/>
  <c r="H123" i="27"/>
  <c r="H122" i="27"/>
  <c r="H121" i="27"/>
  <c r="H120" i="27"/>
  <c r="H119" i="27"/>
  <c r="H118" i="27"/>
  <c r="H117" i="27"/>
  <c r="H116" i="27"/>
  <c r="H115" i="27"/>
  <c r="H114" i="27"/>
  <c r="H113" i="27"/>
  <c r="H112" i="27"/>
  <c r="H111" i="27"/>
  <c r="H110" i="27"/>
  <c r="H109" i="27"/>
  <c r="H108" i="27"/>
  <c r="H107" i="27"/>
  <c r="H106" i="27"/>
  <c r="H105" i="27"/>
  <c r="H104" i="27"/>
  <c r="H103" i="27"/>
  <c r="H102" i="27"/>
  <c r="H101" i="27"/>
  <c r="H100" i="27"/>
  <c r="H99" i="27"/>
  <c r="H98" i="27"/>
  <c r="H97" i="27"/>
  <c r="H96" i="27"/>
  <c r="H95" i="27"/>
  <c r="H94" i="27"/>
  <c r="H93" i="27"/>
  <c r="H92" i="27"/>
  <c r="H91" i="27"/>
  <c r="H90" i="27"/>
  <c r="H89" i="27"/>
  <c r="H88" i="27"/>
  <c r="H87" i="27"/>
  <c r="H86" i="27"/>
  <c r="H85" i="27"/>
  <c r="H84" i="27"/>
  <c r="H83" i="27"/>
  <c r="H82" i="27"/>
  <c r="H81" i="27"/>
  <c r="H80" i="27"/>
  <c r="H79" i="27"/>
  <c r="H78" i="27"/>
  <c r="H77" i="27"/>
  <c r="H76" i="27"/>
  <c r="H75" i="27"/>
  <c r="H74" i="27"/>
  <c r="H73" i="27"/>
  <c r="H72" i="27"/>
  <c r="H71" i="27"/>
  <c r="H70" i="27"/>
  <c r="H69" i="27"/>
  <c r="H68" i="27"/>
  <c r="H67" i="27"/>
  <c r="H66" i="27"/>
  <c r="H65" i="27"/>
  <c r="H64" i="27"/>
  <c r="H63" i="27"/>
  <c r="H62" i="27"/>
  <c r="H61" i="27"/>
  <c r="H60" i="27"/>
  <c r="H59" i="27"/>
  <c r="H58" i="27"/>
  <c r="H57" i="27"/>
  <c r="H56" i="27"/>
  <c r="H55" i="27"/>
  <c r="H54" i="27"/>
  <c r="H53" i="27"/>
  <c r="H52" i="27"/>
  <c r="H51" i="27"/>
  <c r="H50" i="27"/>
  <c r="H49" i="27"/>
  <c r="H48" i="27"/>
  <c r="H47" i="27"/>
  <c r="H46" i="27"/>
  <c r="H45" i="27"/>
  <c r="H44" i="27"/>
  <c r="H43" i="27"/>
  <c r="H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7" i="27"/>
  <c r="H6" i="27"/>
  <c r="H5" i="27"/>
  <c r="H4" i="27"/>
  <c r="H3" i="27"/>
  <c r="H2" i="27"/>
  <c r="H1" i="27"/>
  <c r="C73" i="25"/>
  <c r="C72" i="25"/>
  <c r="C71" i="25"/>
  <c r="C70" i="25"/>
  <c r="C69" i="25"/>
  <c r="C68" i="25"/>
  <c r="C67" i="25"/>
  <c r="C66" i="25"/>
  <c r="C65" i="25"/>
  <c r="C64" i="25"/>
  <c r="C63" i="25"/>
  <c r="C62" i="25"/>
  <c r="C61" i="25"/>
  <c r="C60" i="25"/>
  <c r="C59" i="25"/>
  <c r="C58" i="25"/>
  <c r="C57" i="25"/>
  <c r="C56" i="25"/>
  <c r="C55" i="25"/>
  <c r="C54" i="25"/>
  <c r="C53" i="25"/>
  <c r="C52" i="25"/>
  <c r="C51" i="25"/>
  <c r="C50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6" i="25"/>
  <c r="C5" i="25"/>
  <c r="C4" i="25"/>
  <c r="C3" i="25"/>
  <c r="C2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7" i="25"/>
  <c r="H56" i="25"/>
  <c r="H55" i="25"/>
  <c r="H54" i="25"/>
  <c r="H53" i="25"/>
  <c r="H52" i="25"/>
  <c r="H51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H4" i="25"/>
  <c r="H3" i="25"/>
  <c r="H2" i="25"/>
  <c r="H1" i="25"/>
  <c r="S145" i="22"/>
  <c r="R145" i="22"/>
  <c r="Q145" i="22"/>
  <c r="P145" i="22"/>
  <c r="O145" i="22"/>
  <c r="S144" i="22"/>
  <c r="R144" i="22"/>
  <c r="Q144" i="22"/>
  <c r="P144" i="22"/>
  <c r="O144" i="22"/>
  <c r="S143" i="22"/>
  <c r="R143" i="22"/>
  <c r="Q143" i="22"/>
  <c r="P143" i="22"/>
  <c r="O143" i="22"/>
  <c r="S142" i="22"/>
  <c r="R142" i="22"/>
  <c r="Q142" i="22"/>
  <c r="P142" i="22"/>
  <c r="O142" i="22"/>
  <c r="S141" i="22"/>
  <c r="R141" i="22"/>
  <c r="Q141" i="22"/>
  <c r="P141" i="22"/>
  <c r="O141" i="22"/>
  <c r="S140" i="22"/>
  <c r="R140" i="22"/>
  <c r="Q140" i="22"/>
  <c r="P140" i="22"/>
  <c r="O140" i="22"/>
  <c r="S139" i="22"/>
  <c r="R139" i="22"/>
  <c r="Q139" i="22"/>
  <c r="P139" i="22"/>
  <c r="O139" i="22"/>
  <c r="S138" i="22"/>
  <c r="R138" i="22"/>
  <c r="Q138" i="22"/>
  <c r="P138" i="22"/>
  <c r="O138" i="22"/>
  <c r="S137" i="22"/>
  <c r="R137" i="22"/>
  <c r="Q137" i="22"/>
  <c r="P137" i="22"/>
  <c r="O137" i="22"/>
  <c r="S136" i="22"/>
  <c r="R136" i="22"/>
  <c r="Q136" i="22"/>
  <c r="P136" i="22"/>
  <c r="O136" i="22"/>
  <c r="S135" i="22"/>
  <c r="R135" i="22"/>
  <c r="Q135" i="22"/>
  <c r="P135" i="22"/>
  <c r="O135" i="22"/>
  <c r="S134" i="22"/>
  <c r="R134" i="22"/>
  <c r="Q134" i="22"/>
  <c r="P134" i="22"/>
  <c r="O134" i="22"/>
  <c r="S133" i="22"/>
  <c r="R133" i="22"/>
  <c r="Q133" i="22"/>
  <c r="P133" i="22"/>
  <c r="O133" i="22"/>
  <c r="S132" i="22"/>
  <c r="R132" i="22"/>
  <c r="Q132" i="22"/>
  <c r="P132" i="22"/>
  <c r="O132" i="22"/>
  <c r="S131" i="22"/>
  <c r="R131" i="22"/>
  <c r="Q131" i="22"/>
  <c r="P131" i="22"/>
  <c r="O131" i="22"/>
  <c r="S130" i="22"/>
  <c r="R130" i="22"/>
  <c r="Q130" i="22"/>
  <c r="P130" i="22"/>
  <c r="O130" i="22"/>
  <c r="S129" i="22"/>
  <c r="R129" i="22"/>
  <c r="Q129" i="22"/>
  <c r="P129" i="22"/>
  <c r="O129" i="22"/>
  <c r="S128" i="22"/>
  <c r="R128" i="22"/>
  <c r="Q128" i="22"/>
  <c r="P128" i="22"/>
  <c r="O128" i="22"/>
  <c r="S127" i="22"/>
  <c r="R127" i="22"/>
  <c r="Q127" i="22"/>
  <c r="P127" i="22"/>
  <c r="O127" i="22"/>
  <c r="S126" i="22"/>
  <c r="R126" i="22"/>
  <c r="Q126" i="22"/>
  <c r="P126" i="22"/>
  <c r="O126" i="22"/>
  <c r="S125" i="22"/>
  <c r="R125" i="22"/>
  <c r="Q125" i="22"/>
  <c r="P125" i="22"/>
  <c r="O125" i="22"/>
  <c r="S124" i="22"/>
  <c r="R124" i="22"/>
  <c r="Q124" i="22"/>
  <c r="P124" i="22"/>
  <c r="O124" i="22"/>
  <c r="S123" i="22"/>
  <c r="R123" i="22"/>
  <c r="Q123" i="22"/>
  <c r="P123" i="22"/>
  <c r="O123" i="22"/>
  <c r="S122" i="22"/>
  <c r="R122" i="22"/>
  <c r="Q122" i="22"/>
  <c r="P122" i="22"/>
  <c r="O122" i="22"/>
  <c r="S121" i="22"/>
  <c r="R121" i="22"/>
  <c r="Q121" i="22"/>
  <c r="P121" i="22"/>
  <c r="O121" i="22"/>
  <c r="S120" i="22"/>
  <c r="R120" i="22"/>
  <c r="Q120" i="22"/>
  <c r="P120" i="22"/>
  <c r="O120" i="22"/>
  <c r="S119" i="22"/>
  <c r="R119" i="22"/>
  <c r="Q119" i="22"/>
  <c r="P119" i="22"/>
  <c r="O119" i="22"/>
  <c r="S118" i="22"/>
  <c r="R118" i="22"/>
  <c r="Q118" i="22"/>
  <c r="P118" i="22"/>
  <c r="O118" i="22"/>
  <c r="S117" i="22"/>
  <c r="R117" i="22"/>
  <c r="Q117" i="22"/>
  <c r="P117" i="22"/>
  <c r="O117" i="22"/>
  <c r="S116" i="22"/>
  <c r="R116" i="22"/>
  <c r="Q116" i="22"/>
  <c r="P116" i="22"/>
  <c r="O116" i="22"/>
  <c r="S115" i="22"/>
  <c r="R115" i="22"/>
  <c r="Q115" i="22"/>
  <c r="P115" i="22"/>
  <c r="O115" i="22"/>
  <c r="S114" i="22"/>
  <c r="R114" i="22"/>
  <c r="Q114" i="22"/>
  <c r="P114" i="22"/>
  <c r="O114" i="22"/>
  <c r="S113" i="22"/>
  <c r="R113" i="22"/>
  <c r="Q113" i="22"/>
  <c r="P113" i="22"/>
  <c r="O113" i="22"/>
  <c r="S112" i="22"/>
  <c r="R112" i="22"/>
  <c r="Q112" i="22"/>
  <c r="P112" i="22"/>
  <c r="O112" i="22"/>
  <c r="S111" i="22"/>
  <c r="R111" i="22"/>
  <c r="Q111" i="22"/>
  <c r="P111" i="22"/>
  <c r="O111" i="22"/>
  <c r="S110" i="22"/>
  <c r="R110" i="22"/>
  <c r="Q110" i="22"/>
  <c r="P110" i="22"/>
  <c r="O110" i="22"/>
  <c r="S109" i="22"/>
  <c r="R109" i="22"/>
  <c r="Q109" i="22"/>
  <c r="P109" i="22"/>
  <c r="O109" i="22"/>
  <c r="S108" i="22"/>
  <c r="R108" i="22"/>
  <c r="Q108" i="22"/>
  <c r="P108" i="22"/>
  <c r="O108" i="22"/>
  <c r="S107" i="22"/>
  <c r="R107" i="22"/>
  <c r="Q107" i="22"/>
  <c r="P107" i="22"/>
  <c r="O107" i="22"/>
  <c r="S106" i="22"/>
  <c r="R106" i="22"/>
  <c r="Q106" i="22"/>
  <c r="P106" i="22"/>
  <c r="O106" i="22"/>
  <c r="S105" i="22"/>
  <c r="R105" i="22"/>
  <c r="Q105" i="22"/>
  <c r="P105" i="22"/>
  <c r="O105" i="22"/>
  <c r="S104" i="22"/>
  <c r="R104" i="22"/>
  <c r="Q104" i="22"/>
  <c r="P104" i="22"/>
  <c r="O104" i="22"/>
  <c r="S103" i="22"/>
  <c r="R103" i="22"/>
  <c r="Q103" i="22"/>
  <c r="P103" i="22"/>
  <c r="O103" i="22"/>
  <c r="S102" i="22"/>
  <c r="R102" i="22"/>
  <c r="Q102" i="22"/>
  <c r="P102" i="22"/>
  <c r="O102" i="22"/>
  <c r="S101" i="22"/>
  <c r="R101" i="22"/>
  <c r="Q101" i="22"/>
  <c r="P101" i="22"/>
  <c r="O101" i="22"/>
  <c r="S100" i="22"/>
  <c r="R100" i="22"/>
  <c r="Q100" i="22"/>
  <c r="P100" i="22"/>
  <c r="O100" i="22"/>
  <c r="S99" i="22"/>
  <c r="R99" i="22"/>
  <c r="Q99" i="22"/>
  <c r="P99" i="22"/>
  <c r="O99" i="22"/>
  <c r="S98" i="22"/>
  <c r="R98" i="22"/>
  <c r="Q98" i="22"/>
  <c r="P98" i="22"/>
  <c r="O98" i="22"/>
  <c r="S97" i="22"/>
  <c r="R97" i="22"/>
  <c r="Q97" i="22"/>
  <c r="P97" i="22"/>
  <c r="O97" i="22"/>
  <c r="S96" i="22"/>
  <c r="R96" i="22"/>
  <c r="Q96" i="22"/>
  <c r="P96" i="22"/>
  <c r="O96" i="22"/>
  <c r="S95" i="22"/>
  <c r="R95" i="22"/>
  <c r="Q95" i="22"/>
  <c r="P95" i="22"/>
  <c r="O95" i="22"/>
  <c r="S94" i="22"/>
  <c r="R94" i="22"/>
  <c r="Q94" i="22"/>
  <c r="P94" i="22"/>
  <c r="O94" i="22"/>
  <c r="S93" i="22"/>
  <c r="R93" i="22"/>
  <c r="Q93" i="22"/>
  <c r="P93" i="22"/>
  <c r="O93" i="22"/>
  <c r="S92" i="22"/>
  <c r="R92" i="22"/>
  <c r="Q92" i="22"/>
  <c r="P92" i="22"/>
  <c r="O92" i="22"/>
  <c r="S91" i="22"/>
  <c r="R91" i="22"/>
  <c r="Q91" i="22"/>
  <c r="P91" i="22"/>
  <c r="O91" i="22"/>
  <c r="S90" i="22"/>
  <c r="R90" i="22"/>
  <c r="Q90" i="22"/>
  <c r="P90" i="22"/>
  <c r="O90" i="22"/>
  <c r="S89" i="22"/>
  <c r="R89" i="22"/>
  <c r="Q89" i="22"/>
  <c r="P89" i="22"/>
  <c r="O89" i="22"/>
  <c r="S88" i="22"/>
  <c r="R88" i="22"/>
  <c r="Q88" i="22"/>
  <c r="P88" i="22"/>
  <c r="O88" i="22"/>
  <c r="S87" i="22"/>
  <c r="R87" i="22"/>
  <c r="Q87" i="22"/>
  <c r="P87" i="22"/>
  <c r="O87" i="22"/>
  <c r="S86" i="22"/>
  <c r="R86" i="22"/>
  <c r="Q86" i="22"/>
  <c r="P86" i="22"/>
  <c r="O86" i="22"/>
  <c r="S85" i="22"/>
  <c r="R85" i="22"/>
  <c r="Q85" i="22"/>
  <c r="P85" i="22"/>
  <c r="O85" i="22"/>
  <c r="S84" i="22"/>
  <c r="R84" i="22"/>
  <c r="Q84" i="22"/>
  <c r="P84" i="22"/>
  <c r="O84" i="22"/>
  <c r="S83" i="22"/>
  <c r="R83" i="22"/>
  <c r="Q83" i="22"/>
  <c r="P83" i="22"/>
  <c r="O83" i="22"/>
  <c r="S82" i="22"/>
  <c r="R82" i="22"/>
  <c r="Q82" i="22"/>
  <c r="P82" i="22"/>
  <c r="O82" i="22"/>
  <c r="S81" i="22"/>
  <c r="R81" i="22"/>
  <c r="Q81" i="22"/>
  <c r="P81" i="22"/>
  <c r="O81" i="22"/>
  <c r="S80" i="22"/>
  <c r="R80" i="22"/>
  <c r="Q80" i="22"/>
  <c r="P80" i="22"/>
  <c r="O80" i="22"/>
  <c r="S79" i="22"/>
  <c r="R79" i="22"/>
  <c r="Q79" i="22"/>
  <c r="P79" i="22"/>
  <c r="O79" i="22"/>
  <c r="S78" i="22"/>
  <c r="R78" i="22"/>
  <c r="Q78" i="22"/>
  <c r="P78" i="22"/>
  <c r="O78" i="22"/>
  <c r="S77" i="22"/>
  <c r="R77" i="22"/>
  <c r="Q77" i="22"/>
  <c r="P77" i="22"/>
  <c r="O77" i="22"/>
  <c r="S76" i="22"/>
  <c r="R76" i="22"/>
  <c r="Q76" i="22"/>
  <c r="P76" i="22"/>
  <c r="O76" i="22"/>
  <c r="S75" i="22"/>
  <c r="R75" i="22"/>
  <c r="Q75" i="22"/>
  <c r="P75" i="22"/>
  <c r="O75" i="22"/>
  <c r="S74" i="22"/>
  <c r="R74" i="22"/>
  <c r="Q74" i="22"/>
  <c r="P74" i="22"/>
  <c r="O74" i="22"/>
  <c r="S73" i="22"/>
  <c r="R73" i="22"/>
  <c r="Q73" i="22"/>
  <c r="P73" i="22"/>
  <c r="O73" i="22"/>
  <c r="S72" i="22"/>
  <c r="R72" i="22"/>
  <c r="Q72" i="22"/>
  <c r="P72" i="22"/>
  <c r="O72" i="22"/>
  <c r="S71" i="22"/>
  <c r="R71" i="22"/>
  <c r="Q71" i="22"/>
  <c r="P71" i="22"/>
  <c r="O71" i="22"/>
  <c r="S70" i="22"/>
  <c r="R70" i="22"/>
  <c r="Q70" i="22"/>
  <c r="P70" i="22"/>
  <c r="O70" i="22"/>
  <c r="S69" i="22"/>
  <c r="R69" i="22"/>
  <c r="Q69" i="22"/>
  <c r="P69" i="22"/>
  <c r="O69" i="22"/>
  <c r="S68" i="22"/>
  <c r="R68" i="22"/>
  <c r="Q68" i="22"/>
  <c r="P68" i="22"/>
  <c r="O68" i="22"/>
  <c r="S67" i="22"/>
  <c r="R67" i="22"/>
  <c r="Q67" i="22"/>
  <c r="P67" i="22"/>
  <c r="O67" i="22"/>
  <c r="S66" i="22"/>
  <c r="R66" i="22"/>
  <c r="Q66" i="22"/>
  <c r="P66" i="22"/>
  <c r="O66" i="22"/>
  <c r="S65" i="22"/>
  <c r="R65" i="22"/>
  <c r="Q65" i="22"/>
  <c r="P65" i="22"/>
  <c r="O65" i="22"/>
  <c r="S64" i="22"/>
  <c r="R64" i="22"/>
  <c r="Q64" i="22"/>
  <c r="P64" i="22"/>
  <c r="O64" i="22"/>
  <c r="S63" i="22"/>
  <c r="R63" i="22"/>
  <c r="Q63" i="22"/>
  <c r="P63" i="22"/>
  <c r="O63" i="22"/>
  <c r="S62" i="22"/>
  <c r="R62" i="22"/>
  <c r="Q62" i="22"/>
  <c r="P62" i="22"/>
  <c r="O62" i="22"/>
  <c r="S61" i="22"/>
  <c r="R61" i="22"/>
  <c r="Q61" i="22"/>
  <c r="P61" i="22"/>
  <c r="O61" i="22"/>
  <c r="S60" i="22"/>
  <c r="R60" i="22"/>
  <c r="Q60" i="22"/>
  <c r="P60" i="22"/>
  <c r="O60" i="22"/>
  <c r="S59" i="22"/>
  <c r="R59" i="22"/>
  <c r="Q59" i="22"/>
  <c r="P59" i="22"/>
  <c r="O59" i="22"/>
  <c r="S58" i="22"/>
  <c r="R58" i="22"/>
  <c r="Q58" i="22"/>
  <c r="P58" i="22"/>
  <c r="O58" i="22"/>
  <c r="S57" i="22"/>
  <c r="R57" i="22"/>
  <c r="Q57" i="22"/>
  <c r="P57" i="22"/>
  <c r="O57" i="22"/>
  <c r="S56" i="22"/>
  <c r="R56" i="22"/>
  <c r="Q56" i="22"/>
  <c r="P56" i="22"/>
  <c r="O56" i="22"/>
  <c r="S55" i="22"/>
  <c r="R55" i="22"/>
  <c r="Q55" i="22"/>
  <c r="P55" i="22"/>
  <c r="O55" i="22"/>
  <c r="S54" i="22"/>
  <c r="R54" i="22"/>
  <c r="Q54" i="22"/>
  <c r="P54" i="22"/>
  <c r="O54" i="22"/>
  <c r="S53" i="22"/>
  <c r="R53" i="22"/>
  <c r="Q53" i="22"/>
  <c r="P53" i="22"/>
  <c r="O53" i="22"/>
  <c r="S52" i="22"/>
  <c r="R52" i="22"/>
  <c r="Q52" i="22"/>
  <c r="P52" i="22"/>
  <c r="O52" i="22"/>
  <c r="S51" i="22"/>
  <c r="R51" i="22"/>
  <c r="Q51" i="22"/>
  <c r="P51" i="22"/>
  <c r="O51" i="22"/>
  <c r="S50" i="22"/>
  <c r="R50" i="22"/>
  <c r="Q50" i="22"/>
  <c r="P50" i="22"/>
  <c r="O50" i="22"/>
  <c r="S49" i="22"/>
  <c r="R49" i="22"/>
  <c r="Q49" i="22"/>
  <c r="P49" i="22"/>
  <c r="O49" i="22"/>
  <c r="S48" i="22"/>
  <c r="R48" i="22"/>
  <c r="Q48" i="22"/>
  <c r="P48" i="22"/>
  <c r="O48" i="22"/>
  <c r="S47" i="22"/>
  <c r="R47" i="22"/>
  <c r="Q47" i="22"/>
  <c r="P47" i="22"/>
  <c r="O47" i="22"/>
  <c r="S46" i="22"/>
  <c r="R46" i="22"/>
  <c r="Q46" i="22"/>
  <c r="P46" i="22"/>
  <c r="O46" i="22"/>
  <c r="S45" i="22"/>
  <c r="R45" i="22"/>
  <c r="Q45" i="22"/>
  <c r="P45" i="22"/>
  <c r="O45" i="22"/>
  <c r="S44" i="22"/>
  <c r="R44" i="22"/>
  <c r="Q44" i="22"/>
  <c r="P44" i="22"/>
  <c r="O44" i="22"/>
  <c r="S43" i="22"/>
  <c r="R43" i="22"/>
  <c r="Q43" i="22"/>
  <c r="P43" i="22"/>
  <c r="O43" i="22"/>
  <c r="S42" i="22"/>
  <c r="R42" i="22"/>
  <c r="Q42" i="22"/>
  <c r="P42" i="22"/>
  <c r="O42" i="22"/>
  <c r="S41" i="22"/>
  <c r="R41" i="22"/>
  <c r="Q41" i="22"/>
  <c r="P41" i="22"/>
  <c r="O41" i="22"/>
  <c r="S40" i="22"/>
  <c r="R40" i="22"/>
  <c r="Q40" i="22"/>
  <c r="P40" i="22"/>
  <c r="O40" i="22"/>
  <c r="S39" i="22"/>
  <c r="R39" i="22"/>
  <c r="Q39" i="22"/>
  <c r="P39" i="22"/>
  <c r="O39" i="22"/>
  <c r="S38" i="22"/>
  <c r="R38" i="22"/>
  <c r="Q38" i="22"/>
  <c r="P38" i="22"/>
  <c r="O38" i="22"/>
  <c r="S37" i="22"/>
  <c r="R37" i="22"/>
  <c r="Q37" i="22"/>
  <c r="P37" i="22"/>
  <c r="O37" i="22"/>
  <c r="S36" i="22"/>
  <c r="R36" i="22"/>
  <c r="Q36" i="22"/>
  <c r="P36" i="22"/>
  <c r="O36" i="22"/>
  <c r="S35" i="22"/>
  <c r="R35" i="22"/>
  <c r="Q35" i="22"/>
  <c r="P35" i="22"/>
  <c r="O35" i="22"/>
  <c r="S34" i="22"/>
  <c r="R34" i="22"/>
  <c r="Q34" i="22"/>
  <c r="P34" i="22"/>
  <c r="O34" i="22"/>
  <c r="S33" i="22"/>
  <c r="R33" i="22"/>
  <c r="Q33" i="22"/>
  <c r="P33" i="22"/>
  <c r="O33" i="22"/>
  <c r="S32" i="22"/>
  <c r="R32" i="22"/>
  <c r="Q32" i="22"/>
  <c r="P32" i="22"/>
  <c r="O32" i="22"/>
  <c r="S31" i="22"/>
  <c r="R31" i="22"/>
  <c r="Q31" i="22"/>
  <c r="P31" i="22"/>
  <c r="O31" i="22"/>
  <c r="S30" i="22"/>
  <c r="R30" i="22"/>
  <c r="Q30" i="22"/>
  <c r="P30" i="22"/>
  <c r="O30" i="22"/>
  <c r="S29" i="22"/>
  <c r="R29" i="22"/>
  <c r="Q29" i="22"/>
  <c r="P29" i="22"/>
  <c r="O29" i="22"/>
  <c r="S28" i="22"/>
  <c r="R28" i="22"/>
  <c r="Q28" i="22"/>
  <c r="P28" i="22"/>
  <c r="O28" i="22"/>
  <c r="S27" i="22"/>
  <c r="R27" i="22"/>
  <c r="Q27" i="22"/>
  <c r="P27" i="22"/>
  <c r="O27" i="22"/>
  <c r="S26" i="22"/>
  <c r="R26" i="22"/>
  <c r="Q26" i="22"/>
  <c r="P26" i="22"/>
  <c r="O26" i="22"/>
  <c r="S25" i="22"/>
  <c r="R25" i="22"/>
  <c r="Q25" i="22"/>
  <c r="P25" i="22"/>
  <c r="O25" i="22"/>
  <c r="S24" i="22"/>
  <c r="R24" i="22"/>
  <c r="Q24" i="22"/>
  <c r="P24" i="22"/>
  <c r="O24" i="22"/>
  <c r="S23" i="22"/>
  <c r="R23" i="22"/>
  <c r="Q23" i="22"/>
  <c r="P23" i="22"/>
  <c r="O23" i="22"/>
  <c r="S22" i="22"/>
  <c r="R22" i="22"/>
  <c r="Q22" i="22"/>
  <c r="P22" i="22"/>
  <c r="O22" i="22"/>
  <c r="S21" i="22"/>
  <c r="R21" i="22"/>
  <c r="Q21" i="22"/>
  <c r="P21" i="22"/>
  <c r="O21" i="22"/>
  <c r="S20" i="22"/>
  <c r="R20" i="22"/>
  <c r="Q20" i="22"/>
  <c r="P20" i="22"/>
  <c r="O20" i="22"/>
  <c r="S19" i="22"/>
  <c r="R19" i="22"/>
  <c r="Q19" i="22"/>
  <c r="P19" i="22"/>
  <c r="O19" i="22"/>
  <c r="S18" i="22"/>
  <c r="R18" i="22"/>
  <c r="Q18" i="22"/>
  <c r="P18" i="22"/>
  <c r="O18" i="22"/>
  <c r="S17" i="22"/>
  <c r="R17" i="22"/>
  <c r="Q17" i="22"/>
  <c r="P17" i="22"/>
  <c r="O17" i="22"/>
  <c r="S16" i="22"/>
  <c r="R16" i="22"/>
  <c r="Q16" i="22"/>
  <c r="P16" i="22"/>
  <c r="O16" i="22"/>
  <c r="S15" i="22"/>
  <c r="R15" i="22"/>
  <c r="Q15" i="22"/>
  <c r="P15" i="22"/>
  <c r="O15" i="22"/>
  <c r="S14" i="22"/>
  <c r="R14" i="22"/>
  <c r="Q14" i="22"/>
  <c r="P14" i="22"/>
  <c r="O14" i="22"/>
  <c r="S13" i="22"/>
  <c r="R13" i="22"/>
  <c r="Q13" i="22"/>
  <c r="P13" i="22"/>
  <c r="O13" i="22"/>
  <c r="S12" i="22"/>
  <c r="R12" i="22"/>
  <c r="Q12" i="22"/>
  <c r="P12" i="22"/>
  <c r="O12" i="22"/>
  <c r="S11" i="22"/>
  <c r="R11" i="22"/>
  <c r="Q11" i="22"/>
  <c r="P11" i="22"/>
  <c r="O11" i="22"/>
  <c r="S10" i="22"/>
  <c r="R10" i="22"/>
  <c r="Q10" i="22"/>
  <c r="P10" i="22"/>
  <c r="O10" i="22"/>
  <c r="S9" i="22"/>
  <c r="R9" i="22"/>
  <c r="Q9" i="22"/>
  <c r="P9" i="22"/>
  <c r="O9" i="22"/>
  <c r="S8" i="22"/>
  <c r="R8" i="22"/>
  <c r="Q8" i="22"/>
  <c r="P8" i="22"/>
  <c r="O8" i="22"/>
  <c r="S7" i="22"/>
  <c r="R7" i="22"/>
  <c r="Q7" i="22"/>
  <c r="P7" i="22"/>
  <c r="O7" i="22"/>
  <c r="S6" i="22"/>
  <c r="R6" i="22"/>
  <c r="Q6" i="22"/>
  <c r="P6" i="22"/>
  <c r="O6" i="22"/>
  <c r="S5" i="22"/>
  <c r="R5" i="22"/>
  <c r="Q5" i="22"/>
  <c r="P5" i="22"/>
  <c r="O5" i="22"/>
  <c r="S4" i="22"/>
  <c r="R4" i="22"/>
  <c r="Q4" i="22"/>
  <c r="P4" i="22"/>
  <c r="O4" i="22"/>
  <c r="S3" i="22"/>
  <c r="R3" i="22"/>
  <c r="Q3" i="22"/>
  <c r="P3" i="22"/>
  <c r="O3" i="22"/>
  <c r="S2" i="22"/>
  <c r="R2" i="22"/>
  <c r="Q2" i="22"/>
  <c r="P2" i="22"/>
  <c r="O2" i="22"/>
  <c r="C73" i="21"/>
  <c r="C72" i="21"/>
  <c r="C71" i="21"/>
  <c r="C70" i="21"/>
  <c r="C69" i="21"/>
  <c r="C68" i="21"/>
  <c r="C67" i="21"/>
  <c r="C66" i="21"/>
  <c r="C65" i="21"/>
  <c r="C64" i="21"/>
  <c r="C63" i="21"/>
  <c r="C62" i="21"/>
  <c r="C61" i="21"/>
  <c r="C60" i="21"/>
  <c r="C59" i="21"/>
  <c r="C58" i="21"/>
  <c r="C57" i="21"/>
  <c r="C56" i="21"/>
  <c r="C55" i="21"/>
  <c r="C54" i="21"/>
  <c r="C53" i="21"/>
  <c r="C52" i="21"/>
  <c r="C51" i="21"/>
  <c r="C50" i="21"/>
  <c r="C49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5" i="21"/>
  <c r="C4" i="21"/>
  <c r="C3" i="21"/>
  <c r="C2" i="21"/>
  <c r="S73" i="21"/>
  <c r="R73" i="21"/>
  <c r="Q73" i="21"/>
  <c r="P73" i="21"/>
  <c r="O73" i="21"/>
  <c r="S72" i="21"/>
  <c r="R72" i="21"/>
  <c r="Q72" i="21"/>
  <c r="P72" i="21"/>
  <c r="O72" i="21"/>
  <c r="S71" i="21"/>
  <c r="R71" i="21"/>
  <c r="Q71" i="21"/>
  <c r="P71" i="21"/>
  <c r="O71" i="21"/>
  <c r="S70" i="21"/>
  <c r="R70" i="21"/>
  <c r="Q70" i="21"/>
  <c r="P70" i="21"/>
  <c r="O70" i="21"/>
  <c r="S69" i="21"/>
  <c r="R69" i="21"/>
  <c r="Q69" i="21"/>
  <c r="P69" i="21"/>
  <c r="O69" i="21"/>
  <c r="S68" i="21"/>
  <c r="R68" i="21"/>
  <c r="Q68" i="21"/>
  <c r="P68" i="21"/>
  <c r="O68" i="21"/>
  <c r="S67" i="21"/>
  <c r="R67" i="21"/>
  <c r="Q67" i="21"/>
  <c r="P67" i="21"/>
  <c r="O67" i="21"/>
  <c r="S66" i="21"/>
  <c r="R66" i="21"/>
  <c r="Q66" i="21"/>
  <c r="P66" i="21"/>
  <c r="O66" i="21"/>
  <c r="S65" i="21"/>
  <c r="R65" i="21"/>
  <c r="Q65" i="21"/>
  <c r="P65" i="21"/>
  <c r="O65" i="21"/>
  <c r="S64" i="21"/>
  <c r="R64" i="21"/>
  <c r="Q64" i="21"/>
  <c r="P64" i="21"/>
  <c r="O64" i="21"/>
  <c r="S63" i="21"/>
  <c r="R63" i="21"/>
  <c r="Q63" i="21"/>
  <c r="P63" i="21"/>
  <c r="O63" i="21"/>
  <c r="S62" i="21"/>
  <c r="R62" i="21"/>
  <c r="Q62" i="21"/>
  <c r="P62" i="21"/>
  <c r="O62" i="21"/>
  <c r="S61" i="21"/>
  <c r="R61" i="21"/>
  <c r="Q61" i="21"/>
  <c r="P61" i="21"/>
  <c r="O61" i="21"/>
  <c r="S60" i="21"/>
  <c r="R60" i="21"/>
  <c r="Q60" i="21"/>
  <c r="P60" i="21"/>
  <c r="O60" i="21"/>
  <c r="S59" i="21"/>
  <c r="R59" i="21"/>
  <c r="Q59" i="21"/>
  <c r="P59" i="21"/>
  <c r="O59" i="21"/>
  <c r="S58" i="21"/>
  <c r="R58" i="21"/>
  <c r="Q58" i="21"/>
  <c r="P58" i="21"/>
  <c r="O58" i="21"/>
  <c r="S57" i="21"/>
  <c r="R57" i="21"/>
  <c r="Q57" i="21"/>
  <c r="P57" i="21"/>
  <c r="O57" i="21"/>
  <c r="S56" i="21"/>
  <c r="R56" i="21"/>
  <c r="Q56" i="21"/>
  <c r="P56" i="21"/>
  <c r="O56" i="21"/>
  <c r="S55" i="21"/>
  <c r="R55" i="21"/>
  <c r="Q55" i="21"/>
  <c r="P55" i="21"/>
  <c r="O55" i="21"/>
  <c r="S54" i="21"/>
  <c r="R54" i="21"/>
  <c r="Q54" i="21"/>
  <c r="P54" i="21"/>
  <c r="O54" i="21"/>
  <c r="S53" i="21"/>
  <c r="R53" i="21"/>
  <c r="Q53" i="21"/>
  <c r="P53" i="21"/>
  <c r="O53" i="21"/>
  <c r="S52" i="21"/>
  <c r="R52" i="21"/>
  <c r="Q52" i="21"/>
  <c r="P52" i="21"/>
  <c r="O52" i="21"/>
  <c r="S51" i="21"/>
  <c r="R51" i="21"/>
  <c r="Q51" i="21"/>
  <c r="P51" i="21"/>
  <c r="O51" i="21"/>
  <c r="S50" i="21"/>
  <c r="R50" i="21"/>
  <c r="Q50" i="21"/>
  <c r="P50" i="21"/>
  <c r="O50" i="21"/>
  <c r="S49" i="21"/>
  <c r="R49" i="21"/>
  <c r="Q49" i="21"/>
  <c r="P49" i="21"/>
  <c r="O49" i="21"/>
  <c r="S48" i="21"/>
  <c r="R48" i="21"/>
  <c r="Q48" i="21"/>
  <c r="P48" i="21"/>
  <c r="O48" i="21"/>
  <c r="S47" i="21"/>
  <c r="R47" i="21"/>
  <c r="Q47" i="21"/>
  <c r="P47" i="21"/>
  <c r="O47" i="21"/>
  <c r="S46" i="21"/>
  <c r="R46" i="21"/>
  <c r="Q46" i="21"/>
  <c r="P46" i="21"/>
  <c r="O46" i="21"/>
  <c r="S45" i="21"/>
  <c r="R45" i="21"/>
  <c r="Q45" i="21"/>
  <c r="P45" i="21"/>
  <c r="O45" i="21"/>
  <c r="S44" i="21"/>
  <c r="R44" i="21"/>
  <c r="Q44" i="21"/>
  <c r="P44" i="21"/>
  <c r="O44" i="21"/>
  <c r="S43" i="21"/>
  <c r="R43" i="21"/>
  <c r="Q43" i="21"/>
  <c r="P43" i="21"/>
  <c r="O43" i="21"/>
  <c r="S42" i="21"/>
  <c r="R42" i="21"/>
  <c r="Q42" i="21"/>
  <c r="P42" i="21"/>
  <c r="O42" i="21"/>
  <c r="S41" i="21"/>
  <c r="R41" i="21"/>
  <c r="Q41" i="21"/>
  <c r="P41" i="21"/>
  <c r="O41" i="21"/>
  <c r="S40" i="21"/>
  <c r="R40" i="21"/>
  <c r="Q40" i="21"/>
  <c r="P40" i="21"/>
  <c r="O40" i="21"/>
  <c r="S39" i="21"/>
  <c r="R39" i="21"/>
  <c r="Q39" i="21"/>
  <c r="P39" i="21"/>
  <c r="O39" i="21"/>
  <c r="S38" i="21"/>
  <c r="R38" i="21"/>
  <c r="Q38" i="21"/>
  <c r="P38" i="21"/>
  <c r="O38" i="21"/>
  <c r="S37" i="21"/>
  <c r="R37" i="21"/>
  <c r="Q37" i="21"/>
  <c r="P37" i="21"/>
  <c r="O37" i="21"/>
  <c r="S36" i="21"/>
  <c r="R36" i="21"/>
  <c r="Q36" i="21"/>
  <c r="P36" i="21"/>
  <c r="O36" i="21"/>
  <c r="S35" i="21"/>
  <c r="R35" i="21"/>
  <c r="Q35" i="21"/>
  <c r="P35" i="21"/>
  <c r="O35" i="21"/>
  <c r="S34" i="21"/>
  <c r="R34" i="21"/>
  <c r="Q34" i="21"/>
  <c r="P34" i="21"/>
  <c r="O34" i="21"/>
  <c r="S33" i="21"/>
  <c r="R33" i="21"/>
  <c r="Q33" i="21"/>
  <c r="P33" i="21"/>
  <c r="O33" i="21"/>
  <c r="S32" i="21"/>
  <c r="R32" i="21"/>
  <c r="Q32" i="21"/>
  <c r="P32" i="21"/>
  <c r="O32" i="21"/>
  <c r="S31" i="21"/>
  <c r="R31" i="21"/>
  <c r="Q31" i="21"/>
  <c r="P31" i="21"/>
  <c r="O31" i="21"/>
  <c r="S30" i="21"/>
  <c r="R30" i="21"/>
  <c r="Q30" i="21"/>
  <c r="P30" i="21"/>
  <c r="O30" i="21"/>
  <c r="S29" i="21"/>
  <c r="R29" i="21"/>
  <c r="Q29" i="21"/>
  <c r="P29" i="21"/>
  <c r="O29" i="21"/>
  <c r="S28" i="21"/>
  <c r="R28" i="21"/>
  <c r="Q28" i="21"/>
  <c r="P28" i="21"/>
  <c r="O28" i="21"/>
  <c r="S27" i="21"/>
  <c r="R27" i="21"/>
  <c r="Q27" i="21"/>
  <c r="P27" i="21"/>
  <c r="O27" i="21"/>
  <c r="S26" i="21"/>
  <c r="R26" i="21"/>
  <c r="Q26" i="21"/>
  <c r="P26" i="21"/>
  <c r="O26" i="21"/>
  <c r="S25" i="21"/>
  <c r="R25" i="21"/>
  <c r="Q25" i="21"/>
  <c r="P25" i="21"/>
  <c r="O25" i="21"/>
  <c r="S24" i="21"/>
  <c r="R24" i="21"/>
  <c r="Q24" i="21"/>
  <c r="P24" i="21"/>
  <c r="O24" i="21"/>
  <c r="S23" i="21"/>
  <c r="R23" i="21"/>
  <c r="Q23" i="21"/>
  <c r="P23" i="21"/>
  <c r="O23" i="21"/>
  <c r="S22" i="21"/>
  <c r="R22" i="21"/>
  <c r="Q22" i="21"/>
  <c r="P22" i="21"/>
  <c r="O22" i="21"/>
  <c r="S21" i="21"/>
  <c r="R21" i="21"/>
  <c r="Q21" i="21"/>
  <c r="P21" i="21"/>
  <c r="O21" i="21"/>
  <c r="S20" i="21"/>
  <c r="R20" i="21"/>
  <c r="Q20" i="21"/>
  <c r="P20" i="21"/>
  <c r="O20" i="21"/>
  <c r="S19" i="21"/>
  <c r="R19" i="21"/>
  <c r="Q19" i="21"/>
  <c r="P19" i="21"/>
  <c r="O19" i="21"/>
  <c r="S18" i="21"/>
  <c r="R18" i="21"/>
  <c r="Q18" i="21"/>
  <c r="P18" i="21"/>
  <c r="O18" i="21"/>
  <c r="S17" i="21"/>
  <c r="R17" i="21"/>
  <c r="Q17" i="21"/>
  <c r="P17" i="21"/>
  <c r="O17" i="21"/>
  <c r="S16" i="21"/>
  <c r="R16" i="21"/>
  <c r="Q16" i="21"/>
  <c r="P16" i="21"/>
  <c r="O16" i="21"/>
  <c r="S15" i="21"/>
  <c r="R15" i="21"/>
  <c r="Q15" i="21"/>
  <c r="P15" i="21"/>
  <c r="O15" i="21"/>
  <c r="S14" i="21"/>
  <c r="R14" i="21"/>
  <c r="Q14" i="21"/>
  <c r="P14" i="21"/>
  <c r="O14" i="21"/>
  <c r="S13" i="21"/>
  <c r="R13" i="21"/>
  <c r="Q13" i="21"/>
  <c r="P13" i="21"/>
  <c r="O13" i="21"/>
  <c r="S12" i="21"/>
  <c r="R12" i="21"/>
  <c r="Q12" i="21"/>
  <c r="P12" i="21"/>
  <c r="O12" i="21"/>
  <c r="S11" i="21"/>
  <c r="R11" i="21"/>
  <c r="Q11" i="21"/>
  <c r="P11" i="21"/>
  <c r="O11" i="21"/>
  <c r="S10" i="21"/>
  <c r="R10" i="21"/>
  <c r="Q10" i="21"/>
  <c r="P10" i="21"/>
  <c r="O10" i="21"/>
  <c r="S9" i="21"/>
  <c r="R9" i="21"/>
  <c r="Q9" i="21"/>
  <c r="P9" i="21"/>
  <c r="O9" i="21"/>
  <c r="S8" i="21"/>
  <c r="R8" i="21"/>
  <c r="Q8" i="21"/>
  <c r="P8" i="21"/>
  <c r="O8" i="21"/>
  <c r="S7" i="21"/>
  <c r="R7" i="21"/>
  <c r="Q7" i="21"/>
  <c r="P7" i="21"/>
  <c r="O7" i="21"/>
  <c r="S6" i="21"/>
  <c r="R6" i="21"/>
  <c r="Q6" i="21"/>
  <c r="P6" i="21"/>
  <c r="O6" i="21"/>
  <c r="S5" i="21"/>
  <c r="R5" i="21"/>
  <c r="Q5" i="21"/>
  <c r="P5" i="21"/>
  <c r="O5" i="21"/>
  <c r="S4" i="21"/>
  <c r="R4" i="21"/>
  <c r="Q4" i="21"/>
  <c r="P4" i="21"/>
  <c r="O4" i="21"/>
  <c r="S3" i="21"/>
  <c r="R3" i="21"/>
  <c r="Q3" i="21"/>
  <c r="P3" i="21"/>
  <c r="O3" i="21"/>
  <c r="S2" i="21"/>
  <c r="R2" i="21"/>
  <c r="Q2" i="21"/>
  <c r="P2" i="21"/>
  <c r="O2" i="21"/>
  <c r="C73" i="22"/>
  <c r="C72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C73" i="27"/>
  <c r="C72" i="27"/>
  <c r="C71" i="27"/>
  <c r="C70" i="27"/>
  <c r="C69" i="27"/>
  <c r="C68" i="27"/>
  <c r="C67" i="27"/>
  <c r="C66" i="27"/>
  <c r="C65" i="27"/>
  <c r="C64" i="27"/>
  <c r="C63" i="27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7" i="27"/>
  <c r="C6" i="27"/>
  <c r="C5" i="27"/>
  <c r="C4" i="27"/>
  <c r="C3" i="27"/>
  <c r="C2" i="27"/>
  <c r="C73" i="28"/>
  <c r="C72" i="28"/>
  <c r="C71" i="28"/>
  <c r="C70" i="28"/>
  <c r="C69" i="28"/>
  <c r="C68" i="28"/>
  <c r="C67" i="28"/>
  <c r="C66" i="28"/>
  <c r="C65" i="28"/>
  <c r="C64" i="28"/>
  <c r="C63" i="28"/>
  <c r="C62" i="28"/>
  <c r="C61" i="28"/>
  <c r="C60" i="28"/>
  <c r="C59" i="28"/>
  <c r="C58" i="28"/>
  <c r="C57" i="28"/>
  <c r="C56" i="28"/>
  <c r="C55" i="28"/>
  <c r="C54" i="28"/>
  <c r="C53" i="28"/>
  <c r="C52" i="28"/>
  <c r="C51" i="28"/>
  <c r="C50" i="28"/>
  <c r="C49" i="28"/>
  <c r="C48" i="28"/>
  <c r="C47" i="28"/>
  <c r="C46" i="28"/>
  <c r="C45" i="28"/>
  <c r="C44" i="28"/>
  <c r="C43" i="28"/>
  <c r="C42" i="28"/>
  <c r="C41" i="28"/>
  <c r="C40" i="28"/>
  <c r="C39" i="28"/>
  <c r="C38" i="28"/>
  <c r="C37" i="28"/>
  <c r="C36" i="28"/>
  <c r="C35" i="28"/>
  <c r="C34" i="28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C4" i="28"/>
  <c r="C3" i="28"/>
  <c r="C2" i="28"/>
  <c r="K9" i="18"/>
  <c r="K8" i="18"/>
  <c r="K7" i="18"/>
  <c r="K6" i="18"/>
  <c r="K5" i="18"/>
  <c r="S9" i="18"/>
  <c r="S8" i="18"/>
  <c r="S7" i="18"/>
  <c r="S6" i="18"/>
  <c r="S5" i="18"/>
  <c r="AA9" i="18"/>
  <c r="AA8" i="18"/>
  <c r="AA7" i="18"/>
  <c r="AA6" i="18"/>
  <c r="AA5" i="18"/>
  <c r="AA4" i="18"/>
  <c r="S4" i="18"/>
  <c r="K4" i="18"/>
  <c r="C73" i="17"/>
  <c r="C72" i="17"/>
  <c r="C71" i="17"/>
  <c r="C70" i="17"/>
  <c r="C69" i="17"/>
  <c r="C68" i="17"/>
  <c r="C67" i="17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" i="17"/>
  <c r="C3" i="17"/>
  <c r="C2" i="17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C3" i="16"/>
  <c r="C2" i="16"/>
  <c r="C9" i="18"/>
  <c r="C8" i="18"/>
  <c r="C7" i="18"/>
  <c r="C6" i="18"/>
  <c r="C5" i="18"/>
  <c r="C4" i="18"/>
  <c r="Y145" i="17"/>
  <c r="X145" i="17"/>
  <c r="W145" i="17"/>
  <c r="V145" i="17"/>
  <c r="U145" i="17"/>
  <c r="T145" i="17"/>
  <c r="Y144" i="17"/>
  <c r="X144" i="17"/>
  <c r="W144" i="17"/>
  <c r="V144" i="17"/>
  <c r="U144" i="17"/>
  <c r="T144" i="17"/>
  <c r="Y143" i="17"/>
  <c r="X143" i="17"/>
  <c r="W143" i="17"/>
  <c r="V143" i="17"/>
  <c r="U143" i="17"/>
  <c r="T143" i="17"/>
  <c r="Y142" i="17"/>
  <c r="X142" i="17"/>
  <c r="W142" i="17"/>
  <c r="V142" i="17"/>
  <c r="U142" i="17"/>
  <c r="T142" i="17"/>
  <c r="Y141" i="17"/>
  <c r="X141" i="17"/>
  <c r="W141" i="17"/>
  <c r="V141" i="17"/>
  <c r="U141" i="17"/>
  <c r="T141" i="17"/>
  <c r="Y140" i="17"/>
  <c r="X140" i="17"/>
  <c r="W140" i="17"/>
  <c r="V140" i="17"/>
  <c r="U140" i="17"/>
  <c r="T140" i="17"/>
  <c r="Y139" i="17"/>
  <c r="X139" i="17"/>
  <c r="W139" i="17"/>
  <c r="V139" i="17"/>
  <c r="U139" i="17"/>
  <c r="T139" i="17"/>
  <c r="Y138" i="17"/>
  <c r="X138" i="17"/>
  <c r="W138" i="17"/>
  <c r="V138" i="17"/>
  <c r="U138" i="17"/>
  <c r="T138" i="17"/>
  <c r="Y137" i="17"/>
  <c r="X137" i="17"/>
  <c r="W137" i="17"/>
  <c r="V137" i="17"/>
  <c r="U137" i="17"/>
  <c r="T137" i="17"/>
  <c r="Y136" i="17"/>
  <c r="X136" i="17"/>
  <c r="W136" i="17"/>
  <c r="V136" i="17"/>
  <c r="U136" i="17"/>
  <c r="T136" i="17"/>
  <c r="Y135" i="17"/>
  <c r="X135" i="17"/>
  <c r="W135" i="17"/>
  <c r="V135" i="17"/>
  <c r="U135" i="17"/>
  <c r="T135" i="17"/>
  <c r="Y134" i="17"/>
  <c r="X134" i="17"/>
  <c r="W134" i="17"/>
  <c r="V134" i="17"/>
  <c r="U134" i="17"/>
  <c r="T134" i="17"/>
  <c r="Y133" i="17"/>
  <c r="X133" i="17"/>
  <c r="W133" i="17"/>
  <c r="V133" i="17"/>
  <c r="U133" i="17"/>
  <c r="T133" i="17"/>
  <c r="Y132" i="17"/>
  <c r="X132" i="17"/>
  <c r="W132" i="17"/>
  <c r="V132" i="17"/>
  <c r="U132" i="17"/>
  <c r="T132" i="17"/>
  <c r="Y131" i="17"/>
  <c r="X131" i="17"/>
  <c r="W131" i="17"/>
  <c r="V131" i="17"/>
  <c r="U131" i="17"/>
  <c r="T131" i="17"/>
  <c r="Y130" i="17"/>
  <c r="X130" i="17"/>
  <c r="W130" i="17"/>
  <c r="V130" i="17"/>
  <c r="U130" i="17"/>
  <c r="T130" i="17"/>
  <c r="Y129" i="17"/>
  <c r="X129" i="17"/>
  <c r="W129" i="17"/>
  <c r="V129" i="17"/>
  <c r="U129" i="17"/>
  <c r="T129" i="17"/>
  <c r="Y128" i="17"/>
  <c r="X128" i="17"/>
  <c r="W128" i="17"/>
  <c r="V128" i="17"/>
  <c r="U128" i="17"/>
  <c r="T128" i="17"/>
  <c r="Y127" i="17"/>
  <c r="X127" i="17"/>
  <c r="W127" i="17"/>
  <c r="V127" i="17"/>
  <c r="U127" i="17"/>
  <c r="T127" i="17"/>
  <c r="Y126" i="17"/>
  <c r="X126" i="17"/>
  <c r="W126" i="17"/>
  <c r="V126" i="17"/>
  <c r="U126" i="17"/>
  <c r="T126" i="17"/>
  <c r="Y125" i="17"/>
  <c r="X125" i="17"/>
  <c r="W125" i="17"/>
  <c r="V125" i="17"/>
  <c r="U125" i="17"/>
  <c r="T125" i="17"/>
  <c r="Y124" i="17"/>
  <c r="X124" i="17"/>
  <c r="W124" i="17"/>
  <c r="V124" i="17"/>
  <c r="U124" i="17"/>
  <c r="T124" i="17"/>
  <c r="Y123" i="17"/>
  <c r="X123" i="17"/>
  <c r="W123" i="17"/>
  <c r="V123" i="17"/>
  <c r="U123" i="17"/>
  <c r="T123" i="17"/>
  <c r="Y122" i="17"/>
  <c r="X122" i="17"/>
  <c r="W122" i="17"/>
  <c r="V122" i="17"/>
  <c r="U122" i="17"/>
  <c r="T122" i="17"/>
  <c r="Y121" i="17"/>
  <c r="X121" i="17"/>
  <c r="W121" i="17"/>
  <c r="V121" i="17"/>
  <c r="U121" i="17"/>
  <c r="T121" i="17"/>
  <c r="Y120" i="17"/>
  <c r="X120" i="17"/>
  <c r="W120" i="17"/>
  <c r="V120" i="17"/>
  <c r="U120" i="17"/>
  <c r="T120" i="17"/>
  <c r="Y119" i="17"/>
  <c r="X119" i="17"/>
  <c r="W119" i="17"/>
  <c r="V119" i="17"/>
  <c r="U119" i="17"/>
  <c r="T119" i="17"/>
  <c r="Y118" i="17"/>
  <c r="X118" i="17"/>
  <c r="W118" i="17"/>
  <c r="V118" i="17"/>
  <c r="U118" i="17"/>
  <c r="T118" i="17"/>
  <c r="Y117" i="17"/>
  <c r="X117" i="17"/>
  <c r="W117" i="17"/>
  <c r="V117" i="17"/>
  <c r="U117" i="17"/>
  <c r="T117" i="17"/>
  <c r="Y116" i="17"/>
  <c r="X116" i="17"/>
  <c r="W116" i="17"/>
  <c r="V116" i="17"/>
  <c r="U116" i="17"/>
  <c r="T116" i="17"/>
  <c r="Y115" i="17"/>
  <c r="X115" i="17"/>
  <c r="W115" i="17"/>
  <c r="V115" i="17"/>
  <c r="U115" i="17"/>
  <c r="T115" i="17"/>
  <c r="Y114" i="17"/>
  <c r="X114" i="17"/>
  <c r="W114" i="17"/>
  <c r="V114" i="17"/>
  <c r="U114" i="17"/>
  <c r="T114" i="17"/>
  <c r="Y113" i="17"/>
  <c r="X113" i="17"/>
  <c r="W113" i="17"/>
  <c r="V113" i="17"/>
  <c r="U113" i="17"/>
  <c r="T113" i="17"/>
  <c r="Y112" i="17"/>
  <c r="X112" i="17"/>
  <c r="W112" i="17"/>
  <c r="V112" i="17"/>
  <c r="U112" i="17"/>
  <c r="T112" i="17"/>
  <c r="Y111" i="17"/>
  <c r="X111" i="17"/>
  <c r="W111" i="17"/>
  <c r="V111" i="17"/>
  <c r="U111" i="17"/>
  <c r="T111" i="17"/>
  <c r="Y110" i="17"/>
  <c r="X110" i="17"/>
  <c r="W110" i="17"/>
  <c r="V110" i="17"/>
  <c r="U110" i="17"/>
  <c r="T110" i="17"/>
  <c r="Y109" i="17"/>
  <c r="X109" i="17"/>
  <c r="W109" i="17"/>
  <c r="V109" i="17"/>
  <c r="U109" i="17"/>
  <c r="T109" i="17"/>
  <c r="Y108" i="17"/>
  <c r="X108" i="17"/>
  <c r="W108" i="17"/>
  <c r="V108" i="17"/>
  <c r="U108" i="17"/>
  <c r="T108" i="17"/>
  <c r="Y107" i="17"/>
  <c r="X107" i="17"/>
  <c r="W107" i="17"/>
  <c r="V107" i="17"/>
  <c r="U107" i="17"/>
  <c r="T107" i="17"/>
  <c r="Y106" i="17"/>
  <c r="X106" i="17"/>
  <c r="W106" i="17"/>
  <c r="V106" i="17"/>
  <c r="U106" i="17"/>
  <c r="T106" i="17"/>
  <c r="Y105" i="17"/>
  <c r="X105" i="17"/>
  <c r="W105" i="17"/>
  <c r="V105" i="17"/>
  <c r="U105" i="17"/>
  <c r="T105" i="17"/>
  <c r="Y104" i="17"/>
  <c r="X104" i="17"/>
  <c r="W104" i="17"/>
  <c r="V104" i="17"/>
  <c r="U104" i="17"/>
  <c r="T104" i="17"/>
  <c r="Y103" i="17"/>
  <c r="X103" i="17"/>
  <c r="W103" i="17"/>
  <c r="V103" i="17"/>
  <c r="U103" i="17"/>
  <c r="T103" i="17"/>
  <c r="Y102" i="17"/>
  <c r="X102" i="17"/>
  <c r="W102" i="17"/>
  <c r="V102" i="17"/>
  <c r="U102" i="17"/>
  <c r="T102" i="17"/>
  <c r="Y101" i="17"/>
  <c r="X101" i="17"/>
  <c r="W101" i="17"/>
  <c r="V101" i="17"/>
  <c r="U101" i="17"/>
  <c r="T101" i="17"/>
  <c r="Y100" i="17"/>
  <c r="X100" i="17"/>
  <c r="W100" i="17"/>
  <c r="V100" i="17"/>
  <c r="U100" i="17"/>
  <c r="T100" i="17"/>
  <c r="Y99" i="17"/>
  <c r="X99" i="17"/>
  <c r="W99" i="17"/>
  <c r="V99" i="17"/>
  <c r="U99" i="17"/>
  <c r="T99" i="17"/>
  <c r="Y98" i="17"/>
  <c r="X98" i="17"/>
  <c r="W98" i="17"/>
  <c r="V98" i="17"/>
  <c r="U98" i="17"/>
  <c r="T98" i="17"/>
  <c r="Y97" i="17"/>
  <c r="X97" i="17"/>
  <c r="W97" i="17"/>
  <c r="V97" i="17"/>
  <c r="U97" i="17"/>
  <c r="T97" i="17"/>
  <c r="Y96" i="17"/>
  <c r="X96" i="17"/>
  <c r="W96" i="17"/>
  <c r="V96" i="17"/>
  <c r="U96" i="17"/>
  <c r="T96" i="17"/>
  <c r="Y95" i="17"/>
  <c r="X95" i="17"/>
  <c r="W95" i="17"/>
  <c r="V95" i="17"/>
  <c r="U95" i="17"/>
  <c r="T95" i="17"/>
  <c r="Y94" i="17"/>
  <c r="X94" i="17"/>
  <c r="W94" i="17"/>
  <c r="V94" i="17"/>
  <c r="U94" i="17"/>
  <c r="T94" i="17"/>
  <c r="Y93" i="17"/>
  <c r="X93" i="17"/>
  <c r="W93" i="17"/>
  <c r="V93" i="17"/>
  <c r="U93" i="17"/>
  <c r="T93" i="17"/>
  <c r="Y92" i="17"/>
  <c r="X92" i="17"/>
  <c r="W92" i="17"/>
  <c r="V92" i="17"/>
  <c r="U92" i="17"/>
  <c r="T92" i="17"/>
  <c r="Y91" i="17"/>
  <c r="X91" i="17"/>
  <c r="W91" i="17"/>
  <c r="V91" i="17"/>
  <c r="U91" i="17"/>
  <c r="T91" i="17"/>
  <c r="Y90" i="17"/>
  <c r="X90" i="17"/>
  <c r="W90" i="17"/>
  <c r="V90" i="17"/>
  <c r="U90" i="17"/>
  <c r="T90" i="17"/>
  <c r="Y89" i="17"/>
  <c r="X89" i="17"/>
  <c r="W89" i="17"/>
  <c r="V89" i="17"/>
  <c r="U89" i="17"/>
  <c r="T89" i="17"/>
  <c r="Y88" i="17"/>
  <c r="X88" i="17"/>
  <c r="W88" i="17"/>
  <c r="V88" i="17"/>
  <c r="U88" i="17"/>
  <c r="T88" i="17"/>
  <c r="Y87" i="17"/>
  <c r="X87" i="17"/>
  <c r="W87" i="17"/>
  <c r="V87" i="17"/>
  <c r="U87" i="17"/>
  <c r="T87" i="17"/>
  <c r="Y86" i="17"/>
  <c r="X86" i="17"/>
  <c r="W86" i="17"/>
  <c r="V86" i="17"/>
  <c r="U86" i="17"/>
  <c r="T86" i="17"/>
  <c r="Y85" i="17"/>
  <c r="X85" i="17"/>
  <c r="W85" i="17"/>
  <c r="V85" i="17"/>
  <c r="U85" i="17"/>
  <c r="T85" i="17"/>
  <c r="Y84" i="17"/>
  <c r="X84" i="17"/>
  <c r="W84" i="17"/>
  <c r="V84" i="17"/>
  <c r="U84" i="17"/>
  <c r="T84" i="17"/>
  <c r="Y83" i="17"/>
  <c r="X83" i="17"/>
  <c r="W83" i="17"/>
  <c r="V83" i="17"/>
  <c r="U83" i="17"/>
  <c r="T83" i="17"/>
  <c r="Y82" i="17"/>
  <c r="X82" i="17"/>
  <c r="W82" i="17"/>
  <c r="V82" i="17"/>
  <c r="U82" i="17"/>
  <c r="T82" i="17"/>
  <c r="Y81" i="17"/>
  <c r="X81" i="17"/>
  <c r="W81" i="17"/>
  <c r="V81" i="17"/>
  <c r="U81" i="17"/>
  <c r="T81" i="17"/>
  <c r="Y80" i="17"/>
  <c r="X80" i="17"/>
  <c r="W80" i="17"/>
  <c r="V80" i="17"/>
  <c r="U80" i="17"/>
  <c r="T80" i="17"/>
  <c r="Y79" i="17"/>
  <c r="X79" i="17"/>
  <c r="W79" i="17"/>
  <c r="V79" i="17"/>
  <c r="U79" i="17"/>
  <c r="T79" i="17"/>
  <c r="Y78" i="17"/>
  <c r="X78" i="17"/>
  <c r="W78" i="17"/>
  <c r="V78" i="17"/>
  <c r="U78" i="17"/>
  <c r="T78" i="17"/>
  <c r="Y77" i="17"/>
  <c r="X77" i="17"/>
  <c r="W77" i="17"/>
  <c r="V77" i="17"/>
  <c r="U77" i="17"/>
  <c r="T77" i="17"/>
  <c r="Y76" i="17"/>
  <c r="X76" i="17"/>
  <c r="W76" i="17"/>
  <c r="V76" i="17"/>
  <c r="U76" i="17"/>
  <c r="T76" i="17"/>
  <c r="Y75" i="17"/>
  <c r="X75" i="17"/>
  <c r="W75" i="17"/>
  <c r="V75" i="17"/>
  <c r="U75" i="17"/>
  <c r="T75" i="17"/>
  <c r="Y74" i="17"/>
  <c r="X74" i="17"/>
  <c r="W74" i="17"/>
  <c r="V74" i="17"/>
  <c r="U74" i="17"/>
  <c r="T74" i="17"/>
  <c r="Y73" i="17"/>
  <c r="X73" i="17"/>
  <c r="W73" i="17"/>
  <c r="V73" i="17"/>
  <c r="U73" i="17"/>
  <c r="T73" i="17"/>
  <c r="Y72" i="17"/>
  <c r="X72" i="17"/>
  <c r="W72" i="17"/>
  <c r="V72" i="17"/>
  <c r="U72" i="17"/>
  <c r="T72" i="17"/>
  <c r="Y71" i="17"/>
  <c r="X71" i="17"/>
  <c r="W71" i="17"/>
  <c r="V71" i="17"/>
  <c r="U71" i="17"/>
  <c r="T71" i="17"/>
  <c r="Y70" i="17"/>
  <c r="X70" i="17"/>
  <c r="W70" i="17"/>
  <c r="V70" i="17"/>
  <c r="U70" i="17"/>
  <c r="T70" i="17"/>
  <c r="Y69" i="17"/>
  <c r="X69" i="17"/>
  <c r="W69" i="17"/>
  <c r="V69" i="17"/>
  <c r="U69" i="17"/>
  <c r="T69" i="17"/>
  <c r="Y68" i="17"/>
  <c r="X68" i="17"/>
  <c r="W68" i="17"/>
  <c r="V68" i="17"/>
  <c r="U68" i="17"/>
  <c r="T68" i="17"/>
  <c r="Y67" i="17"/>
  <c r="X67" i="17"/>
  <c r="W67" i="17"/>
  <c r="V67" i="17"/>
  <c r="U67" i="17"/>
  <c r="T67" i="17"/>
  <c r="Y66" i="17"/>
  <c r="X66" i="17"/>
  <c r="W66" i="17"/>
  <c r="V66" i="17"/>
  <c r="U66" i="17"/>
  <c r="T66" i="17"/>
  <c r="Y65" i="17"/>
  <c r="X65" i="17"/>
  <c r="W65" i="17"/>
  <c r="V65" i="17"/>
  <c r="U65" i="17"/>
  <c r="T65" i="17"/>
  <c r="Y64" i="17"/>
  <c r="X64" i="17"/>
  <c r="W64" i="17"/>
  <c r="V64" i="17"/>
  <c r="U64" i="17"/>
  <c r="T64" i="17"/>
  <c r="Y63" i="17"/>
  <c r="X63" i="17"/>
  <c r="W63" i="17"/>
  <c r="V63" i="17"/>
  <c r="U63" i="17"/>
  <c r="T63" i="17"/>
  <c r="Y62" i="17"/>
  <c r="X62" i="17"/>
  <c r="W62" i="17"/>
  <c r="V62" i="17"/>
  <c r="U62" i="17"/>
  <c r="T62" i="17"/>
  <c r="Y61" i="17"/>
  <c r="X61" i="17"/>
  <c r="W61" i="17"/>
  <c r="V61" i="17"/>
  <c r="U61" i="17"/>
  <c r="T61" i="17"/>
  <c r="Y60" i="17"/>
  <c r="X60" i="17"/>
  <c r="W60" i="17"/>
  <c r="V60" i="17"/>
  <c r="U60" i="17"/>
  <c r="T60" i="17"/>
  <c r="Y59" i="17"/>
  <c r="X59" i="17"/>
  <c r="W59" i="17"/>
  <c r="V59" i="17"/>
  <c r="U59" i="17"/>
  <c r="T59" i="17"/>
  <c r="Y58" i="17"/>
  <c r="X58" i="17"/>
  <c r="W58" i="17"/>
  <c r="V58" i="17"/>
  <c r="U58" i="17"/>
  <c r="T58" i="17"/>
  <c r="Y57" i="17"/>
  <c r="X57" i="17"/>
  <c r="W57" i="17"/>
  <c r="V57" i="17"/>
  <c r="U57" i="17"/>
  <c r="T57" i="17"/>
  <c r="Y56" i="17"/>
  <c r="X56" i="17"/>
  <c r="W56" i="17"/>
  <c r="V56" i="17"/>
  <c r="U56" i="17"/>
  <c r="T56" i="17"/>
  <c r="Y55" i="17"/>
  <c r="X55" i="17"/>
  <c r="W55" i="17"/>
  <c r="V55" i="17"/>
  <c r="U55" i="17"/>
  <c r="T55" i="17"/>
  <c r="Y54" i="17"/>
  <c r="X54" i="17"/>
  <c r="W54" i="17"/>
  <c r="V54" i="17"/>
  <c r="U54" i="17"/>
  <c r="T54" i="17"/>
  <c r="Y53" i="17"/>
  <c r="X53" i="17"/>
  <c r="W53" i="17"/>
  <c r="V53" i="17"/>
  <c r="U53" i="17"/>
  <c r="T53" i="17"/>
  <c r="Y52" i="17"/>
  <c r="X52" i="17"/>
  <c r="W52" i="17"/>
  <c r="V52" i="17"/>
  <c r="U52" i="17"/>
  <c r="T52" i="17"/>
  <c r="Y51" i="17"/>
  <c r="X51" i="17"/>
  <c r="W51" i="17"/>
  <c r="V51" i="17"/>
  <c r="U51" i="17"/>
  <c r="T51" i="17"/>
  <c r="Y50" i="17"/>
  <c r="X50" i="17"/>
  <c r="W50" i="17"/>
  <c r="V50" i="17"/>
  <c r="U50" i="17"/>
  <c r="T50" i="17"/>
  <c r="Y49" i="17"/>
  <c r="X49" i="17"/>
  <c r="W49" i="17"/>
  <c r="V49" i="17"/>
  <c r="U49" i="17"/>
  <c r="T49" i="17"/>
  <c r="Y48" i="17"/>
  <c r="X48" i="17"/>
  <c r="W48" i="17"/>
  <c r="V48" i="17"/>
  <c r="U48" i="17"/>
  <c r="T48" i="17"/>
  <c r="Y47" i="17"/>
  <c r="X47" i="17"/>
  <c r="W47" i="17"/>
  <c r="V47" i="17"/>
  <c r="U47" i="17"/>
  <c r="T47" i="17"/>
  <c r="Y46" i="17"/>
  <c r="X46" i="17"/>
  <c r="W46" i="17"/>
  <c r="V46" i="17"/>
  <c r="U46" i="17"/>
  <c r="T46" i="17"/>
  <c r="Y45" i="17"/>
  <c r="X45" i="17"/>
  <c r="W45" i="17"/>
  <c r="V45" i="17"/>
  <c r="U45" i="17"/>
  <c r="T45" i="17"/>
  <c r="Y44" i="17"/>
  <c r="X44" i="17"/>
  <c r="W44" i="17"/>
  <c r="V44" i="17"/>
  <c r="U44" i="17"/>
  <c r="T44" i="17"/>
  <c r="Y43" i="17"/>
  <c r="X43" i="17"/>
  <c r="W43" i="17"/>
  <c r="V43" i="17"/>
  <c r="U43" i="17"/>
  <c r="T43" i="17"/>
  <c r="Y42" i="17"/>
  <c r="X42" i="17"/>
  <c r="W42" i="17"/>
  <c r="V42" i="17"/>
  <c r="U42" i="17"/>
  <c r="T42" i="17"/>
  <c r="Y41" i="17"/>
  <c r="X41" i="17"/>
  <c r="W41" i="17"/>
  <c r="V41" i="17"/>
  <c r="U41" i="17"/>
  <c r="T41" i="17"/>
  <c r="Y40" i="17"/>
  <c r="X40" i="17"/>
  <c r="W40" i="17"/>
  <c r="V40" i="17"/>
  <c r="U40" i="17"/>
  <c r="T40" i="17"/>
  <c r="Y39" i="17"/>
  <c r="X39" i="17"/>
  <c r="W39" i="17"/>
  <c r="V39" i="17"/>
  <c r="U39" i="17"/>
  <c r="T39" i="17"/>
  <c r="Y38" i="17"/>
  <c r="X38" i="17"/>
  <c r="W38" i="17"/>
  <c r="V38" i="17"/>
  <c r="U38" i="17"/>
  <c r="T38" i="17"/>
  <c r="Y37" i="17"/>
  <c r="X37" i="17"/>
  <c r="W37" i="17"/>
  <c r="V37" i="17"/>
  <c r="U37" i="17"/>
  <c r="T37" i="17"/>
  <c r="Y36" i="17"/>
  <c r="X36" i="17"/>
  <c r="W36" i="17"/>
  <c r="V36" i="17"/>
  <c r="U36" i="17"/>
  <c r="T36" i="17"/>
  <c r="Y35" i="17"/>
  <c r="X35" i="17"/>
  <c r="W35" i="17"/>
  <c r="V35" i="17"/>
  <c r="U35" i="17"/>
  <c r="T35" i="17"/>
  <c r="Y34" i="17"/>
  <c r="X34" i="17"/>
  <c r="W34" i="17"/>
  <c r="V34" i="17"/>
  <c r="U34" i="17"/>
  <c r="T34" i="17"/>
  <c r="Y33" i="17"/>
  <c r="X33" i="17"/>
  <c r="W33" i="17"/>
  <c r="V33" i="17"/>
  <c r="U33" i="17"/>
  <c r="T33" i="17"/>
  <c r="Y32" i="17"/>
  <c r="X32" i="17"/>
  <c r="W32" i="17"/>
  <c r="V32" i="17"/>
  <c r="U32" i="17"/>
  <c r="T32" i="17"/>
  <c r="Y31" i="17"/>
  <c r="X31" i="17"/>
  <c r="W31" i="17"/>
  <c r="V31" i="17"/>
  <c r="U31" i="17"/>
  <c r="T31" i="17"/>
  <c r="Y30" i="17"/>
  <c r="X30" i="17"/>
  <c r="W30" i="17"/>
  <c r="V30" i="17"/>
  <c r="U30" i="17"/>
  <c r="T30" i="17"/>
  <c r="Y29" i="17"/>
  <c r="X29" i="17"/>
  <c r="W29" i="17"/>
  <c r="V29" i="17"/>
  <c r="U29" i="17"/>
  <c r="T29" i="17"/>
  <c r="Y28" i="17"/>
  <c r="X28" i="17"/>
  <c r="W28" i="17"/>
  <c r="V28" i="17"/>
  <c r="U28" i="17"/>
  <c r="T28" i="17"/>
  <c r="Y27" i="17"/>
  <c r="X27" i="17"/>
  <c r="W27" i="17"/>
  <c r="V27" i="17"/>
  <c r="U27" i="17"/>
  <c r="T27" i="17"/>
  <c r="Y26" i="17"/>
  <c r="X26" i="17"/>
  <c r="W26" i="17"/>
  <c r="V26" i="17"/>
  <c r="U26" i="17"/>
  <c r="T26" i="17"/>
  <c r="Y25" i="17"/>
  <c r="X25" i="17"/>
  <c r="W25" i="17"/>
  <c r="V25" i="17"/>
  <c r="U25" i="17"/>
  <c r="T25" i="17"/>
  <c r="Y24" i="17"/>
  <c r="X24" i="17"/>
  <c r="W24" i="17"/>
  <c r="V24" i="17"/>
  <c r="U24" i="17"/>
  <c r="T24" i="17"/>
  <c r="Y23" i="17"/>
  <c r="X23" i="17"/>
  <c r="W23" i="17"/>
  <c r="V23" i="17"/>
  <c r="U23" i="17"/>
  <c r="T23" i="17"/>
  <c r="Y22" i="17"/>
  <c r="X22" i="17"/>
  <c r="W22" i="17"/>
  <c r="V22" i="17"/>
  <c r="U22" i="17"/>
  <c r="T22" i="17"/>
  <c r="Y21" i="17"/>
  <c r="X21" i="17"/>
  <c r="W21" i="17"/>
  <c r="V21" i="17"/>
  <c r="U21" i="17"/>
  <c r="T21" i="17"/>
  <c r="Y20" i="17"/>
  <c r="X20" i="17"/>
  <c r="W20" i="17"/>
  <c r="V20" i="17"/>
  <c r="U20" i="17"/>
  <c r="T20" i="17"/>
  <c r="Y19" i="17"/>
  <c r="X19" i="17"/>
  <c r="W19" i="17"/>
  <c r="V19" i="17"/>
  <c r="U19" i="17"/>
  <c r="T19" i="17"/>
  <c r="Y18" i="17"/>
  <c r="X18" i="17"/>
  <c r="W18" i="17"/>
  <c r="V18" i="17"/>
  <c r="U18" i="17"/>
  <c r="T18" i="17"/>
  <c r="Y17" i="17"/>
  <c r="X17" i="17"/>
  <c r="W17" i="17"/>
  <c r="V17" i="17"/>
  <c r="U17" i="17"/>
  <c r="T17" i="17"/>
  <c r="Y16" i="17"/>
  <c r="X16" i="17"/>
  <c r="W16" i="17"/>
  <c r="V16" i="17"/>
  <c r="U16" i="17"/>
  <c r="T16" i="17"/>
  <c r="Y15" i="17"/>
  <c r="X15" i="17"/>
  <c r="W15" i="17"/>
  <c r="V15" i="17"/>
  <c r="U15" i="17"/>
  <c r="T15" i="17"/>
  <c r="Y14" i="17"/>
  <c r="X14" i="17"/>
  <c r="W14" i="17"/>
  <c r="V14" i="17"/>
  <c r="U14" i="17"/>
  <c r="T14" i="17"/>
  <c r="Y13" i="17"/>
  <c r="X13" i="17"/>
  <c r="W13" i="17"/>
  <c r="V13" i="17"/>
  <c r="U13" i="17"/>
  <c r="T13" i="17"/>
  <c r="Y12" i="17"/>
  <c r="X12" i="17"/>
  <c r="W12" i="17"/>
  <c r="V12" i="17"/>
  <c r="U12" i="17"/>
  <c r="T12" i="17"/>
  <c r="Y11" i="17"/>
  <c r="X11" i="17"/>
  <c r="W11" i="17"/>
  <c r="V11" i="17"/>
  <c r="U11" i="17"/>
  <c r="T11" i="17"/>
  <c r="Y10" i="17"/>
  <c r="X10" i="17"/>
  <c r="W10" i="17"/>
  <c r="V10" i="17"/>
  <c r="U10" i="17"/>
  <c r="T10" i="17"/>
  <c r="Y9" i="17"/>
  <c r="X9" i="17"/>
  <c r="W9" i="17"/>
  <c r="V9" i="17"/>
  <c r="U9" i="17"/>
  <c r="T9" i="17"/>
  <c r="Y8" i="17"/>
  <c r="X8" i="17"/>
  <c r="W8" i="17"/>
  <c r="V8" i="17"/>
  <c r="U8" i="17"/>
  <c r="T8" i="17"/>
  <c r="Y7" i="17"/>
  <c r="X7" i="17"/>
  <c r="W7" i="17"/>
  <c r="V7" i="17"/>
  <c r="U7" i="17"/>
  <c r="T7" i="17"/>
  <c r="Y6" i="17"/>
  <c r="X6" i="17"/>
  <c r="W6" i="17"/>
  <c r="V6" i="17"/>
  <c r="U6" i="17"/>
  <c r="T6" i="17"/>
  <c r="Y5" i="17"/>
  <c r="X5" i="17"/>
  <c r="W5" i="17"/>
  <c r="V5" i="17"/>
  <c r="U5" i="17"/>
  <c r="T5" i="17"/>
  <c r="Y4" i="17"/>
  <c r="X4" i="17"/>
  <c r="W4" i="17"/>
  <c r="V4" i="17"/>
  <c r="U4" i="17"/>
  <c r="T4" i="17"/>
  <c r="Y3" i="17"/>
  <c r="X3" i="17"/>
  <c r="W3" i="17"/>
  <c r="V3" i="17"/>
  <c r="U3" i="17"/>
  <c r="T3" i="17"/>
  <c r="Y2" i="17"/>
  <c r="X2" i="17"/>
  <c r="W2" i="17"/>
  <c r="V2" i="17"/>
  <c r="U2" i="17"/>
  <c r="T2" i="17"/>
  <c r="J135" i="17"/>
  <c r="L131" i="17"/>
  <c r="L143" i="17" s="1"/>
  <c r="H129" i="17"/>
  <c r="H141" i="17" s="1"/>
  <c r="L124" i="17"/>
  <c r="L136" i="17" s="1"/>
  <c r="H122" i="17"/>
  <c r="H134" i="17" s="1"/>
  <c r="K117" i="17"/>
  <c r="K129" i="17" s="1"/>
  <c r="K141" i="17" s="1"/>
  <c r="H114" i="17"/>
  <c r="H126" i="17" s="1"/>
  <c r="H138" i="17" s="1"/>
  <c r="J111" i="17"/>
  <c r="J123" i="17" s="1"/>
  <c r="L110" i="17"/>
  <c r="L122" i="17" s="1"/>
  <c r="L134" i="17" s="1"/>
  <c r="J110" i="17"/>
  <c r="J122" i="17" s="1"/>
  <c r="J134" i="17" s="1"/>
  <c r="H108" i="17"/>
  <c r="H120" i="17" s="1"/>
  <c r="H132" i="17" s="1"/>
  <c r="H144" i="17" s="1"/>
  <c r="L107" i="17"/>
  <c r="L119" i="17" s="1"/>
  <c r="H107" i="17"/>
  <c r="H119" i="17" s="1"/>
  <c r="H131" i="17" s="1"/>
  <c r="H143" i="17" s="1"/>
  <c r="H106" i="17"/>
  <c r="H118" i="17" s="1"/>
  <c r="H130" i="17" s="1"/>
  <c r="H142" i="17" s="1"/>
  <c r="J105" i="17"/>
  <c r="J117" i="17" s="1"/>
  <c r="J129" i="17" s="1"/>
  <c r="J141" i="17" s="1"/>
  <c r="H105" i="17"/>
  <c r="H117" i="17" s="1"/>
  <c r="L102" i="17"/>
  <c r="L114" i="17" s="1"/>
  <c r="L126" i="17" s="1"/>
  <c r="L138" i="17" s="1"/>
  <c r="J102" i="17"/>
  <c r="J114" i="17" s="1"/>
  <c r="J126" i="17" s="1"/>
  <c r="J138" i="17" s="1"/>
  <c r="L101" i="17"/>
  <c r="L113" i="17" s="1"/>
  <c r="L125" i="17" s="1"/>
  <c r="L137" i="17" s="1"/>
  <c r="L100" i="17"/>
  <c r="L112" i="17" s="1"/>
  <c r="M98" i="17"/>
  <c r="M110" i="17" s="1"/>
  <c r="M122" i="17" s="1"/>
  <c r="M134" i="17" s="1"/>
  <c r="J98" i="17"/>
  <c r="I98" i="17"/>
  <c r="I110" i="17" s="1"/>
  <c r="I122" i="17" s="1"/>
  <c r="I134" i="17" s="1"/>
  <c r="H98" i="17"/>
  <c r="H110" i="17" s="1"/>
  <c r="J97" i="17"/>
  <c r="J109" i="17" s="1"/>
  <c r="J121" i="17" s="1"/>
  <c r="J133" i="17" s="1"/>
  <c r="J145" i="17" s="1"/>
  <c r="H97" i="17"/>
  <c r="H109" i="17" s="1"/>
  <c r="H121" i="17" s="1"/>
  <c r="H133" i="17" s="1"/>
  <c r="H145" i="17" s="1"/>
  <c r="J96" i="17"/>
  <c r="J108" i="17" s="1"/>
  <c r="J120" i="17" s="1"/>
  <c r="J132" i="17" s="1"/>
  <c r="J144" i="17" s="1"/>
  <c r="I96" i="17"/>
  <c r="I108" i="17" s="1"/>
  <c r="I120" i="17" s="1"/>
  <c r="I132" i="17" s="1"/>
  <c r="I144" i="17" s="1"/>
  <c r="L95" i="17"/>
  <c r="K95" i="17"/>
  <c r="K107" i="17" s="1"/>
  <c r="K119" i="17" s="1"/>
  <c r="K131" i="17" s="1"/>
  <c r="K143" i="17" s="1"/>
  <c r="L94" i="17"/>
  <c r="L106" i="17" s="1"/>
  <c r="L118" i="17" s="1"/>
  <c r="L130" i="17" s="1"/>
  <c r="L142" i="17" s="1"/>
  <c r="J94" i="17"/>
  <c r="J106" i="17" s="1"/>
  <c r="J118" i="17" s="1"/>
  <c r="J130" i="17" s="1"/>
  <c r="J142" i="17" s="1"/>
  <c r="L93" i="17"/>
  <c r="L105" i="17" s="1"/>
  <c r="L117" i="17" s="1"/>
  <c r="L129" i="17" s="1"/>
  <c r="L141" i="17" s="1"/>
  <c r="K93" i="17"/>
  <c r="K105" i="17" s="1"/>
  <c r="H93" i="17"/>
  <c r="M92" i="17"/>
  <c r="M104" i="17" s="1"/>
  <c r="M116" i="17" s="1"/>
  <c r="M128" i="17" s="1"/>
  <c r="M140" i="17" s="1"/>
  <c r="L92" i="17"/>
  <c r="L104" i="17" s="1"/>
  <c r="L116" i="17" s="1"/>
  <c r="L128" i="17" s="1"/>
  <c r="L140" i="17" s="1"/>
  <c r="L91" i="17"/>
  <c r="L103" i="17" s="1"/>
  <c r="L115" i="17" s="1"/>
  <c r="L127" i="17" s="1"/>
  <c r="L139" i="17" s="1"/>
  <c r="H91" i="17"/>
  <c r="H103" i="17" s="1"/>
  <c r="H115" i="17" s="1"/>
  <c r="H127" i="17" s="1"/>
  <c r="H139" i="17" s="1"/>
  <c r="M90" i="17"/>
  <c r="M102" i="17" s="1"/>
  <c r="M114" i="17" s="1"/>
  <c r="M126" i="17" s="1"/>
  <c r="M138" i="17" s="1"/>
  <c r="J90" i="17"/>
  <c r="I90" i="17"/>
  <c r="I102" i="17" s="1"/>
  <c r="I114" i="17" s="1"/>
  <c r="I126" i="17" s="1"/>
  <c r="I138" i="17" s="1"/>
  <c r="H90" i="17"/>
  <c r="H102" i="17" s="1"/>
  <c r="J89" i="17"/>
  <c r="J101" i="17" s="1"/>
  <c r="J113" i="17" s="1"/>
  <c r="J125" i="17" s="1"/>
  <c r="J137" i="17" s="1"/>
  <c r="L88" i="17"/>
  <c r="K88" i="17"/>
  <c r="K100" i="17" s="1"/>
  <c r="K112" i="17" s="1"/>
  <c r="K124" i="17" s="1"/>
  <c r="K136" i="17" s="1"/>
  <c r="H88" i="17"/>
  <c r="H100" i="17" s="1"/>
  <c r="H112" i="17" s="1"/>
  <c r="H124" i="17" s="1"/>
  <c r="H136" i="17" s="1"/>
  <c r="J87" i="17"/>
  <c r="J99" i="17" s="1"/>
  <c r="I87" i="17"/>
  <c r="I99" i="17" s="1"/>
  <c r="I111" i="17" s="1"/>
  <c r="I123" i="17" s="1"/>
  <c r="I135" i="17" s="1"/>
  <c r="M86" i="17"/>
  <c r="L86" i="17"/>
  <c r="L98" i="17" s="1"/>
  <c r="K86" i="17"/>
  <c r="K98" i="17" s="1"/>
  <c r="K110" i="17" s="1"/>
  <c r="K122" i="17" s="1"/>
  <c r="K134" i="17" s="1"/>
  <c r="J86" i="17"/>
  <c r="I86" i="17"/>
  <c r="H86" i="17"/>
  <c r="M85" i="17"/>
  <c r="M97" i="17" s="1"/>
  <c r="M109" i="17" s="1"/>
  <c r="M121" i="17" s="1"/>
  <c r="M133" i="17" s="1"/>
  <c r="M145" i="17" s="1"/>
  <c r="L85" i="17"/>
  <c r="L97" i="17" s="1"/>
  <c r="L109" i="17" s="1"/>
  <c r="L121" i="17" s="1"/>
  <c r="L133" i="17" s="1"/>
  <c r="L145" i="17" s="1"/>
  <c r="K85" i="17"/>
  <c r="K97" i="17" s="1"/>
  <c r="K109" i="17" s="1"/>
  <c r="K121" i="17" s="1"/>
  <c r="K133" i="17" s="1"/>
  <c r="K145" i="17" s="1"/>
  <c r="J85" i="17"/>
  <c r="I85" i="17"/>
  <c r="I97" i="17" s="1"/>
  <c r="I109" i="17" s="1"/>
  <c r="I121" i="17" s="1"/>
  <c r="I133" i="17" s="1"/>
  <c r="I145" i="17" s="1"/>
  <c r="H85" i="17"/>
  <c r="M84" i="17"/>
  <c r="M96" i="17" s="1"/>
  <c r="M108" i="17" s="1"/>
  <c r="M120" i="17" s="1"/>
  <c r="M132" i="17" s="1"/>
  <c r="M144" i="17" s="1"/>
  <c r="L84" i="17"/>
  <c r="L96" i="17" s="1"/>
  <c r="L108" i="17" s="1"/>
  <c r="L120" i="17" s="1"/>
  <c r="L132" i="17" s="1"/>
  <c r="L144" i="17" s="1"/>
  <c r="K84" i="17"/>
  <c r="K96" i="17" s="1"/>
  <c r="K108" i="17" s="1"/>
  <c r="K120" i="17" s="1"/>
  <c r="K132" i="17" s="1"/>
  <c r="K144" i="17" s="1"/>
  <c r="J84" i="17"/>
  <c r="I84" i="17"/>
  <c r="H84" i="17"/>
  <c r="H96" i="17" s="1"/>
  <c r="M83" i="17"/>
  <c r="M95" i="17" s="1"/>
  <c r="M107" i="17" s="1"/>
  <c r="M119" i="17" s="1"/>
  <c r="M131" i="17" s="1"/>
  <c r="M143" i="17" s="1"/>
  <c r="L83" i="17"/>
  <c r="K83" i="17"/>
  <c r="J83" i="17"/>
  <c r="J95" i="17" s="1"/>
  <c r="J107" i="17" s="1"/>
  <c r="J119" i="17" s="1"/>
  <c r="J131" i="17" s="1"/>
  <c r="J143" i="17" s="1"/>
  <c r="I83" i="17"/>
  <c r="I95" i="17" s="1"/>
  <c r="I107" i="17" s="1"/>
  <c r="I119" i="17" s="1"/>
  <c r="I131" i="17" s="1"/>
  <c r="I143" i="17" s="1"/>
  <c r="H83" i="17"/>
  <c r="H95" i="17" s="1"/>
  <c r="M82" i="17"/>
  <c r="M94" i="17" s="1"/>
  <c r="M106" i="17" s="1"/>
  <c r="M118" i="17" s="1"/>
  <c r="M130" i="17" s="1"/>
  <c r="M142" i="17" s="1"/>
  <c r="L82" i="17"/>
  <c r="K82" i="17"/>
  <c r="K94" i="17" s="1"/>
  <c r="K106" i="17" s="1"/>
  <c r="K118" i="17" s="1"/>
  <c r="K130" i="17" s="1"/>
  <c r="K142" i="17" s="1"/>
  <c r="J82" i="17"/>
  <c r="I82" i="17"/>
  <c r="I94" i="17" s="1"/>
  <c r="I106" i="17" s="1"/>
  <c r="I118" i="17" s="1"/>
  <c r="I130" i="17" s="1"/>
  <c r="I142" i="17" s="1"/>
  <c r="H82" i="17"/>
  <c r="H94" i="17" s="1"/>
  <c r="M81" i="17"/>
  <c r="M93" i="17" s="1"/>
  <c r="M105" i="17" s="1"/>
  <c r="M117" i="17" s="1"/>
  <c r="M129" i="17" s="1"/>
  <c r="M141" i="17" s="1"/>
  <c r="L81" i="17"/>
  <c r="K81" i="17"/>
  <c r="J81" i="17"/>
  <c r="J93" i="17" s="1"/>
  <c r="I81" i="17"/>
  <c r="I93" i="17" s="1"/>
  <c r="I105" i="17" s="1"/>
  <c r="I117" i="17" s="1"/>
  <c r="I129" i="17" s="1"/>
  <c r="I141" i="17" s="1"/>
  <c r="H81" i="17"/>
  <c r="M80" i="17"/>
  <c r="L80" i="17"/>
  <c r="K80" i="17"/>
  <c r="K92" i="17" s="1"/>
  <c r="K104" i="17" s="1"/>
  <c r="K116" i="17" s="1"/>
  <c r="K128" i="17" s="1"/>
  <c r="K140" i="17" s="1"/>
  <c r="J80" i="17"/>
  <c r="J92" i="17" s="1"/>
  <c r="J104" i="17" s="1"/>
  <c r="J116" i="17" s="1"/>
  <c r="J128" i="17" s="1"/>
  <c r="J140" i="17" s="1"/>
  <c r="I80" i="17"/>
  <c r="I92" i="17" s="1"/>
  <c r="I104" i="17" s="1"/>
  <c r="I116" i="17" s="1"/>
  <c r="I128" i="17" s="1"/>
  <c r="I140" i="17" s="1"/>
  <c r="H80" i="17"/>
  <c r="H92" i="17" s="1"/>
  <c r="H104" i="17" s="1"/>
  <c r="H116" i="17" s="1"/>
  <c r="H128" i="17" s="1"/>
  <c r="H140" i="17" s="1"/>
  <c r="M79" i="17"/>
  <c r="M91" i="17" s="1"/>
  <c r="M103" i="17" s="1"/>
  <c r="M115" i="17" s="1"/>
  <c r="M127" i="17" s="1"/>
  <c r="M139" i="17" s="1"/>
  <c r="L79" i="17"/>
  <c r="K79" i="17"/>
  <c r="K91" i="17" s="1"/>
  <c r="K103" i="17" s="1"/>
  <c r="K115" i="17" s="1"/>
  <c r="K127" i="17" s="1"/>
  <c r="K139" i="17" s="1"/>
  <c r="J79" i="17"/>
  <c r="J91" i="17" s="1"/>
  <c r="J103" i="17" s="1"/>
  <c r="J115" i="17" s="1"/>
  <c r="J127" i="17" s="1"/>
  <c r="J139" i="17" s="1"/>
  <c r="I79" i="17"/>
  <c r="I91" i="17" s="1"/>
  <c r="I103" i="17" s="1"/>
  <c r="I115" i="17" s="1"/>
  <c r="I127" i="17" s="1"/>
  <c r="I139" i="17" s="1"/>
  <c r="H79" i="17"/>
  <c r="M78" i="17"/>
  <c r="L78" i="17"/>
  <c r="L90" i="17" s="1"/>
  <c r="K78" i="17"/>
  <c r="K90" i="17" s="1"/>
  <c r="K102" i="17" s="1"/>
  <c r="K114" i="17" s="1"/>
  <c r="K126" i="17" s="1"/>
  <c r="K138" i="17" s="1"/>
  <c r="J78" i="17"/>
  <c r="I78" i="17"/>
  <c r="H78" i="17"/>
  <c r="M77" i="17"/>
  <c r="M89" i="17" s="1"/>
  <c r="M101" i="17" s="1"/>
  <c r="M113" i="17" s="1"/>
  <c r="M125" i="17" s="1"/>
  <c r="M137" i="17" s="1"/>
  <c r="L77" i="17"/>
  <c r="L89" i="17" s="1"/>
  <c r="K77" i="17"/>
  <c r="K89" i="17" s="1"/>
  <c r="K101" i="17" s="1"/>
  <c r="K113" i="17" s="1"/>
  <c r="K125" i="17" s="1"/>
  <c r="K137" i="17" s="1"/>
  <c r="J77" i="17"/>
  <c r="I77" i="17"/>
  <c r="I89" i="17" s="1"/>
  <c r="I101" i="17" s="1"/>
  <c r="I113" i="17" s="1"/>
  <c r="I125" i="17" s="1"/>
  <c r="I137" i="17" s="1"/>
  <c r="H77" i="17"/>
  <c r="H89" i="17" s="1"/>
  <c r="H101" i="17" s="1"/>
  <c r="H113" i="17" s="1"/>
  <c r="H125" i="17" s="1"/>
  <c r="H137" i="17" s="1"/>
  <c r="M76" i="17"/>
  <c r="M88" i="17" s="1"/>
  <c r="M100" i="17" s="1"/>
  <c r="M112" i="17" s="1"/>
  <c r="M124" i="17" s="1"/>
  <c r="M136" i="17" s="1"/>
  <c r="L76" i="17"/>
  <c r="K76" i="17"/>
  <c r="J76" i="17"/>
  <c r="J88" i="17" s="1"/>
  <c r="J100" i="17" s="1"/>
  <c r="J112" i="17" s="1"/>
  <c r="J124" i="17" s="1"/>
  <c r="J136" i="17" s="1"/>
  <c r="I76" i="17"/>
  <c r="I88" i="17" s="1"/>
  <c r="I100" i="17" s="1"/>
  <c r="I112" i="17" s="1"/>
  <c r="I124" i="17" s="1"/>
  <c r="I136" i="17" s="1"/>
  <c r="H76" i="17"/>
  <c r="M75" i="17"/>
  <c r="M87" i="17" s="1"/>
  <c r="M99" i="17" s="1"/>
  <c r="M111" i="17" s="1"/>
  <c r="M123" i="17" s="1"/>
  <c r="M135" i="17" s="1"/>
  <c r="L75" i="17"/>
  <c r="L87" i="17" s="1"/>
  <c r="L99" i="17" s="1"/>
  <c r="L111" i="17" s="1"/>
  <c r="L123" i="17" s="1"/>
  <c r="L135" i="17" s="1"/>
  <c r="K75" i="17"/>
  <c r="K87" i="17" s="1"/>
  <c r="K99" i="17" s="1"/>
  <c r="K111" i="17" s="1"/>
  <c r="K123" i="17" s="1"/>
  <c r="K135" i="17" s="1"/>
  <c r="J75" i="17"/>
  <c r="I75" i="17"/>
  <c r="H75" i="17"/>
  <c r="H87" i="17" s="1"/>
  <c r="H99" i="17" s="1"/>
  <c r="H111" i="17" s="1"/>
  <c r="H123" i="17" s="1"/>
  <c r="H135" i="17" s="1"/>
  <c r="M74" i="17"/>
  <c r="L74" i="17"/>
  <c r="K74" i="17"/>
  <c r="J74" i="17"/>
  <c r="I74" i="17"/>
  <c r="H74" i="17"/>
  <c r="M73" i="17"/>
  <c r="L73" i="17"/>
  <c r="K73" i="17"/>
  <c r="J73" i="17"/>
  <c r="I73" i="17"/>
  <c r="H73" i="17"/>
  <c r="M72" i="17"/>
  <c r="L72" i="17"/>
  <c r="K72" i="17"/>
  <c r="J72" i="17"/>
  <c r="I72" i="17"/>
  <c r="H72" i="17"/>
  <c r="M71" i="17"/>
  <c r="L71" i="17"/>
  <c r="K71" i="17"/>
  <c r="J71" i="17"/>
  <c r="I71" i="17"/>
  <c r="H71" i="17"/>
  <c r="M70" i="17"/>
  <c r="L70" i="17"/>
  <c r="K70" i="17"/>
  <c r="J70" i="17"/>
  <c r="I70" i="17"/>
  <c r="H70" i="17"/>
  <c r="M69" i="17"/>
  <c r="L69" i="17"/>
  <c r="K69" i="17"/>
  <c r="J69" i="17"/>
  <c r="I69" i="17"/>
  <c r="H69" i="17"/>
  <c r="M68" i="17"/>
  <c r="L68" i="17"/>
  <c r="K68" i="17"/>
  <c r="J68" i="17"/>
  <c r="I68" i="17"/>
  <c r="H68" i="17"/>
  <c r="M67" i="17"/>
  <c r="L67" i="17"/>
  <c r="K67" i="17"/>
  <c r="J67" i="17"/>
  <c r="I67" i="17"/>
  <c r="H67" i="17"/>
  <c r="M66" i="17"/>
  <c r="L66" i="17"/>
  <c r="K66" i="17"/>
  <c r="J66" i="17"/>
  <c r="I66" i="17"/>
  <c r="H66" i="17"/>
  <c r="M65" i="17"/>
  <c r="L65" i="17"/>
  <c r="K65" i="17"/>
  <c r="J65" i="17"/>
  <c r="I65" i="17"/>
  <c r="H65" i="17"/>
  <c r="M64" i="17"/>
  <c r="L64" i="17"/>
  <c r="K64" i="17"/>
  <c r="J64" i="17"/>
  <c r="I64" i="17"/>
  <c r="H64" i="17"/>
  <c r="M63" i="17"/>
  <c r="L63" i="17"/>
  <c r="K63" i="17"/>
  <c r="J63" i="17"/>
  <c r="I63" i="17"/>
  <c r="H63" i="17"/>
  <c r="M62" i="17"/>
  <c r="L62" i="17"/>
  <c r="K62" i="17"/>
  <c r="J62" i="17"/>
  <c r="I62" i="17"/>
  <c r="H62" i="17"/>
  <c r="M61" i="17"/>
  <c r="L61" i="17"/>
  <c r="K61" i="17"/>
  <c r="J61" i="17"/>
  <c r="I61" i="17"/>
  <c r="H61" i="17"/>
  <c r="M60" i="17"/>
  <c r="L60" i="17"/>
  <c r="K60" i="17"/>
  <c r="J60" i="17"/>
  <c r="I60" i="17"/>
  <c r="H60" i="17"/>
  <c r="M59" i="17"/>
  <c r="L59" i="17"/>
  <c r="K59" i="17"/>
  <c r="J59" i="17"/>
  <c r="I59" i="17"/>
  <c r="H59" i="17"/>
  <c r="M58" i="17"/>
  <c r="L58" i="17"/>
  <c r="K58" i="17"/>
  <c r="J58" i="17"/>
  <c r="I58" i="17"/>
  <c r="H58" i="17"/>
  <c r="M57" i="17"/>
  <c r="L57" i="17"/>
  <c r="K57" i="17"/>
  <c r="J57" i="17"/>
  <c r="I57" i="17"/>
  <c r="H57" i="17"/>
  <c r="M56" i="17"/>
  <c r="L56" i="17"/>
  <c r="K56" i="17"/>
  <c r="J56" i="17"/>
  <c r="I56" i="17"/>
  <c r="H56" i="17"/>
  <c r="M55" i="17"/>
  <c r="L55" i="17"/>
  <c r="K55" i="17"/>
  <c r="J55" i="17"/>
  <c r="I55" i="17"/>
  <c r="H55" i="17"/>
  <c r="M54" i="17"/>
  <c r="L54" i="17"/>
  <c r="K54" i="17"/>
  <c r="J54" i="17"/>
  <c r="I54" i="17"/>
  <c r="H54" i="17"/>
  <c r="M53" i="17"/>
  <c r="L53" i="17"/>
  <c r="K53" i="17"/>
  <c r="J53" i="17"/>
  <c r="I53" i="17"/>
  <c r="H53" i="17"/>
  <c r="M52" i="17"/>
  <c r="L52" i="17"/>
  <c r="K52" i="17"/>
  <c r="J52" i="17"/>
  <c r="I52" i="17"/>
  <c r="H52" i="17"/>
  <c r="M51" i="17"/>
  <c r="L51" i="17"/>
  <c r="K51" i="17"/>
  <c r="J51" i="17"/>
  <c r="I51" i="17"/>
  <c r="H51" i="17"/>
  <c r="M50" i="17"/>
  <c r="L50" i="17"/>
  <c r="K50" i="17"/>
  <c r="J50" i="17"/>
  <c r="I50" i="17"/>
  <c r="H50" i="17"/>
  <c r="M49" i="17"/>
  <c r="L49" i="17"/>
  <c r="K49" i="17"/>
  <c r="J49" i="17"/>
  <c r="I49" i="17"/>
  <c r="H49" i="17"/>
  <c r="M48" i="17"/>
  <c r="L48" i="17"/>
  <c r="K48" i="17"/>
  <c r="J48" i="17"/>
  <c r="I48" i="17"/>
  <c r="H48" i="17"/>
  <c r="M47" i="17"/>
  <c r="L47" i="17"/>
  <c r="K47" i="17"/>
  <c r="J47" i="17"/>
  <c r="I47" i="17"/>
  <c r="H47" i="17"/>
  <c r="M46" i="17"/>
  <c r="L46" i="17"/>
  <c r="K46" i="17"/>
  <c r="J46" i="17"/>
  <c r="I46" i="17"/>
  <c r="H46" i="17"/>
  <c r="M45" i="17"/>
  <c r="L45" i="17"/>
  <c r="K45" i="17"/>
  <c r="J45" i="17"/>
  <c r="I45" i="17"/>
  <c r="H45" i="17"/>
  <c r="M44" i="17"/>
  <c r="L44" i="17"/>
  <c r="K44" i="17"/>
  <c r="J44" i="17"/>
  <c r="I44" i="17"/>
  <c r="H44" i="17"/>
  <c r="M43" i="17"/>
  <c r="L43" i="17"/>
  <c r="K43" i="17"/>
  <c r="J43" i="17"/>
  <c r="I43" i="17"/>
  <c r="H43" i="17"/>
  <c r="M42" i="17"/>
  <c r="L42" i="17"/>
  <c r="K42" i="17"/>
  <c r="J42" i="17"/>
  <c r="I42" i="17"/>
  <c r="H42" i="17"/>
  <c r="M41" i="17"/>
  <c r="L41" i="17"/>
  <c r="K41" i="17"/>
  <c r="J41" i="17"/>
  <c r="I41" i="17"/>
  <c r="H41" i="17"/>
  <c r="M40" i="17"/>
  <c r="L40" i="17"/>
  <c r="K40" i="17"/>
  <c r="J40" i="17"/>
  <c r="I40" i="17"/>
  <c r="H40" i="17"/>
  <c r="M39" i="17"/>
  <c r="L39" i="17"/>
  <c r="K39" i="17"/>
  <c r="J39" i="17"/>
  <c r="I39" i="17"/>
  <c r="H39" i="17"/>
  <c r="M38" i="17"/>
  <c r="L38" i="17"/>
  <c r="K38" i="17"/>
  <c r="J38" i="17"/>
  <c r="I38" i="17"/>
  <c r="H38" i="17"/>
  <c r="M37" i="17"/>
  <c r="L37" i="17"/>
  <c r="K37" i="17"/>
  <c r="J37" i="17"/>
  <c r="I37" i="17"/>
  <c r="H37" i="17"/>
  <c r="M36" i="17"/>
  <c r="L36" i="17"/>
  <c r="K36" i="17"/>
  <c r="J36" i="17"/>
  <c r="I36" i="17"/>
  <c r="H36" i="17"/>
  <c r="M35" i="17"/>
  <c r="L35" i="17"/>
  <c r="K35" i="17"/>
  <c r="J35" i="17"/>
  <c r="I35" i="17"/>
  <c r="H35" i="17"/>
  <c r="M34" i="17"/>
  <c r="L34" i="17"/>
  <c r="K34" i="17"/>
  <c r="J34" i="17"/>
  <c r="I34" i="17"/>
  <c r="H34" i="17"/>
  <c r="M33" i="17"/>
  <c r="L33" i="17"/>
  <c r="K33" i="17"/>
  <c r="J33" i="17"/>
  <c r="I33" i="17"/>
  <c r="H33" i="17"/>
  <c r="M32" i="17"/>
  <c r="L32" i="17"/>
  <c r="K32" i="17"/>
  <c r="J32" i="17"/>
  <c r="I32" i="17"/>
  <c r="H32" i="17"/>
  <c r="M31" i="17"/>
  <c r="L31" i="17"/>
  <c r="K31" i="17"/>
  <c r="J31" i="17"/>
  <c r="I31" i="17"/>
  <c r="H31" i="17"/>
  <c r="M30" i="17"/>
  <c r="L30" i="17"/>
  <c r="K30" i="17"/>
  <c r="J30" i="17"/>
  <c r="I30" i="17"/>
  <c r="H30" i="17"/>
  <c r="M29" i="17"/>
  <c r="L29" i="17"/>
  <c r="K29" i="17"/>
  <c r="J29" i="17"/>
  <c r="I29" i="17"/>
  <c r="H29" i="17"/>
  <c r="M28" i="17"/>
  <c r="L28" i="17"/>
  <c r="K28" i="17"/>
  <c r="J28" i="17"/>
  <c r="I28" i="17"/>
  <c r="H28" i="17"/>
  <c r="M27" i="17"/>
  <c r="L27" i="17"/>
  <c r="K27" i="17"/>
  <c r="J27" i="17"/>
  <c r="I27" i="17"/>
  <c r="H27" i="17"/>
  <c r="M26" i="17"/>
  <c r="L26" i="17"/>
  <c r="K26" i="17"/>
  <c r="J26" i="17"/>
  <c r="I26" i="17"/>
  <c r="H26" i="17"/>
  <c r="M25" i="17"/>
  <c r="L25" i="17"/>
  <c r="K25" i="17"/>
  <c r="J25" i="17"/>
  <c r="I25" i="17"/>
  <c r="H25" i="17"/>
  <c r="M24" i="17"/>
  <c r="L24" i="17"/>
  <c r="K24" i="17"/>
  <c r="J24" i="17"/>
  <c r="I24" i="17"/>
  <c r="H24" i="17"/>
  <c r="M23" i="17"/>
  <c r="L23" i="17"/>
  <c r="K23" i="17"/>
  <c r="J23" i="17"/>
  <c r="I23" i="17"/>
  <c r="H23" i="17"/>
  <c r="M22" i="17"/>
  <c r="L22" i="17"/>
  <c r="K22" i="17"/>
  <c r="J22" i="17"/>
  <c r="I22" i="17"/>
  <c r="H22" i="17"/>
  <c r="M21" i="17"/>
  <c r="L21" i="17"/>
  <c r="K21" i="17"/>
  <c r="J21" i="17"/>
  <c r="I21" i="17"/>
  <c r="H21" i="17"/>
  <c r="M20" i="17"/>
  <c r="L20" i="17"/>
  <c r="K20" i="17"/>
  <c r="J20" i="17"/>
  <c r="I20" i="17"/>
  <c r="H20" i="17"/>
  <c r="M19" i="17"/>
  <c r="L19" i="17"/>
  <c r="K19" i="17"/>
  <c r="J19" i="17"/>
  <c r="I19" i="17"/>
  <c r="H19" i="17"/>
  <c r="M18" i="17"/>
  <c r="L18" i="17"/>
  <c r="K18" i="17"/>
  <c r="J18" i="17"/>
  <c r="I18" i="17"/>
  <c r="H18" i="17"/>
  <c r="M17" i="17"/>
  <c r="L17" i="17"/>
  <c r="K17" i="17"/>
  <c r="J17" i="17"/>
  <c r="I17" i="17"/>
  <c r="H17" i="17"/>
  <c r="M16" i="17"/>
  <c r="L16" i="17"/>
  <c r="K16" i="17"/>
  <c r="J16" i="17"/>
  <c r="I16" i="17"/>
  <c r="H16" i="17"/>
  <c r="M15" i="17"/>
  <c r="L15" i="17"/>
  <c r="K15" i="17"/>
  <c r="J15" i="17"/>
  <c r="I15" i="17"/>
  <c r="H15" i="17"/>
  <c r="M14" i="17"/>
  <c r="L14" i="17"/>
  <c r="K14" i="17"/>
  <c r="J14" i="17"/>
  <c r="I14" i="17"/>
  <c r="H14" i="17"/>
  <c r="M13" i="17"/>
  <c r="L13" i="17"/>
  <c r="K13" i="17"/>
  <c r="J13" i="17"/>
  <c r="I13" i="17"/>
  <c r="H13" i="17"/>
  <c r="M12" i="17"/>
  <c r="L12" i="17"/>
  <c r="K12" i="17"/>
  <c r="J12" i="17"/>
  <c r="I12" i="17"/>
  <c r="H12" i="17"/>
  <c r="M11" i="17"/>
  <c r="L11" i="17"/>
  <c r="K11" i="17"/>
  <c r="J11" i="17"/>
  <c r="I11" i="17"/>
  <c r="H11" i="17"/>
  <c r="M10" i="17"/>
  <c r="L10" i="17"/>
  <c r="K10" i="17"/>
  <c r="J10" i="17"/>
  <c r="I10" i="17"/>
  <c r="H10" i="17"/>
  <c r="M9" i="17"/>
  <c r="L9" i="17"/>
  <c r="K9" i="17"/>
  <c r="J9" i="17"/>
  <c r="I9" i="17"/>
  <c r="H9" i="17"/>
  <c r="M8" i="17"/>
  <c r="L8" i="17"/>
  <c r="K8" i="17"/>
  <c r="J8" i="17"/>
  <c r="I8" i="17"/>
  <c r="H8" i="17"/>
  <c r="M7" i="17"/>
  <c r="L7" i="17"/>
  <c r="K7" i="17"/>
  <c r="J7" i="17"/>
  <c r="I7" i="17"/>
  <c r="H7" i="17"/>
  <c r="M6" i="17"/>
  <c r="L6" i="17"/>
  <c r="K6" i="17"/>
  <c r="J6" i="17"/>
  <c r="I6" i="17"/>
  <c r="H6" i="17"/>
  <c r="M5" i="17"/>
  <c r="L5" i="17"/>
  <c r="K5" i="17"/>
  <c r="J5" i="17"/>
  <c r="I5" i="17"/>
  <c r="H5" i="17"/>
  <c r="M4" i="17"/>
  <c r="L4" i="17"/>
  <c r="K4" i="17"/>
  <c r="J4" i="17"/>
  <c r="I4" i="17"/>
  <c r="H4" i="17"/>
  <c r="M3" i="17"/>
  <c r="L3" i="17"/>
  <c r="K3" i="17"/>
  <c r="J3" i="17"/>
  <c r="I3" i="17"/>
  <c r="H3" i="17"/>
  <c r="M2" i="17"/>
  <c r="L2" i="17"/>
  <c r="K2" i="17"/>
  <c r="J2" i="17"/>
  <c r="I2" i="17"/>
  <c r="H2" i="17"/>
  <c r="Y1" i="17"/>
  <c r="X1" i="17"/>
  <c r="W1" i="17"/>
  <c r="V1" i="17"/>
  <c r="U1" i="17"/>
  <c r="T1" i="17"/>
  <c r="M1" i="17"/>
  <c r="L1" i="17"/>
  <c r="K1" i="17"/>
  <c r="J1" i="17"/>
  <c r="I1" i="17"/>
  <c r="H1" i="17"/>
  <c r="Y73" i="16"/>
  <c r="X73" i="16"/>
  <c r="W73" i="16"/>
  <c r="V73" i="16"/>
  <c r="U73" i="16"/>
  <c r="T73" i="16"/>
  <c r="Z73" i="16" s="1"/>
  <c r="Z72" i="16"/>
  <c r="Y72" i="16"/>
  <c r="X72" i="16"/>
  <c r="W72" i="16"/>
  <c r="V72" i="16"/>
  <c r="U72" i="16"/>
  <c r="T72" i="16"/>
  <c r="Y71" i="16"/>
  <c r="X71" i="16"/>
  <c r="W71" i="16"/>
  <c r="V71" i="16"/>
  <c r="U71" i="16"/>
  <c r="Z71" i="16" s="1"/>
  <c r="T71" i="16"/>
  <c r="Y70" i="16"/>
  <c r="X70" i="16"/>
  <c r="W70" i="16"/>
  <c r="V70" i="16"/>
  <c r="U70" i="16"/>
  <c r="T70" i="16"/>
  <c r="Z70" i="16" s="1"/>
  <c r="Y69" i="16"/>
  <c r="X69" i="16"/>
  <c r="W69" i="16"/>
  <c r="V69" i="16"/>
  <c r="U69" i="16"/>
  <c r="T69" i="16"/>
  <c r="Z69" i="16" s="1"/>
  <c r="Y68" i="16"/>
  <c r="X68" i="16"/>
  <c r="W68" i="16"/>
  <c r="V68" i="16"/>
  <c r="Z68" i="16" s="1"/>
  <c r="U68" i="16"/>
  <c r="T68" i="16"/>
  <c r="Y67" i="16"/>
  <c r="X67" i="16"/>
  <c r="W67" i="16"/>
  <c r="V67" i="16"/>
  <c r="U67" i="16"/>
  <c r="Z67" i="16" s="1"/>
  <c r="T67" i="16"/>
  <c r="Y66" i="16"/>
  <c r="X66" i="16"/>
  <c r="W66" i="16"/>
  <c r="V66" i="16"/>
  <c r="U66" i="16"/>
  <c r="T66" i="16"/>
  <c r="Z66" i="16" s="1"/>
  <c r="Y65" i="16"/>
  <c r="X65" i="16"/>
  <c r="W65" i="16"/>
  <c r="V65" i="16"/>
  <c r="U65" i="16"/>
  <c r="T65" i="16"/>
  <c r="Z65" i="16" s="1"/>
  <c r="Y64" i="16"/>
  <c r="X64" i="16"/>
  <c r="W64" i="16"/>
  <c r="V64" i="16"/>
  <c r="Z64" i="16" s="1"/>
  <c r="U64" i="16"/>
  <c r="T64" i="16"/>
  <c r="Y63" i="16"/>
  <c r="X63" i="16"/>
  <c r="W63" i="16"/>
  <c r="V63" i="16"/>
  <c r="U63" i="16"/>
  <c r="Z63" i="16" s="1"/>
  <c r="T63" i="16"/>
  <c r="Y62" i="16"/>
  <c r="X62" i="16"/>
  <c r="W62" i="16"/>
  <c r="V62" i="16"/>
  <c r="U62" i="16"/>
  <c r="T62" i="16"/>
  <c r="Z62" i="16" s="1"/>
  <c r="Y61" i="16"/>
  <c r="X61" i="16"/>
  <c r="W61" i="16"/>
  <c r="V61" i="16"/>
  <c r="U61" i="16"/>
  <c r="T61" i="16"/>
  <c r="Z61" i="16" s="1"/>
  <c r="Z60" i="16"/>
  <c r="Y60" i="16"/>
  <c r="X60" i="16"/>
  <c r="W60" i="16"/>
  <c r="V60" i="16"/>
  <c r="U60" i="16"/>
  <c r="T60" i="16"/>
  <c r="Y59" i="16"/>
  <c r="X59" i="16"/>
  <c r="W59" i="16"/>
  <c r="V59" i="16"/>
  <c r="U59" i="16"/>
  <c r="Z59" i="16" s="1"/>
  <c r="T59" i="16"/>
  <c r="Y58" i="16"/>
  <c r="X58" i="16"/>
  <c r="W58" i="16"/>
  <c r="V58" i="16"/>
  <c r="U58" i="16"/>
  <c r="T58" i="16"/>
  <c r="Z58" i="16" s="1"/>
  <c r="Y57" i="16"/>
  <c r="X57" i="16"/>
  <c r="W57" i="16"/>
  <c r="V57" i="16"/>
  <c r="U57" i="16"/>
  <c r="T57" i="16"/>
  <c r="Z57" i="16" s="1"/>
  <c r="Y56" i="16"/>
  <c r="X56" i="16"/>
  <c r="W56" i="16"/>
  <c r="V56" i="16"/>
  <c r="Z56" i="16" s="1"/>
  <c r="U56" i="16"/>
  <c r="T56" i="16"/>
  <c r="Y55" i="16"/>
  <c r="X55" i="16"/>
  <c r="W55" i="16"/>
  <c r="V55" i="16"/>
  <c r="U55" i="16"/>
  <c r="Z55" i="16" s="1"/>
  <c r="T55" i="16"/>
  <c r="Y54" i="16"/>
  <c r="X54" i="16"/>
  <c r="W54" i="16"/>
  <c r="V54" i="16"/>
  <c r="U54" i="16"/>
  <c r="T54" i="16"/>
  <c r="Z54" i="16" s="1"/>
  <c r="Y53" i="16"/>
  <c r="X53" i="16"/>
  <c r="W53" i="16"/>
  <c r="V53" i="16"/>
  <c r="U53" i="16"/>
  <c r="T53" i="16"/>
  <c r="Z53" i="16" s="1"/>
  <c r="Z52" i="16"/>
  <c r="Y52" i="16"/>
  <c r="X52" i="16"/>
  <c r="W52" i="16"/>
  <c r="V52" i="16"/>
  <c r="U52" i="16"/>
  <c r="T52" i="16"/>
  <c r="Y51" i="16"/>
  <c r="X51" i="16"/>
  <c r="W51" i="16"/>
  <c r="V51" i="16"/>
  <c r="U51" i="16"/>
  <c r="Z51" i="16" s="1"/>
  <c r="T51" i="16"/>
  <c r="Y50" i="16"/>
  <c r="X50" i="16"/>
  <c r="W50" i="16"/>
  <c r="V50" i="16"/>
  <c r="U50" i="16"/>
  <c r="T50" i="16"/>
  <c r="Z50" i="16" s="1"/>
  <c r="Y49" i="16"/>
  <c r="X49" i="16"/>
  <c r="W49" i="16"/>
  <c r="V49" i="16"/>
  <c r="U49" i="16"/>
  <c r="T49" i="16"/>
  <c r="Z49" i="16" s="1"/>
  <c r="Y48" i="16"/>
  <c r="X48" i="16"/>
  <c r="W48" i="16"/>
  <c r="V48" i="16"/>
  <c r="Z48" i="16" s="1"/>
  <c r="U48" i="16"/>
  <c r="T48" i="16"/>
  <c r="Y47" i="16"/>
  <c r="X47" i="16"/>
  <c r="W47" i="16"/>
  <c r="V47" i="16"/>
  <c r="U47" i="16"/>
  <c r="Z47" i="16" s="1"/>
  <c r="T47" i="16"/>
  <c r="Y46" i="16"/>
  <c r="X46" i="16"/>
  <c r="W46" i="16"/>
  <c r="V46" i="16"/>
  <c r="U46" i="16"/>
  <c r="T46" i="16"/>
  <c r="Z46" i="16" s="1"/>
  <c r="Y45" i="16"/>
  <c r="X45" i="16"/>
  <c r="W45" i="16"/>
  <c r="V45" i="16"/>
  <c r="U45" i="16"/>
  <c r="T45" i="16"/>
  <c r="Z45" i="16" s="1"/>
  <c r="Y44" i="16"/>
  <c r="X44" i="16"/>
  <c r="W44" i="16"/>
  <c r="V44" i="16"/>
  <c r="Z44" i="16" s="1"/>
  <c r="U44" i="16"/>
  <c r="T44" i="16"/>
  <c r="Y43" i="16"/>
  <c r="X43" i="16"/>
  <c r="W43" i="16"/>
  <c r="V43" i="16"/>
  <c r="U43" i="16"/>
  <c r="Z43" i="16" s="1"/>
  <c r="T43" i="16"/>
  <c r="Y42" i="16"/>
  <c r="X42" i="16"/>
  <c r="W42" i="16"/>
  <c r="V42" i="16"/>
  <c r="U42" i="16"/>
  <c r="T42" i="16"/>
  <c r="Z42" i="16" s="1"/>
  <c r="Y41" i="16"/>
  <c r="X41" i="16"/>
  <c r="W41" i="16"/>
  <c r="V41" i="16"/>
  <c r="U41" i="16"/>
  <c r="T41" i="16"/>
  <c r="Z41" i="16" s="1"/>
  <c r="Z40" i="16"/>
  <c r="Y40" i="16"/>
  <c r="X40" i="16"/>
  <c r="W40" i="16"/>
  <c r="V40" i="16"/>
  <c r="U40" i="16"/>
  <c r="T40" i="16"/>
  <c r="Y39" i="16"/>
  <c r="X39" i="16"/>
  <c r="W39" i="16"/>
  <c r="V39" i="16"/>
  <c r="U39" i="16"/>
  <c r="Z39" i="16" s="1"/>
  <c r="T39" i="16"/>
  <c r="Y38" i="16"/>
  <c r="X38" i="16"/>
  <c r="W38" i="16"/>
  <c r="V38" i="16"/>
  <c r="U38" i="16"/>
  <c r="T38" i="16"/>
  <c r="Z38" i="16" s="1"/>
  <c r="Y37" i="16"/>
  <c r="X37" i="16"/>
  <c r="W37" i="16"/>
  <c r="V37" i="16"/>
  <c r="U37" i="16"/>
  <c r="T37" i="16"/>
  <c r="Z37" i="16" s="1"/>
  <c r="Z36" i="16"/>
  <c r="Y36" i="16"/>
  <c r="X36" i="16"/>
  <c r="W36" i="16"/>
  <c r="V36" i="16"/>
  <c r="U36" i="16"/>
  <c r="T36" i="16"/>
  <c r="Y35" i="16"/>
  <c r="X35" i="16"/>
  <c r="W35" i="16"/>
  <c r="V35" i="16"/>
  <c r="U35" i="16"/>
  <c r="Z35" i="16" s="1"/>
  <c r="T35" i="16"/>
  <c r="Y34" i="16"/>
  <c r="X34" i="16"/>
  <c r="W34" i="16"/>
  <c r="V34" i="16"/>
  <c r="U34" i="16"/>
  <c r="T34" i="16"/>
  <c r="Z34" i="16" s="1"/>
  <c r="Y33" i="16"/>
  <c r="X33" i="16"/>
  <c r="W33" i="16"/>
  <c r="V33" i="16"/>
  <c r="U33" i="16"/>
  <c r="T33" i="16"/>
  <c r="Z33" i="16" s="1"/>
  <c r="Y32" i="16"/>
  <c r="X32" i="16"/>
  <c r="W32" i="16"/>
  <c r="V32" i="16"/>
  <c r="Z32" i="16" s="1"/>
  <c r="U32" i="16"/>
  <c r="T32" i="16"/>
  <c r="Y31" i="16"/>
  <c r="X31" i="16"/>
  <c r="W31" i="16"/>
  <c r="V31" i="16"/>
  <c r="U31" i="16"/>
  <c r="Z31" i="16" s="1"/>
  <c r="T31" i="16"/>
  <c r="Y30" i="16"/>
  <c r="X30" i="16"/>
  <c r="W30" i="16"/>
  <c r="V30" i="16"/>
  <c r="U30" i="16"/>
  <c r="T30" i="16"/>
  <c r="Z30" i="16" s="1"/>
  <c r="Y29" i="16"/>
  <c r="X29" i="16"/>
  <c r="W29" i="16"/>
  <c r="V29" i="16"/>
  <c r="U29" i="16"/>
  <c r="T29" i="16"/>
  <c r="Z29" i="16" s="1"/>
  <c r="Y28" i="16"/>
  <c r="X28" i="16"/>
  <c r="W28" i="16"/>
  <c r="V28" i="16"/>
  <c r="Z28" i="16" s="1"/>
  <c r="U28" i="16"/>
  <c r="T28" i="16"/>
  <c r="Y27" i="16"/>
  <c r="X27" i="16"/>
  <c r="W27" i="16"/>
  <c r="V27" i="16"/>
  <c r="U27" i="16"/>
  <c r="Z27" i="16" s="1"/>
  <c r="T27" i="16"/>
  <c r="Y26" i="16"/>
  <c r="X26" i="16"/>
  <c r="W26" i="16"/>
  <c r="V26" i="16"/>
  <c r="U26" i="16"/>
  <c r="T26" i="16"/>
  <c r="Z26" i="16" s="1"/>
  <c r="Y25" i="16"/>
  <c r="X25" i="16"/>
  <c r="W25" i="16"/>
  <c r="V25" i="16"/>
  <c r="U25" i="16"/>
  <c r="T25" i="16"/>
  <c r="Z25" i="16" s="1"/>
  <c r="Y24" i="16"/>
  <c r="X24" i="16"/>
  <c r="W24" i="16"/>
  <c r="V24" i="16"/>
  <c r="Z24" i="16" s="1"/>
  <c r="U24" i="16"/>
  <c r="T24" i="16"/>
  <c r="Y23" i="16"/>
  <c r="X23" i="16"/>
  <c r="W23" i="16"/>
  <c r="V23" i="16"/>
  <c r="U23" i="16"/>
  <c r="Z23" i="16" s="1"/>
  <c r="T23" i="16"/>
  <c r="Y22" i="16"/>
  <c r="X22" i="16"/>
  <c r="W22" i="16"/>
  <c r="V22" i="16"/>
  <c r="U22" i="16"/>
  <c r="T22" i="16"/>
  <c r="Z22" i="16" s="1"/>
  <c r="Y21" i="16"/>
  <c r="X21" i="16"/>
  <c r="W21" i="16"/>
  <c r="V21" i="16"/>
  <c r="U21" i="16"/>
  <c r="T21" i="16"/>
  <c r="Z21" i="16" s="1"/>
  <c r="Z20" i="16"/>
  <c r="Y20" i="16"/>
  <c r="X20" i="16"/>
  <c r="W20" i="16"/>
  <c r="V20" i="16"/>
  <c r="U20" i="16"/>
  <c r="T20" i="16"/>
  <c r="Y19" i="16"/>
  <c r="X19" i="16"/>
  <c r="W19" i="16"/>
  <c r="V19" i="16"/>
  <c r="U19" i="16"/>
  <c r="Z19" i="16" s="1"/>
  <c r="T19" i="16"/>
  <c r="Y18" i="16"/>
  <c r="X18" i="16"/>
  <c r="W18" i="16"/>
  <c r="V18" i="16"/>
  <c r="U18" i="16"/>
  <c r="T18" i="16"/>
  <c r="Z18" i="16" s="1"/>
  <c r="Y17" i="16"/>
  <c r="X17" i="16"/>
  <c r="W17" i="16"/>
  <c r="V17" i="16"/>
  <c r="U17" i="16"/>
  <c r="T17" i="16"/>
  <c r="Z17" i="16" s="1"/>
  <c r="Y16" i="16"/>
  <c r="X16" i="16"/>
  <c r="W16" i="16"/>
  <c r="V16" i="16"/>
  <c r="Z16" i="16" s="1"/>
  <c r="U16" i="16"/>
  <c r="T16" i="16"/>
  <c r="Y15" i="16"/>
  <c r="X15" i="16"/>
  <c r="W15" i="16"/>
  <c r="V15" i="16"/>
  <c r="U15" i="16"/>
  <c r="Z15" i="16" s="1"/>
  <c r="T15" i="16"/>
  <c r="Y14" i="16"/>
  <c r="X14" i="16"/>
  <c r="W14" i="16"/>
  <c r="V14" i="16"/>
  <c r="U14" i="16"/>
  <c r="T14" i="16"/>
  <c r="Z14" i="16" s="1"/>
  <c r="Y13" i="16"/>
  <c r="X13" i="16"/>
  <c r="W13" i="16"/>
  <c r="V13" i="16"/>
  <c r="U13" i="16"/>
  <c r="T13" i="16"/>
  <c r="Z13" i="16" s="1"/>
  <c r="Z12" i="16"/>
  <c r="Y12" i="16"/>
  <c r="X12" i="16"/>
  <c r="W12" i="16"/>
  <c r="V12" i="16"/>
  <c r="U12" i="16"/>
  <c r="T12" i="16"/>
  <c r="Y11" i="16"/>
  <c r="X11" i="16"/>
  <c r="W11" i="16"/>
  <c r="V11" i="16"/>
  <c r="U11" i="16"/>
  <c r="Z11" i="16" s="1"/>
  <c r="T11" i="16"/>
  <c r="Y10" i="16"/>
  <c r="X10" i="16"/>
  <c r="W10" i="16"/>
  <c r="V10" i="16"/>
  <c r="U10" i="16"/>
  <c r="T10" i="16"/>
  <c r="Z10" i="16" s="1"/>
  <c r="Y9" i="16"/>
  <c r="X9" i="16"/>
  <c r="W9" i="16"/>
  <c r="V9" i="16"/>
  <c r="U9" i="16"/>
  <c r="T9" i="16"/>
  <c r="Z9" i="16" s="1"/>
  <c r="Z8" i="16"/>
  <c r="Y8" i="16"/>
  <c r="X8" i="16"/>
  <c r="W8" i="16"/>
  <c r="V8" i="16"/>
  <c r="U8" i="16"/>
  <c r="T8" i="16"/>
  <c r="Y7" i="16"/>
  <c r="X7" i="16"/>
  <c r="W7" i="16"/>
  <c r="V7" i="16"/>
  <c r="U7" i="16"/>
  <c r="Z7" i="16" s="1"/>
  <c r="T7" i="16"/>
  <c r="Y6" i="16"/>
  <c r="X6" i="16"/>
  <c r="W6" i="16"/>
  <c r="V6" i="16"/>
  <c r="U6" i="16"/>
  <c r="T6" i="16"/>
  <c r="Z6" i="16" s="1"/>
  <c r="Y5" i="16"/>
  <c r="X5" i="16"/>
  <c r="W5" i="16"/>
  <c r="V5" i="16"/>
  <c r="U5" i="16"/>
  <c r="T5" i="16"/>
  <c r="Z5" i="16" s="1"/>
  <c r="Z4" i="16"/>
  <c r="Y4" i="16"/>
  <c r="X4" i="16"/>
  <c r="W4" i="16"/>
  <c r="V4" i="16"/>
  <c r="U4" i="16"/>
  <c r="T4" i="16"/>
  <c r="Y3" i="16"/>
  <c r="X3" i="16"/>
  <c r="W3" i="16"/>
  <c r="V3" i="16"/>
  <c r="U3" i="16"/>
  <c r="Z3" i="16" s="1"/>
  <c r="T3" i="16"/>
  <c r="Z2" i="16"/>
  <c r="Y2" i="16"/>
  <c r="X2" i="16"/>
  <c r="W2" i="16"/>
  <c r="V2" i="16"/>
  <c r="U2" i="16"/>
  <c r="T2" i="16"/>
  <c r="Y1" i="16"/>
  <c r="X1" i="16"/>
  <c r="W1" i="16"/>
  <c r="V1" i="16"/>
  <c r="U1" i="16"/>
  <c r="T1" i="16"/>
  <c r="M73" i="16"/>
  <c r="L73" i="16"/>
  <c r="K73" i="16"/>
  <c r="J73" i="16"/>
  <c r="I73" i="16"/>
  <c r="H73" i="16"/>
  <c r="M72" i="16"/>
  <c r="L72" i="16"/>
  <c r="K72" i="16"/>
  <c r="J72" i="16"/>
  <c r="I72" i="16"/>
  <c r="H72" i="16"/>
  <c r="M71" i="16"/>
  <c r="L71" i="16"/>
  <c r="K71" i="16"/>
  <c r="J71" i="16"/>
  <c r="I71" i="16"/>
  <c r="H71" i="16"/>
  <c r="M70" i="16"/>
  <c r="L70" i="16"/>
  <c r="K70" i="16"/>
  <c r="J70" i="16"/>
  <c r="I70" i="16"/>
  <c r="H70" i="16"/>
  <c r="M69" i="16"/>
  <c r="L69" i="16"/>
  <c r="K69" i="16"/>
  <c r="J69" i="16"/>
  <c r="I69" i="16"/>
  <c r="H69" i="16"/>
  <c r="M68" i="16"/>
  <c r="L68" i="16"/>
  <c r="K68" i="16"/>
  <c r="J68" i="16"/>
  <c r="I68" i="16"/>
  <c r="H68" i="16"/>
  <c r="M67" i="16"/>
  <c r="L67" i="16"/>
  <c r="K67" i="16"/>
  <c r="J67" i="16"/>
  <c r="I67" i="16"/>
  <c r="H67" i="16"/>
  <c r="M66" i="16"/>
  <c r="L66" i="16"/>
  <c r="K66" i="16"/>
  <c r="J66" i="16"/>
  <c r="I66" i="16"/>
  <c r="H66" i="16"/>
  <c r="M65" i="16"/>
  <c r="L65" i="16"/>
  <c r="K65" i="16"/>
  <c r="J65" i="16"/>
  <c r="I65" i="16"/>
  <c r="H65" i="16"/>
  <c r="M64" i="16"/>
  <c r="L64" i="16"/>
  <c r="K64" i="16"/>
  <c r="J64" i="16"/>
  <c r="I64" i="16"/>
  <c r="H64" i="16"/>
  <c r="M63" i="16"/>
  <c r="L63" i="16"/>
  <c r="K63" i="16"/>
  <c r="J63" i="16"/>
  <c r="I63" i="16"/>
  <c r="H63" i="16"/>
  <c r="M62" i="16"/>
  <c r="L62" i="16"/>
  <c r="K62" i="16"/>
  <c r="J62" i="16"/>
  <c r="I62" i="16"/>
  <c r="H62" i="16"/>
  <c r="M61" i="16"/>
  <c r="L61" i="16"/>
  <c r="K61" i="16"/>
  <c r="J61" i="16"/>
  <c r="I61" i="16"/>
  <c r="H61" i="16"/>
  <c r="M60" i="16"/>
  <c r="L60" i="16"/>
  <c r="K60" i="16"/>
  <c r="J60" i="16"/>
  <c r="I60" i="16"/>
  <c r="H60" i="16"/>
  <c r="M59" i="16"/>
  <c r="L59" i="16"/>
  <c r="K59" i="16"/>
  <c r="J59" i="16"/>
  <c r="I59" i="16"/>
  <c r="H59" i="16"/>
  <c r="M58" i="16"/>
  <c r="L58" i="16"/>
  <c r="K58" i="16"/>
  <c r="J58" i="16"/>
  <c r="I58" i="16"/>
  <c r="H58" i="16"/>
  <c r="M57" i="16"/>
  <c r="L57" i="16"/>
  <c r="K57" i="16"/>
  <c r="J57" i="16"/>
  <c r="I57" i="16"/>
  <c r="H57" i="16"/>
  <c r="M56" i="16"/>
  <c r="L56" i="16"/>
  <c r="K56" i="16"/>
  <c r="J56" i="16"/>
  <c r="I56" i="16"/>
  <c r="H56" i="16"/>
  <c r="M55" i="16"/>
  <c r="L55" i="16"/>
  <c r="K55" i="16"/>
  <c r="J55" i="16"/>
  <c r="I55" i="16"/>
  <c r="H55" i="16"/>
  <c r="M54" i="16"/>
  <c r="L54" i="16"/>
  <c r="K54" i="16"/>
  <c r="J54" i="16"/>
  <c r="I54" i="16"/>
  <c r="H54" i="16"/>
  <c r="M53" i="16"/>
  <c r="L53" i="16"/>
  <c r="K53" i="16"/>
  <c r="J53" i="16"/>
  <c r="I53" i="16"/>
  <c r="H53" i="16"/>
  <c r="M52" i="16"/>
  <c r="L52" i="16"/>
  <c r="K52" i="16"/>
  <c r="J52" i="16"/>
  <c r="I52" i="16"/>
  <c r="H52" i="16"/>
  <c r="M51" i="16"/>
  <c r="L51" i="16"/>
  <c r="K51" i="16"/>
  <c r="J51" i="16"/>
  <c r="I51" i="16"/>
  <c r="H51" i="16"/>
  <c r="M50" i="16"/>
  <c r="L50" i="16"/>
  <c r="K50" i="16"/>
  <c r="J50" i="16"/>
  <c r="I50" i="16"/>
  <c r="H50" i="16"/>
  <c r="M49" i="16"/>
  <c r="L49" i="16"/>
  <c r="K49" i="16"/>
  <c r="J49" i="16"/>
  <c r="I49" i="16"/>
  <c r="H49" i="16"/>
  <c r="M48" i="16"/>
  <c r="L48" i="16"/>
  <c r="K48" i="16"/>
  <c r="J48" i="16"/>
  <c r="I48" i="16"/>
  <c r="H48" i="16"/>
  <c r="M47" i="16"/>
  <c r="L47" i="16"/>
  <c r="K47" i="16"/>
  <c r="J47" i="16"/>
  <c r="I47" i="16"/>
  <c r="H47" i="16"/>
  <c r="M46" i="16"/>
  <c r="L46" i="16"/>
  <c r="K46" i="16"/>
  <c r="J46" i="16"/>
  <c r="I46" i="16"/>
  <c r="H46" i="16"/>
  <c r="M45" i="16"/>
  <c r="L45" i="16"/>
  <c r="K45" i="16"/>
  <c r="J45" i="16"/>
  <c r="I45" i="16"/>
  <c r="H45" i="16"/>
  <c r="M44" i="16"/>
  <c r="L44" i="16"/>
  <c r="K44" i="16"/>
  <c r="J44" i="16"/>
  <c r="I44" i="16"/>
  <c r="H44" i="16"/>
  <c r="M43" i="16"/>
  <c r="L43" i="16"/>
  <c r="K43" i="16"/>
  <c r="J43" i="16"/>
  <c r="I43" i="16"/>
  <c r="H43" i="16"/>
  <c r="M42" i="16"/>
  <c r="L42" i="16"/>
  <c r="K42" i="16"/>
  <c r="J42" i="16"/>
  <c r="I42" i="16"/>
  <c r="H42" i="16"/>
  <c r="M41" i="16"/>
  <c r="L41" i="16"/>
  <c r="K41" i="16"/>
  <c r="J41" i="16"/>
  <c r="I41" i="16"/>
  <c r="H41" i="16"/>
  <c r="M40" i="16"/>
  <c r="L40" i="16"/>
  <c r="K40" i="16"/>
  <c r="J40" i="16"/>
  <c r="I40" i="16"/>
  <c r="H40" i="16"/>
  <c r="M39" i="16"/>
  <c r="L39" i="16"/>
  <c r="K39" i="16"/>
  <c r="J39" i="16"/>
  <c r="I39" i="16"/>
  <c r="H39" i="16"/>
  <c r="M38" i="16"/>
  <c r="L38" i="16"/>
  <c r="K38" i="16"/>
  <c r="J38" i="16"/>
  <c r="I38" i="16"/>
  <c r="H38" i="16"/>
  <c r="M37" i="16"/>
  <c r="L37" i="16"/>
  <c r="K37" i="16"/>
  <c r="J37" i="16"/>
  <c r="I37" i="16"/>
  <c r="H37" i="16"/>
  <c r="M36" i="16"/>
  <c r="L36" i="16"/>
  <c r="K36" i="16"/>
  <c r="J36" i="16"/>
  <c r="I36" i="16"/>
  <c r="H36" i="16"/>
  <c r="M35" i="16"/>
  <c r="L35" i="16"/>
  <c r="K35" i="16"/>
  <c r="J35" i="16"/>
  <c r="I35" i="16"/>
  <c r="H35" i="16"/>
  <c r="M34" i="16"/>
  <c r="L34" i="16"/>
  <c r="K34" i="16"/>
  <c r="J34" i="16"/>
  <c r="I34" i="16"/>
  <c r="H34" i="16"/>
  <c r="M33" i="16"/>
  <c r="L33" i="16"/>
  <c r="K33" i="16"/>
  <c r="J33" i="16"/>
  <c r="I33" i="16"/>
  <c r="H33" i="16"/>
  <c r="M32" i="16"/>
  <c r="L32" i="16"/>
  <c r="K32" i="16"/>
  <c r="J32" i="16"/>
  <c r="I32" i="16"/>
  <c r="H32" i="16"/>
  <c r="M31" i="16"/>
  <c r="L31" i="16"/>
  <c r="K31" i="16"/>
  <c r="J31" i="16"/>
  <c r="I31" i="16"/>
  <c r="H31" i="16"/>
  <c r="M30" i="16"/>
  <c r="L30" i="16"/>
  <c r="K30" i="16"/>
  <c r="J30" i="16"/>
  <c r="I30" i="16"/>
  <c r="H30" i="16"/>
  <c r="M29" i="16"/>
  <c r="L29" i="16"/>
  <c r="K29" i="16"/>
  <c r="J29" i="16"/>
  <c r="I29" i="16"/>
  <c r="H29" i="16"/>
  <c r="M28" i="16"/>
  <c r="L28" i="16"/>
  <c r="K28" i="16"/>
  <c r="J28" i="16"/>
  <c r="I28" i="16"/>
  <c r="H28" i="16"/>
  <c r="M27" i="16"/>
  <c r="L27" i="16"/>
  <c r="K27" i="16"/>
  <c r="J27" i="16"/>
  <c r="I27" i="16"/>
  <c r="H27" i="16"/>
  <c r="M26" i="16"/>
  <c r="L26" i="16"/>
  <c r="K26" i="16"/>
  <c r="J26" i="16"/>
  <c r="I26" i="16"/>
  <c r="H26" i="16"/>
  <c r="M25" i="16"/>
  <c r="L25" i="16"/>
  <c r="K25" i="16"/>
  <c r="J25" i="16"/>
  <c r="I25" i="16"/>
  <c r="H25" i="16"/>
  <c r="M24" i="16"/>
  <c r="L24" i="16"/>
  <c r="K24" i="16"/>
  <c r="J24" i="16"/>
  <c r="I24" i="16"/>
  <c r="H24" i="16"/>
  <c r="M23" i="16"/>
  <c r="L23" i="16"/>
  <c r="K23" i="16"/>
  <c r="J23" i="16"/>
  <c r="I23" i="16"/>
  <c r="H23" i="16"/>
  <c r="M22" i="16"/>
  <c r="L22" i="16"/>
  <c r="K22" i="16"/>
  <c r="J22" i="16"/>
  <c r="I22" i="16"/>
  <c r="H22" i="16"/>
  <c r="M21" i="16"/>
  <c r="L21" i="16"/>
  <c r="K21" i="16"/>
  <c r="J21" i="16"/>
  <c r="I21" i="16"/>
  <c r="H21" i="16"/>
  <c r="M20" i="16"/>
  <c r="L20" i="16"/>
  <c r="K20" i="16"/>
  <c r="J20" i="16"/>
  <c r="I20" i="16"/>
  <c r="H20" i="16"/>
  <c r="M19" i="16"/>
  <c r="L19" i="16"/>
  <c r="K19" i="16"/>
  <c r="J19" i="16"/>
  <c r="I19" i="16"/>
  <c r="H19" i="16"/>
  <c r="M18" i="16"/>
  <c r="L18" i="16"/>
  <c r="K18" i="16"/>
  <c r="J18" i="16"/>
  <c r="I18" i="16"/>
  <c r="H18" i="16"/>
  <c r="M17" i="16"/>
  <c r="L17" i="16"/>
  <c r="K17" i="16"/>
  <c r="J17" i="16"/>
  <c r="I17" i="16"/>
  <c r="H17" i="16"/>
  <c r="M16" i="16"/>
  <c r="L16" i="16"/>
  <c r="K16" i="16"/>
  <c r="J16" i="16"/>
  <c r="I16" i="16"/>
  <c r="H16" i="16"/>
  <c r="M15" i="16"/>
  <c r="L15" i="16"/>
  <c r="K15" i="16"/>
  <c r="J15" i="16"/>
  <c r="I15" i="16"/>
  <c r="H15" i="16"/>
  <c r="M14" i="16"/>
  <c r="L14" i="16"/>
  <c r="K14" i="16"/>
  <c r="J14" i="16"/>
  <c r="I14" i="16"/>
  <c r="H14" i="16"/>
  <c r="M13" i="16"/>
  <c r="L13" i="16"/>
  <c r="K13" i="16"/>
  <c r="J13" i="16"/>
  <c r="I13" i="16"/>
  <c r="H13" i="16"/>
  <c r="M12" i="16"/>
  <c r="L12" i="16"/>
  <c r="K12" i="16"/>
  <c r="J12" i="16"/>
  <c r="I12" i="16"/>
  <c r="H12" i="16"/>
  <c r="M11" i="16"/>
  <c r="L11" i="16"/>
  <c r="K11" i="16"/>
  <c r="J11" i="16"/>
  <c r="I11" i="16"/>
  <c r="H11" i="16"/>
  <c r="M10" i="16"/>
  <c r="L10" i="16"/>
  <c r="K10" i="16"/>
  <c r="J10" i="16"/>
  <c r="I10" i="16"/>
  <c r="H10" i="16"/>
  <c r="M9" i="16"/>
  <c r="L9" i="16"/>
  <c r="K9" i="16"/>
  <c r="J9" i="16"/>
  <c r="I9" i="16"/>
  <c r="H9" i="16"/>
  <c r="M8" i="16"/>
  <c r="L8" i="16"/>
  <c r="K8" i="16"/>
  <c r="J8" i="16"/>
  <c r="I8" i="16"/>
  <c r="H8" i="16"/>
  <c r="M7" i="16"/>
  <c r="L7" i="16"/>
  <c r="K7" i="16"/>
  <c r="J7" i="16"/>
  <c r="I7" i="16"/>
  <c r="H7" i="16"/>
  <c r="M6" i="16"/>
  <c r="L6" i="16"/>
  <c r="K6" i="16"/>
  <c r="J6" i="16"/>
  <c r="I6" i="16"/>
  <c r="H6" i="16"/>
  <c r="M5" i="16"/>
  <c r="L5" i="16"/>
  <c r="K5" i="16"/>
  <c r="J5" i="16"/>
  <c r="I5" i="16"/>
  <c r="H5" i="16"/>
  <c r="M4" i="16"/>
  <c r="L4" i="16"/>
  <c r="K4" i="16"/>
  <c r="J4" i="16"/>
  <c r="I4" i="16"/>
  <c r="H4" i="16"/>
  <c r="M3" i="16"/>
  <c r="L3" i="16"/>
  <c r="K3" i="16"/>
  <c r="J3" i="16"/>
  <c r="I3" i="16"/>
  <c r="H3" i="16"/>
  <c r="M2" i="16"/>
  <c r="L2" i="16"/>
  <c r="K2" i="16"/>
  <c r="J2" i="16"/>
  <c r="I2" i="16"/>
  <c r="H2" i="16"/>
  <c r="M1" i="16"/>
  <c r="L1" i="16"/>
  <c r="K1" i="16"/>
  <c r="J1" i="16"/>
  <c r="I1" i="16"/>
  <c r="H1" i="16"/>
  <c r="Q73" i="14"/>
  <c r="Q72" i="14"/>
  <c r="Q71" i="14"/>
  <c r="Q70" i="14"/>
  <c r="Q69" i="14"/>
  <c r="Q68" i="14"/>
  <c r="Q67" i="14"/>
  <c r="Q66" i="14"/>
  <c r="Q65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2" i="14"/>
  <c r="Q51" i="14"/>
  <c r="Q50" i="14"/>
  <c r="Q49" i="14"/>
  <c r="Q48" i="14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8" i="14"/>
  <c r="Q7" i="14"/>
  <c r="Q6" i="14"/>
  <c r="Q5" i="14"/>
  <c r="Q4" i="14"/>
  <c r="Q3" i="14"/>
  <c r="Q2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N4" i="14"/>
  <c r="N3" i="14"/>
  <c r="N2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4" i="14"/>
  <c r="I3" i="14"/>
  <c r="I2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2" i="14"/>
  <c r="C11" i="33" l="1"/>
  <c r="F41" i="33"/>
  <c r="J41" i="33"/>
  <c r="C31" i="34"/>
  <c r="C23" i="34"/>
  <c r="C39" i="34"/>
  <c r="C15" i="34"/>
  <c r="C47" i="34"/>
  <c r="G11" i="33"/>
  <c r="K11" i="33"/>
  <c r="C7" i="34"/>
  <c r="D21" i="33"/>
  <c r="H21" i="33"/>
  <c r="L21" i="33"/>
  <c r="E31" i="33"/>
  <c r="I31" i="33"/>
  <c r="M31" i="33"/>
  <c r="H41" i="33"/>
  <c r="L41" i="33"/>
  <c r="E11" i="33"/>
  <c r="I11" i="33"/>
  <c r="M11" i="33"/>
  <c r="F21" i="33"/>
  <c r="J21" i="33"/>
  <c r="C31" i="33"/>
  <c r="G31" i="33"/>
  <c r="K31" i="33"/>
  <c r="F11" i="33"/>
  <c r="J11" i="33"/>
  <c r="C21" i="33"/>
  <c r="G21" i="33"/>
  <c r="K21" i="33"/>
  <c r="D31" i="33"/>
  <c r="H31" i="33"/>
  <c r="L31" i="33"/>
  <c r="E10" i="33"/>
  <c r="I10" i="33"/>
  <c r="M10" i="33"/>
  <c r="B20" i="33"/>
  <c r="F20" i="33"/>
  <c r="J20" i="33"/>
  <c r="C30" i="33"/>
  <c r="G30" i="33"/>
  <c r="K30" i="33"/>
  <c r="G40" i="33"/>
  <c r="K40" i="33"/>
  <c r="K53" i="33" s="1"/>
  <c r="B10" i="33"/>
  <c r="F10" i="33"/>
  <c r="J10" i="33"/>
  <c r="C20" i="33"/>
  <c r="G20" i="33"/>
  <c r="K20" i="33"/>
  <c r="D30" i="33"/>
  <c r="H30" i="33"/>
  <c r="L30" i="33"/>
  <c r="D40" i="33"/>
  <c r="H40" i="33"/>
  <c r="L40" i="33"/>
  <c r="C10" i="33"/>
  <c r="G10" i="33"/>
  <c r="K10" i="33"/>
  <c r="D20" i="33"/>
  <c r="H20" i="33"/>
  <c r="L20" i="33"/>
  <c r="E30" i="33"/>
  <c r="I30" i="33"/>
  <c r="M30" i="33"/>
  <c r="E40" i="33"/>
  <c r="I40" i="33"/>
  <c r="M40" i="33"/>
  <c r="D10" i="33"/>
  <c r="H10" i="33"/>
  <c r="L10" i="33"/>
  <c r="E20" i="33"/>
  <c r="I20" i="33"/>
  <c r="M20" i="33"/>
  <c r="B30" i="33"/>
  <c r="B53" i="33" s="1"/>
  <c r="F30" i="33"/>
  <c r="J30" i="33"/>
  <c r="F40" i="33"/>
  <c r="J40" i="33"/>
  <c r="L16" i="29"/>
  <c r="L17" i="29" s="1"/>
  <c r="L18" i="29" s="1"/>
  <c r="L19" i="29" s="1"/>
  <c r="G17" i="29"/>
  <c r="G18" i="29" s="1"/>
  <c r="G19" i="29" s="1"/>
  <c r="G16" i="29"/>
  <c r="F53" i="33" l="1"/>
  <c r="E53" i="33"/>
  <c r="D53" i="33"/>
  <c r="M53" i="33"/>
  <c r="L53" i="33"/>
  <c r="C53" i="33"/>
  <c r="J53" i="33"/>
  <c r="I53" i="33"/>
  <c r="H53" i="33"/>
  <c r="G53" i="33"/>
  <c r="D48" i="35"/>
  <c r="D38" i="35"/>
  <c r="D28" i="35"/>
  <c r="D18" i="35"/>
  <c r="D8" i="35"/>
  <c r="Q53" i="19" l="1"/>
  <c r="P53" i="19"/>
  <c r="O53" i="19"/>
  <c r="N53" i="19"/>
  <c r="M53" i="19"/>
  <c r="L53" i="19"/>
  <c r="K53" i="19"/>
  <c r="J53" i="19"/>
  <c r="I53" i="19"/>
  <c r="Q22" i="19"/>
  <c r="P22" i="19"/>
  <c r="O22" i="19"/>
  <c r="N22" i="19"/>
  <c r="M22" i="19"/>
  <c r="L22" i="19"/>
  <c r="K22" i="19"/>
  <c r="J22" i="19"/>
  <c r="I22" i="19"/>
  <c r="H22" i="19"/>
  <c r="G22" i="19"/>
  <c r="F22" i="19"/>
  <c r="W15" i="31" l="1"/>
  <c r="W14" i="31"/>
  <c r="W13" i="31"/>
  <c r="W12" i="31"/>
  <c r="W11" i="31"/>
  <c r="D39" i="32" l="1"/>
  <c r="C39" i="32"/>
  <c r="E10" i="29"/>
  <c r="G6" i="30" l="1"/>
  <c r="G7" i="30" s="1"/>
  <c r="G8" i="30" s="1"/>
  <c r="G9" i="30" s="1"/>
  <c r="G10" i="30" s="1"/>
  <c r="I73" i="28" l="1"/>
  <c r="I72" i="28"/>
  <c r="I71" i="28"/>
  <c r="I70" i="28"/>
  <c r="I69" i="28"/>
  <c r="I68" i="28"/>
  <c r="I67" i="28"/>
  <c r="I66" i="28"/>
  <c r="I65" i="28"/>
  <c r="I64" i="28"/>
  <c r="I63" i="28"/>
  <c r="I62" i="28"/>
  <c r="I61" i="28"/>
  <c r="I60" i="28"/>
  <c r="I59" i="28"/>
  <c r="I58" i="28"/>
  <c r="I57" i="28"/>
  <c r="I56" i="28"/>
  <c r="I55" i="28"/>
  <c r="I54" i="28"/>
  <c r="I53" i="28"/>
  <c r="I52" i="28"/>
  <c r="I51" i="28"/>
  <c r="I50" i="28"/>
  <c r="I49" i="28"/>
  <c r="I48" i="28"/>
  <c r="I47" i="28"/>
  <c r="I46" i="28"/>
  <c r="I45" i="28"/>
  <c r="I44" i="28"/>
  <c r="I43" i="28"/>
  <c r="I42" i="28"/>
  <c r="I41" i="28"/>
  <c r="I40" i="28"/>
  <c r="I39" i="28"/>
  <c r="I38" i="28"/>
  <c r="I37" i="28"/>
  <c r="I36" i="28"/>
  <c r="I35" i="28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I9" i="28"/>
  <c r="I8" i="28"/>
  <c r="I7" i="28"/>
  <c r="I6" i="28"/>
  <c r="I5" i="28"/>
  <c r="I4" i="28"/>
  <c r="I3" i="28"/>
  <c r="I2" i="28"/>
  <c r="G73" i="28"/>
  <c r="G72" i="28"/>
  <c r="G71" i="28"/>
  <c r="G70" i="28"/>
  <c r="G69" i="28"/>
  <c r="G68" i="28"/>
  <c r="G67" i="28"/>
  <c r="G66" i="28"/>
  <c r="G65" i="28"/>
  <c r="G64" i="28"/>
  <c r="G63" i="28"/>
  <c r="G62" i="28"/>
  <c r="G61" i="28"/>
  <c r="G60" i="28"/>
  <c r="G59" i="28"/>
  <c r="G58" i="28"/>
  <c r="G57" i="28"/>
  <c r="G56" i="28"/>
  <c r="G55" i="28"/>
  <c r="G54" i="28"/>
  <c r="G53" i="28"/>
  <c r="G52" i="28"/>
  <c r="G51" i="28"/>
  <c r="G50" i="28"/>
  <c r="G49" i="28"/>
  <c r="G48" i="28"/>
  <c r="G47" i="28"/>
  <c r="G46" i="28"/>
  <c r="G45" i="28"/>
  <c r="G44" i="28"/>
  <c r="G43" i="28"/>
  <c r="G42" i="28"/>
  <c r="G41" i="28"/>
  <c r="G40" i="28"/>
  <c r="G39" i="28"/>
  <c r="G38" i="28"/>
  <c r="G37" i="28"/>
  <c r="G36" i="28"/>
  <c r="G35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G4" i="28"/>
  <c r="G3" i="28"/>
  <c r="G2" i="28"/>
  <c r="L1" i="28"/>
  <c r="K1" i="28"/>
  <c r="J1" i="28"/>
  <c r="I1" i="28"/>
  <c r="H1" i="28"/>
  <c r="G1" i="28"/>
  <c r="F1" i="28"/>
  <c r="E1" i="28"/>
  <c r="D1" i="28"/>
  <c r="L73" i="27"/>
  <c r="L85" i="27" s="1"/>
  <c r="L97" i="27" s="1"/>
  <c r="L109" i="27" s="1"/>
  <c r="L121" i="27" s="1"/>
  <c r="L133" i="27" s="1"/>
  <c r="L145" i="27" s="1"/>
  <c r="X145" i="27" s="1"/>
  <c r="K73" i="27"/>
  <c r="J73" i="27"/>
  <c r="J85" i="27" s="1"/>
  <c r="J97" i="27" s="1"/>
  <c r="J109" i="27" s="1"/>
  <c r="J121" i="27" s="1"/>
  <c r="J133" i="27" s="1"/>
  <c r="J145" i="27" s="1"/>
  <c r="I73" i="27"/>
  <c r="I85" i="27" s="1"/>
  <c r="I97" i="27" s="1"/>
  <c r="I109" i="27" s="1"/>
  <c r="I121" i="27" s="1"/>
  <c r="I133" i="27" s="1"/>
  <c r="I145" i="27" s="1"/>
  <c r="G73" i="27"/>
  <c r="G74" i="27" s="1"/>
  <c r="G75" i="27" s="1"/>
  <c r="G76" i="27" s="1"/>
  <c r="G77" i="27" s="1"/>
  <c r="G78" i="27" s="1"/>
  <c r="G79" i="27" s="1"/>
  <c r="G80" i="27" s="1"/>
  <c r="G81" i="27" s="1"/>
  <c r="G82" i="27" s="1"/>
  <c r="G83" i="27" s="1"/>
  <c r="G84" i="27" s="1"/>
  <c r="G85" i="27" s="1"/>
  <c r="G86" i="27" s="1"/>
  <c r="G87" i="27" s="1"/>
  <c r="G88" i="27" s="1"/>
  <c r="G89" i="27" s="1"/>
  <c r="G90" i="27" s="1"/>
  <c r="G91" i="27" s="1"/>
  <c r="G92" i="27" s="1"/>
  <c r="G93" i="27" s="1"/>
  <c r="G94" i="27" s="1"/>
  <c r="G95" i="27" s="1"/>
  <c r="G96" i="27" s="1"/>
  <c r="G97" i="27" s="1"/>
  <c r="G98" i="27" s="1"/>
  <c r="G99" i="27" s="1"/>
  <c r="G100" i="27" s="1"/>
  <c r="G101" i="27" s="1"/>
  <c r="G102" i="27" s="1"/>
  <c r="G103" i="27" s="1"/>
  <c r="G104" i="27" s="1"/>
  <c r="G105" i="27" s="1"/>
  <c r="G106" i="27" s="1"/>
  <c r="G107" i="27" s="1"/>
  <c r="G108" i="27" s="1"/>
  <c r="G109" i="27" s="1"/>
  <c r="G110" i="27" s="1"/>
  <c r="G111" i="27" s="1"/>
  <c r="G112" i="27" s="1"/>
  <c r="G113" i="27" s="1"/>
  <c r="G114" i="27" s="1"/>
  <c r="G115" i="27" s="1"/>
  <c r="G116" i="27" s="1"/>
  <c r="G117" i="27" s="1"/>
  <c r="G118" i="27" s="1"/>
  <c r="G119" i="27" s="1"/>
  <c r="G120" i="27" s="1"/>
  <c r="G121" i="27" s="1"/>
  <c r="G122" i="27" s="1"/>
  <c r="G123" i="27" s="1"/>
  <c r="G124" i="27" s="1"/>
  <c r="G125" i="27" s="1"/>
  <c r="G126" i="27" s="1"/>
  <c r="G127" i="27" s="1"/>
  <c r="G128" i="27" s="1"/>
  <c r="G129" i="27" s="1"/>
  <c r="G130" i="27" s="1"/>
  <c r="G131" i="27" s="1"/>
  <c r="G132" i="27" s="1"/>
  <c r="G133" i="27" s="1"/>
  <c r="G134" i="27" s="1"/>
  <c r="G135" i="27" s="1"/>
  <c r="G136" i="27" s="1"/>
  <c r="G137" i="27" s="1"/>
  <c r="G138" i="27" s="1"/>
  <c r="G139" i="27" s="1"/>
  <c r="G140" i="27" s="1"/>
  <c r="G141" i="27" s="1"/>
  <c r="G142" i="27" s="1"/>
  <c r="G143" i="27" s="1"/>
  <c r="G144" i="27" s="1"/>
  <c r="G145" i="27" s="1"/>
  <c r="F73" i="27"/>
  <c r="L72" i="27"/>
  <c r="L84" i="27" s="1"/>
  <c r="L96" i="27" s="1"/>
  <c r="L108" i="27" s="1"/>
  <c r="L120" i="27" s="1"/>
  <c r="L132" i="27" s="1"/>
  <c r="L144" i="27" s="1"/>
  <c r="X144" i="27" s="1"/>
  <c r="K72" i="27"/>
  <c r="K84" i="27" s="1"/>
  <c r="K96" i="27" s="1"/>
  <c r="K108" i="27" s="1"/>
  <c r="K120" i="27" s="1"/>
  <c r="K132" i="27" s="1"/>
  <c r="K144" i="27" s="1"/>
  <c r="W144" i="27" s="1"/>
  <c r="J72" i="27"/>
  <c r="J84" i="27" s="1"/>
  <c r="J96" i="27" s="1"/>
  <c r="J108" i="27" s="1"/>
  <c r="J120" i="27" s="1"/>
  <c r="J132" i="27" s="1"/>
  <c r="J144" i="27" s="1"/>
  <c r="I72" i="27"/>
  <c r="I84" i="27" s="1"/>
  <c r="I96" i="27" s="1"/>
  <c r="I108" i="27" s="1"/>
  <c r="I120" i="27" s="1"/>
  <c r="I132" i="27" s="1"/>
  <c r="I144" i="27" s="1"/>
  <c r="G72" i="27"/>
  <c r="F72" i="27"/>
  <c r="L71" i="27"/>
  <c r="K71" i="27"/>
  <c r="K83" i="27" s="1"/>
  <c r="K95" i="27" s="1"/>
  <c r="K107" i="27" s="1"/>
  <c r="K119" i="27" s="1"/>
  <c r="K131" i="27" s="1"/>
  <c r="K143" i="27" s="1"/>
  <c r="W143" i="27" s="1"/>
  <c r="J71" i="27"/>
  <c r="J83" i="27" s="1"/>
  <c r="J95" i="27" s="1"/>
  <c r="J107" i="27" s="1"/>
  <c r="J119" i="27" s="1"/>
  <c r="J131" i="27" s="1"/>
  <c r="J143" i="27" s="1"/>
  <c r="I71" i="27"/>
  <c r="I83" i="27" s="1"/>
  <c r="I95" i="27" s="1"/>
  <c r="I107" i="27" s="1"/>
  <c r="I119" i="27" s="1"/>
  <c r="I131" i="27" s="1"/>
  <c r="I143" i="27" s="1"/>
  <c r="G71" i="27"/>
  <c r="F71" i="27"/>
  <c r="L70" i="27"/>
  <c r="L82" i="27" s="1"/>
  <c r="L94" i="27" s="1"/>
  <c r="L106" i="27" s="1"/>
  <c r="L118" i="27" s="1"/>
  <c r="L130" i="27" s="1"/>
  <c r="L142" i="27" s="1"/>
  <c r="X142" i="27" s="1"/>
  <c r="K70" i="27"/>
  <c r="J70" i="27"/>
  <c r="J82" i="27" s="1"/>
  <c r="J94" i="27" s="1"/>
  <c r="J106" i="27" s="1"/>
  <c r="J118" i="27" s="1"/>
  <c r="J130" i="27" s="1"/>
  <c r="J142" i="27" s="1"/>
  <c r="I70" i="27"/>
  <c r="I82" i="27" s="1"/>
  <c r="I94" i="27" s="1"/>
  <c r="I106" i="27" s="1"/>
  <c r="I118" i="27" s="1"/>
  <c r="I130" i="27" s="1"/>
  <c r="I142" i="27" s="1"/>
  <c r="G70" i="27"/>
  <c r="F70" i="27"/>
  <c r="L69" i="27"/>
  <c r="L81" i="27" s="1"/>
  <c r="L93" i="27" s="1"/>
  <c r="L105" i="27" s="1"/>
  <c r="L117" i="27" s="1"/>
  <c r="L129" i="27" s="1"/>
  <c r="L141" i="27" s="1"/>
  <c r="X141" i="27" s="1"/>
  <c r="K69" i="27"/>
  <c r="K81" i="27" s="1"/>
  <c r="K93" i="27" s="1"/>
  <c r="K105" i="27" s="1"/>
  <c r="K117" i="27" s="1"/>
  <c r="K129" i="27" s="1"/>
  <c r="K141" i="27" s="1"/>
  <c r="W141" i="27" s="1"/>
  <c r="J69" i="27"/>
  <c r="J81" i="27" s="1"/>
  <c r="J93" i="27" s="1"/>
  <c r="J105" i="27" s="1"/>
  <c r="J117" i="27" s="1"/>
  <c r="J129" i="27" s="1"/>
  <c r="J141" i="27" s="1"/>
  <c r="I69" i="27"/>
  <c r="I81" i="27" s="1"/>
  <c r="I93" i="27" s="1"/>
  <c r="I105" i="27" s="1"/>
  <c r="I117" i="27" s="1"/>
  <c r="I129" i="27" s="1"/>
  <c r="I141" i="27" s="1"/>
  <c r="G69" i="27"/>
  <c r="F69" i="27"/>
  <c r="L68" i="27"/>
  <c r="L80" i="27" s="1"/>
  <c r="L92" i="27" s="1"/>
  <c r="L104" i="27" s="1"/>
  <c r="L116" i="27" s="1"/>
  <c r="L128" i="27" s="1"/>
  <c r="L140" i="27" s="1"/>
  <c r="X140" i="27" s="1"/>
  <c r="K68" i="27"/>
  <c r="K80" i="27" s="1"/>
  <c r="K92" i="27" s="1"/>
  <c r="K104" i="27" s="1"/>
  <c r="K116" i="27" s="1"/>
  <c r="K128" i="27" s="1"/>
  <c r="K140" i="27" s="1"/>
  <c r="W140" i="27" s="1"/>
  <c r="J68" i="27"/>
  <c r="J80" i="27" s="1"/>
  <c r="J92" i="27" s="1"/>
  <c r="J104" i="27" s="1"/>
  <c r="J116" i="27" s="1"/>
  <c r="J128" i="27" s="1"/>
  <c r="J140" i="27" s="1"/>
  <c r="I68" i="27"/>
  <c r="I80" i="27" s="1"/>
  <c r="I92" i="27" s="1"/>
  <c r="I104" i="27" s="1"/>
  <c r="I116" i="27" s="1"/>
  <c r="I128" i="27" s="1"/>
  <c r="I140" i="27" s="1"/>
  <c r="G68" i="27"/>
  <c r="F68" i="27"/>
  <c r="L67" i="27"/>
  <c r="L79" i="27" s="1"/>
  <c r="L91" i="27" s="1"/>
  <c r="L103" i="27" s="1"/>
  <c r="L115" i="27" s="1"/>
  <c r="L127" i="27" s="1"/>
  <c r="L139" i="27" s="1"/>
  <c r="X139" i="27" s="1"/>
  <c r="K67" i="27"/>
  <c r="K79" i="27" s="1"/>
  <c r="K91" i="27" s="1"/>
  <c r="K103" i="27" s="1"/>
  <c r="K115" i="27" s="1"/>
  <c r="K127" i="27" s="1"/>
  <c r="K139" i="27" s="1"/>
  <c r="W139" i="27" s="1"/>
  <c r="J67" i="27"/>
  <c r="J79" i="27" s="1"/>
  <c r="J91" i="27" s="1"/>
  <c r="J103" i="27" s="1"/>
  <c r="J115" i="27" s="1"/>
  <c r="J127" i="27" s="1"/>
  <c r="J139" i="27" s="1"/>
  <c r="I67" i="27"/>
  <c r="I79" i="27" s="1"/>
  <c r="I91" i="27" s="1"/>
  <c r="I103" i="27" s="1"/>
  <c r="I115" i="27" s="1"/>
  <c r="I127" i="27" s="1"/>
  <c r="I139" i="27" s="1"/>
  <c r="G67" i="27"/>
  <c r="F67" i="27"/>
  <c r="L66" i="27"/>
  <c r="L78" i="27" s="1"/>
  <c r="L90" i="27" s="1"/>
  <c r="L102" i="27" s="1"/>
  <c r="L114" i="27" s="1"/>
  <c r="L126" i="27" s="1"/>
  <c r="L138" i="27" s="1"/>
  <c r="X138" i="27" s="1"/>
  <c r="K66" i="27"/>
  <c r="K78" i="27" s="1"/>
  <c r="K90" i="27" s="1"/>
  <c r="K102" i="27" s="1"/>
  <c r="K114" i="27" s="1"/>
  <c r="K126" i="27" s="1"/>
  <c r="K138" i="27" s="1"/>
  <c r="W138" i="27" s="1"/>
  <c r="J66" i="27"/>
  <c r="J78" i="27" s="1"/>
  <c r="J90" i="27" s="1"/>
  <c r="J102" i="27" s="1"/>
  <c r="J114" i="27" s="1"/>
  <c r="J126" i="27" s="1"/>
  <c r="J138" i="27" s="1"/>
  <c r="I66" i="27"/>
  <c r="I78" i="27" s="1"/>
  <c r="I90" i="27" s="1"/>
  <c r="I102" i="27" s="1"/>
  <c r="I114" i="27" s="1"/>
  <c r="I126" i="27" s="1"/>
  <c r="I138" i="27" s="1"/>
  <c r="G66" i="27"/>
  <c r="F66" i="27"/>
  <c r="L65" i="27"/>
  <c r="L77" i="27" s="1"/>
  <c r="L89" i="27" s="1"/>
  <c r="L101" i="27" s="1"/>
  <c r="L113" i="27" s="1"/>
  <c r="L125" i="27" s="1"/>
  <c r="L137" i="27" s="1"/>
  <c r="X137" i="27" s="1"/>
  <c r="K65" i="27"/>
  <c r="K77" i="27" s="1"/>
  <c r="K89" i="27" s="1"/>
  <c r="K101" i="27" s="1"/>
  <c r="K113" i="27" s="1"/>
  <c r="K125" i="27" s="1"/>
  <c r="K137" i="27" s="1"/>
  <c r="W137" i="27" s="1"/>
  <c r="J65" i="27"/>
  <c r="J77" i="27" s="1"/>
  <c r="J89" i="27" s="1"/>
  <c r="J101" i="27" s="1"/>
  <c r="J113" i="27" s="1"/>
  <c r="J125" i="27" s="1"/>
  <c r="J137" i="27" s="1"/>
  <c r="I65" i="27"/>
  <c r="I77" i="27" s="1"/>
  <c r="I89" i="27" s="1"/>
  <c r="I101" i="27" s="1"/>
  <c r="I113" i="27" s="1"/>
  <c r="I125" i="27" s="1"/>
  <c r="I137" i="27" s="1"/>
  <c r="G65" i="27"/>
  <c r="F65" i="27"/>
  <c r="L64" i="27"/>
  <c r="L76" i="27" s="1"/>
  <c r="L88" i="27" s="1"/>
  <c r="L100" i="27" s="1"/>
  <c r="L112" i="27" s="1"/>
  <c r="L124" i="27" s="1"/>
  <c r="L136" i="27" s="1"/>
  <c r="X136" i="27" s="1"/>
  <c r="K64" i="27"/>
  <c r="K76" i="27" s="1"/>
  <c r="K88" i="27" s="1"/>
  <c r="K100" i="27" s="1"/>
  <c r="K112" i="27" s="1"/>
  <c r="K124" i="27" s="1"/>
  <c r="K136" i="27" s="1"/>
  <c r="W136" i="27" s="1"/>
  <c r="J64" i="27"/>
  <c r="J76" i="27" s="1"/>
  <c r="J88" i="27" s="1"/>
  <c r="J100" i="27" s="1"/>
  <c r="J112" i="27" s="1"/>
  <c r="J124" i="27" s="1"/>
  <c r="J136" i="27" s="1"/>
  <c r="I64" i="27"/>
  <c r="I76" i="27" s="1"/>
  <c r="I88" i="27" s="1"/>
  <c r="I100" i="27" s="1"/>
  <c r="I112" i="27" s="1"/>
  <c r="I124" i="27" s="1"/>
  <c r="I136" i="27" s="1"/>
  <c r="G64" i="27"/>
  <c r="F64" i="27"/>
  <c r="L63" i="27"/>
  <c r="L75" i="27" s="1"/>
  <c r="L87" i="27" s="1"/>
  <c r="L99" i="27" s="1"/>
  <c r="L111" i="27" s="1"/>
  <c r="L123" i="27" s="1"/>
  <c r="L135" i="27" s="1"/>
  <c r="X135" i="27" s="1"/>
  <c r="K63" i="27"/>
  <c r="K75" i="27" s="1"/>
  <c r="K87" i="27" s="1"/>
  <c r="K99" i="27" s="1"/>
  <c r="K111" i="27" s="1"/>
  <c r="K123" i="27" s="1"/>
  <c r="K135" i="27" s="1"/>
  <c r="W135" i="27" s="1"/>
  <c r="J63" i="27"/>
  <c r="J75" i="27" s="1"/>
  <c r="J87" i="27" s="1"/>
  <c r="J99" i="27" s="1"/>
  <c r="J111" i="27" s="1"/>
  <c r="J123" i="27" s="1"/>
  <c r="J135" i="27" s="1"/>
  <c r="I63" i="27"/>
  <c r="I75" i="27" s="1"/>
  <c r="I87" i="27" s="1"/>
  <c r="I99" i="27" s="1"/>
  <c r="I111" i="27" s="1"/>
  <c r="I123" i="27" s="1"/>
  <c r="I135" i="27" s="1"/>
  <c r="G63" i="27"/>
  <c r="F63" i="27"/>
  <c r="L62" i="27"/>
  <c r="L74" i="27" s="1"/>
  <c r="L86" i="27" s="1"/>
  <c r="L98" i="27" s="1"/>
  <c r="L110" i="27" s="1"/>
  <c r="L122" i="27" s="1"/>
  <c r="L134" i="27" s="1"/>
  <c r="X134" i="27" s="1"/>
  <c r="K62" i="27"/>
  <c r="K74" i="27" s="1"/>
  <c r="K86" i="27" s="1"/>
  <c r="K98" i="27" s="1"/>
  <c r="K110" i="27" s="1"/>
  <c r="K122" i="27" s="1"/>
  <c r="K134" i="27" s="1"/>
  <c r="W134" i="27" s="1"/>
  <c r="J62" i="27"/>
  <c r="J74" i="27" s="1"/>
  <c r="J86" i="27" s="1"/>
  <c r="J98" i="27" s="1"/>
  <c r="J110" i="27" s="1"/>
  <c r="J122" i="27" s="1"/>
  <c r="J134" i="27" s="1"/>
  <c r="I62" i="27"/>
  <c r="I74" i="27" s="1"/>
  <c r="I86" i="27" s="1"/>
  <c r="I98" i="27" s="1"/>
  <c r="I110" i="27" s="1"/>
  <c r="I122" i="27" s="1"/>
  <c r="I134" i="27" s="1"/>
  <c r="G62" i="27"/>
  <c r="F62" i="27"/>
  <c r="L61" i="27"/>
  <c r="X61" i="27" s="1"/>
  <c r="K61" i="27"/>
  <c r="W61" i="27" s="1"/>
  <c r="J61" i="27"/>
  <c r="I61" i="27"/>
  <c r="G61" i="27"/>
  <c r="F61" i="27"/>
  <c r="L60" i="27"/>
  <c r="X60" i="27" s="1"/>
  <c r="K60" i="27"/>
  <c r="W60" i="27" s="1"/>
  <c r="J60" i="27"/>
  <c r="I60" i="27"/>
  <c r="G60" i="27"/>
  <c r="F60" i="27"/>
  <c r="L59" i="27"/>
  <c r="X59" i="27" s="1"/>
  <c r="K59" i="27"/>
  <c r="W59" i="27" s="1"/>
  <c r="J59" i="27"/>
  <c r="I59" i="27"/>
  <c r="G59" i="27"/>
  <c r="F59" i="27"/>
  <c r="L58" i="27"/>
  <c r="X58" i="27" s="1"/>
  <c r="K58" i="27"/>
  <c r="W58" i="27" s="1"/>
  <c r="J58" i="27"/>
  <c r="I58" i="27"/>
  <c r="G58" i="27"/>
  <c r="F58" i="27"/>
  <c r="L57" i="27"/>
  <c r="X57" i="27" s="1"/>
  <c r="K57" i="27"/>
  <c r="W57" i="27" s="1"/>
  <c r="J57" i="27"/>
  <c r="I57" i="27"/>
  <c r="G57" i="27"/>
  <c r="F57" i="27"/>
  <c r="L56" i="27"/>
  <c r="X56" i="27" s="1"/>
  <c r="K56" i="27"/>
  <c r="W56" i="27" s="1"/>
  <c r="J56" i="27"/>
  <c r="I56" i="27"/>
  <c r="G56" i="27"/>
  <c r="F56" i="27"/>
  <c r="L55" i="27"/>
  <c r="X55" i="27" s="1"/>
  <c r="K55" i="27"/>
  <c r="W55" i="27" s="1"/>
  <c r="J55" i="27"/>
  <c r="I55" i="27"/>
  <c r="G55" i="27"/>
  <c r="F55" i="27"/>
  <c r="L54" i="27"/>
  <c r="X54" i="27" s="1"/>
  <c r="K54" i="27"/>
  <c r="W54" i="27" s="1"/>
  <c r="J54" i="27"/>
  <c r="I54" i="27"/>
  <c r="G54" i="27"/>
  <c r="F54" i="27"/>
  <c r="L53" i="27"/>
  <c r="X53" i="27" s="1"/>
  <c r="K53" i="27"/>
  <c r="W53" i="27" s="1"/>
  <c r="J53" i="27"/>
  <c r="I53" i="27"/>
  <c r="G53" i="27"/>
  <c r="F53" i="27"/>
  <c r="L52" i="27"/>
  <c r="X52" i="27" s="1"/>
  <c r="K52" i="27"/>
  <c r="W52" i="27" s="1"/>
  <c r="J52" i="27"/>
  <c r="I52" i="27"/>
  <c r="G52" i="27"/>
  <c r="F52" i="27"/>
  <c r="L51" i="27"/>
  <c r="X51" i="27" s="1"/>
  <c r="K51" i="27"/>
  <c r="W51" i="27" s="1"/>
  <c r="J51" i="27"/>
  <c r="I51" i="27"/>
  <c r="G51" i="27"/>
  <c r="F51" i="27"/>
  <c r="L50" i="27"/>
  <c r="X50" i="27" s="1"/>
  <c r="K50" i="27"/>
  <c r="W50" i="27" s="1"/>
  <c r="J50" i="27"/>
  <c r="I50" i="27"/>
  <c r="G50" i="27"/>
  <c r="F50" i="27"/>
  <c r="L49" i="27"/>
  <c r="X49" i="27" s="1"/>
  <c r="K49" i="27"/>
  <c r="W49" i="27" s="1"/>
  <c r="J49" i="27"/>
  <c r="I49" i="27"/>
  <c r="G49" i="27"/>
  <c r="F49" i="27"/>
  <c r="L48" i="27"/>
  <c r="X48" i="27" s="1"/>
  <c r="K48" i="27"/>
  <c r="W48" i="27" s="1"/>
  <c r="J48" i="27"/>
  <c r="I48" i="27"/>
  <c r="G48" i="27"/>
  <c r="F48" i="27"/>
  <c r="L47" i="27"/>
  <c r="X47" i="27" s="1"/>
  <c r="K47" i="27"/>
  <c r="W47" i="27" s="1"/>
  <c r="J47" i="27"/>
  <c r="I47" i="27"/>
  <c r="G47" i="27"/>
  <c r="F47" i="27"/>
  <c r="L46" i="27"/>
  <c r="X46" i="27" s="1"/>
  <c r="K46" i="27"/>
  <c r="W46" i="27" s="1"/>
  <c r="J46" i="27"/>
  <c r="I46" i="27"/>
  <c r="G46" i="27"/>
  <c r="F46" i="27"/>
  <c r="L45" i="27"/>
  <c r="X45" i="27" s="1"/>
  <c r="K45" i="27"/>
  <c r="W45" i="27" s="1"/>
  <c r="J45" i="27"/>
  <c r="I45" i="27"/>
  <c r="G45" i="27"/>
  <c r="F45" i="27"/>
  <c r="L44" i="27"/>
  <c r="X44" i="27" s="1"/>
  <c r="K44" i="27"/>
  <c r="W44" i="27" s="1"/>
  <c r="J44" i="27"/>
  <c r="I44" i="27"/>
  <c r="G44" i="27"/>
  <c r="F44" i="27"/>
  <c r="L43" i="27"/>
  <c r="X43" i="27" s="1"/>
  <c r="K43" i="27"/>
  <c r="W43" i="27" s="1"/>
  <c r="J43" i="27"/>
  <c r="I43" i="27"/>
  <c r="G43" i="27"/>
  <c r="F43" i="27"/>
  <c r="L42" i="27"/>
  <c r="X42" i="27" s="1"/>
  <c r="K42" i="27"/>
  <c r="W42" i="27" s="1"/>
  <c r="J42" i="27"/>
  <c r="I42" i="27"/>
  <c r="G42" i="27"/>
  <c r="F42" i="27"/>
  <c r="L41" i="27"/>
  <c r="X41" i="27" s="1"/>
  <c r="K41" i="27"/>
  <c r="W41" i="27" s="1"/>
  <c r="J41" i="27"/>
  <c r="I41" i="27"/>
  <c r="G41" i="27"/>
  <c r="F41" i="27"/>
  <c r="L40" i="27"/>
  <c r="X40" i="27" s="1"/>
  <c r="K40" i="27"/>
  <c r="W40" i="27" s="1"/>
  <c r="J40" i="27"/>
  <c r="I40" i="27"/>
  <c r="G40" i="27"/>
  <c r="F40" i="27"/>
  <c r="L39" i="27"/>
  <c r="X39" i="27" s="1"/>
  <c r="K39" i="27"/>
  <c r="W39" i="27" s="1"/>
  <c r="J39" i="27"/>
  <c r="I39" i="27"/>
  <c r="G39" i="27"/>
  <c r="F39" i="27"/>
  <c r="L38" i="27"/>
  <c r="X38" i="27" s="1"/>
  <c r="K38" i="27"/>
  <c r="W38" i="27" s="1"/>
  <c r="J38" i="27"/>
  <c r="I38" i="27"/>
  <c r="G38" i="27"/>
  <c r="F38" i="27"/>
  <c r="L37" i="27"/>
  <c r="X37" i="27" s="1"/>
  <c r="K37" i="27"/>
  <c r="W37" i="27" s="1"/>
  <c r="J37" i="27"/>
  <c r="I37" i="27"/>
  <c r="G37" i="27"/>
  <c r="F37" i="27"/>
  <c r="L36" i="27"/>
  <c r="X36" i="27" s="1"/>
  <c r="K36" i="27"/>
  <c r="W36" i="27" s="1"/>
  <c r="J36" i="27"/>
  <c r="I36" i="27"/>
  <c r="G36" i="27"/>
  <c r="F36" i="27"/>
  <c r="L35" i="27"/>
  <c r="X35" i="27" s="1"/>
  <c r="K35" i="27"/>
  <c r="W35" i="27" s="1"/>
  <c r="J35" i="27"/>
  <c r="I35" i="27"/>
  <c r="G35" i="27"/>
  <c r="F35" i="27"/>
  <c r="L34" i="27"/>
  <c r="X34" i="27" s="1"/>
  <c r="K34" i="27"/>
  <c r="W34" i="27" s="1"/>
  <c r="J34" i="27"/>
  <c r="I34" i="27"/>
  <c r="G34" i="27"/>
  <c r="F34" i="27"/>
  <c r="L33" i="27"/>
  <c r="X33" i="27" s="1"/>
  <c r="K33" i="27"/>
  <c r="W33" i="27" s="1"/>
  <c r="J33" i="27"/>
  <c r="I33" i="27"/>
  <c r="G33" i="27"/>
  <c r="F33" i="27"/>
  <c r="L32" i="27"/>
  <c r="X32" i="27" s="1"/>
  <c r="K32" i="27"/>
  <c r="W32" i="27" s="1"/>
  <c r="J32" i="27"/>
  <c r="I32" i="27"/>
  <c r="G32" i="27"/>
  <c r="F32" i="27"/>
  <c r="L31" i="27"/>
  <c r="X31" i="27" s="1"/>
  <c r="K31" i="27"/>
  <c r="W31" i="27" s="1"/>
  <c r="J31" i="27"/>
  <c r="I31" i="27"/>
  <c r="G31" i="27"/>
  <c r="F31" i="27"/>
  <c r="L30" i="27"/>
  <c r="X30" i="27" s="1"/>
  <c r="K30" i="27"/>
  <c r="W30" i="27" s="1"/>
  <c r="J30" i="27"/>
  <c r="I30" i="27"/>
  <c r="G30" i="27"/>
  <c r="F30" i="27"/>
  <c r="L29" i="27"/>
  <c r="X29" i="27" s="1"/>
  <c r="K29" i="27"/>
  <c r="W29" i="27" s="1"/>
  <c r="J29" i="27"/>
  <c r="I29" i="27"/>
  <c r="G29" i="27"/>
  <c r="F29" i="27"/>
  <c r="L28" i="27"/>
  <c r="X28" i="27" s="1"/>
  <c r="K28" i="27"/>
  <c r="W28" i="27" s="1"/>
  <c r="J28" i="27"/>
  <c r="I28" i="27"/>
  <c r="G28" i="27"/>
  <c r="F28" i="27"/>
  <c r="L27" i="27"/>
  <c r="X27" i="27" s="1"/>
  <c r="K27" i="27"/>
  <c r="W27" i="27" s="1"/>
  <c r="J27" i="27"/>
  <c r="I27" i="27"/>
  <c r="G27" i="27"/>
  <c r="F27" i="27"/>
  <c r="L26" i="27"/>
  <c r="X26" i="27" s="1"/>
  <c r="K26" i="27"/>
  <c r="W26" i="27" s="1"/>
  <c r="J26" i="27"/>
  <c r="I26" i="27"/>
  <c r="G26" i="27"/>
  <c r="F26" i="27"/>
  <c r="L25" i="27"/>
  <c r="X25" i="27" s="1"/>
  <c r="K25" i="27"/>
  <c r="W25" i="27" s="1"/>
  <c r="J25" i="27"/>
  <c r="I25" i="27"/>
  <c r="G25" i="27"/>
  <c r="F25" i="27"/>
  <c r="L24" i="27"/>
  <c r="X24" i="27" s="1"/>
  <c r="K24" i="27"/>
  <c r="W24" i="27" s="1"/>
  <c r="J24" i="27"/>
  <c r="I24" i="27"/>
  <c r="G24" i="27"/>
  <c r="F24" i="27"/>
  <c r="L23" i="27"/>
  <c r="X23" i="27" s="1"/>
  <c r="K23" i="27"/>
  <c r="W23" i="27" s="1"/>
  <c r="J23" i="27"/>
  <c r="I23" i="27"/>
  <c r="G23" i="27"/>
  <c r="F23" i="27"/>
  <c r="L22" i="27"/>
  <c r="X22" i="27" s="1"/>
  <c r="K22" i="27"/>
  <c r="W22" i="27" s="1"/>
  <c r="J22" i="27"/>
  <c r="I22" i="27"/>
  <c r="G22" i="27"/>
  <c r="F22" i="27"/>
  <c r="L21" i="27"/>
  <c r="X21" i="27" s="1"/>
  <c r="K21" i="27"/>
  <c r="W21" i="27" s="1"/>
  <c r="J21" i="27"/>
  <c r="I21" i="27"/>
  <c r="G21" i="27"/>
  <c r="F21" i="27"/>
  <c r="L20" i="27"/>
  <c r="X20" i="27" s="1"/>
  <c r="K20" i="27"/>
  <c r="W20" i="27" s="1"/>
  <c r="J20" i="27"/>
  <c r="I20" i="27"/>
  <c r="G20" i="27"/>
  <c r="F20" i="27"/>
  <c r="L19" i="27"/>
  <c r="X19" i="27" s="1"/>
  <c r="K19" i="27"/>
  <c r="W19" i="27" s="1"/>
  <c r="J19" i="27"/>
  <c r="I19" i="27"/>
  <c r="G19" i="27"/>
  <c r="F19" i="27"/>
  <c r="L18" i="27"/>
  <c r="X18" i="27" s="1"/>
  <c r="K18" i="27"/>
  <c r="W18" i="27" s="1"/>
  <c r="J18" i="27"/>
  <c r="I18" i="27"/>
  <c r="G18" i="27"/>
  <c r="F18" i="27"/>
  <c r="L17" i="27"/>
  <c r="X17" i="27" s="1"/>
  <c r="K17" i="27"/>
  <c r="W17" i="27" s="1"/>
  <c r="J17" i="27"/>
  <c r="I17" i="27"/>
  <c r="G17" i="27"/>
  <c r="F17" i="27"/>
  <c r="L16" i="27"/>
  <c r="X16" i="27" s="1"/>
  <c r="K16" i="27"/>
  <c r="W16" i="27" s="1"/>
  <c r="J16" i="27"/>
  <c r="I16" i="27"/>
  <c r="G16" i="27"/>
  <c r="F16" i="27"/>
  <c r="L15" i="27"/>
  <c r="X15" i="27" s="1"/>
  <c r="K15" i="27"/>
  <c r="W15" i="27" s="1"/>
  <c r="J15" i="27"/>
  <c r="I15" i="27"/>
  <c r="G15" i="27"/>
  <c r="F15" i="27"/>
  <c r="L14" i="27"/>
  <c r="X14" i="27" s="1"/>
  <c r="K14" i="27"/>
  <c r="W14" i="27" s="1"/>
  <c r="J14" i="27"/>
  <c r="I14" i="27"/>
  <c r="G14" i="27"/>
  <c r="F14" i="27"/>
  <c r="M13" i="27"/>
  <c r="Y13" i="27" s="1"/>
  <c r="L13" i="27"/>
  <c r="X13" i="27" s="1"/>
  <c r="K13" i="27"/>
  <c r="W13" i="27" s="1"/>
  <c r="J13" i="27"/>
  <c r="I13" i="27"/>
  <c r="G13" i="27"/>
  <c r="F13" i="27"/>
  <c r="M12" i="27"/>
  <c r="Y12" i="27" s="1"/>
  <c r="L12" i="27"/>
  <c r="X12" i="27" s="1"/>
  <c r="K12" i="27"/>
  <c r="W12" i="27" s="1"/>
  <c r="J12" i="27"/>
  <c r="I12" i="27"/>
  <c r="G12" i="27"/>
  <c r="F12" i="27"/>
  <c r="M11" i="27"/>
  <c r="Y11" i="27" s="1"/>
  <c r="L11" i="27"/>
  <c r="X11" i="27" s="1"/>
  <c r="K11" i="27"/>
  <c r="W11" i="27" s="1"/>
  <c r="J11" i="27"/>
  <c r="I11" i="27"/>
  <c r="G11" i="27"/>
  <c r="F11" i="27"/>
  <c r="M10" i="27"/>
  <c r="Y10" i="27" s="1"/>
  <c r="L10" i="27"/>
  <c r="X10" i="27" s="1"/>
  <c r="K10" i="27"/>
  <c r="W10" i="27" s="1"/>
  <c r="J10" i="27"/>
  <c r="I10" i="27"/>
  <c r="G10" i="27"/>
  <c r="F10" i="27"/>
  <c r="M9" i="27"/>
  <c r="Y9" i="27" s="1"/>
  <c r="L9" i="27"/>
  <c r="X9" i="27" s="1"/>
  <c r="K9" i="27"/>
  <c r="W9" i="27" s="1"/>
  <c r="J9" i="27"/>
  <c r="I9" i="27"/>
  <c r="G9" i="27"/>
  <c r="F9" i="27"/>
  <c r="M8" i="27"/>
  <c r="Y8" i="27" s="1"/>
  <c r="L8" i="27"/>
  <c r="X8" i="27" s="1"/>
  <c r="K8" i="27"/>
  <c r="W8" i="27" s="1"/>
  <c r="J8" i="27"/>
  <c r="I8" i="27"/>
  <c r="G8" i="27"/>
  <c r="F8" i="27"/>
  <c r="M7" i="27"/>
  <c r="Y7" i="27" s="1"/>
  <c r="L7" i="27"/>
  <c r="X7" i="27" s="1"/>
  <c r="K7" i="27"/>
  <c r="W7" i="27" s="1"/>
  <c r="J7" i="27"/>
  <c r="I7" i="27"/>
  <c r="G7" i="27"/>
  <c r="F7" i="27"/>
  <c r="M6" i="27"/>
  <c r="Y6" i="27" s="1"/>
  <c r="L6" i="27"/>
  <c r="X6" i="27" s="1"/>
  <c r="K6" i="27"/>
  <c r="W6" i="27" s="1"/>
  <c r="J6" i="27"/>
  <c r="I6" i="27"/>
  <c r="G6" i="27"/>
  <c r="F6" i="27"/>
  <c r="M5" i="27"/>
  <c r="Y5" i="27" s="1"/>
  <c r="L5" i="27"/>
  <c r="X5" i="27" s="1"/>
  <c r="K5" i="27"/>
  <c r="W5" i="27" s="1"/>
  <c r="J5" i="27"/>
  <c r="I5" i="27"/>
  <c r="G5" i="27"/>
  <c r="F5" i="27"/>
  <c r="M4" i="27"/>
  <c r="Y4" i="27" s="1"/>
  <c r="L4" i="27"/>
  <c r="X4" i="27" s="1"/>
  <c r="K4" i="27"/>
  <c r="W4" i="27" s="1"/>
  <c r="J4" i="27"/>
  <c r="I4" i="27"/>
  <c r="G4" i="27"/>
  <c r="F4" i="27"/>
  <c r="M3" i="27"/>
  <c r="Y3" i="27" s="1"/>
  <c r="L3" i="27"/>
  <c r="X3" i="27" s="1"/>
  <c r="K3" i="27"/>
  <c r="W3" i="27" s="1"/>
  <c r="J3" i="27"/>
  <c r="I3" i="27"/>
  <c r="G3" i="27"/>
  <c r="F3" i="27"/>
  <c r="M2" i="27"/>
  <c r="Y2" i="27" s="1"/>
  <c r="L2" i="27"/>
  <c r="X2" i="27" s="1"/>
  <c r="K2" i="27"/>
  <c r="W2" i="27" s="1"/>
  <c r="J2" i="27"/>
  <c r="I2" i="27"/>
  <c r="G2" i="27"/>
  <c r="F2" i="27"/>
  <c r="M1" i="27"/>
  <c r="Y1" i="27" s="1"/>
  <c r="L1" i="27"/>
  <c r="X1" i="27" s="1"/>
  <c r="K1" i="27"/>
  <c r="W1" i="27" s="1"/>
  <c r="J1" i="27"/>
  <c r="V1" i="27" s="1"/>
  <c r="I1" i="27"/>
  <c r="U1" i="27" s="1"/>
  <c r="T1" i="27"/>
  <c r="G1" i="27"/>
  <c r="S1" i="27" s="1"/>
  <c r="F1" i="27"/>
  <c r="R1" i="27" s="1"/>
  <c r="E1" i="27"/>
  <c r="Q1" i="27" s="1"/>
  <c r="D1" i="27"/>
  <c r="P1" i="27" s="1"/>
  <c r="J73" i="22"/>
  <c r="J85" i="22" s="1"/>
  <c r="J97" i="22" s="1"/>
  <c r="I73" i="22"/>
  <c r="I85" i="22" s="1"/>
  <c r="I97" i="22" s="1"/>
  <c r="H73" i="22"/>
  <c r="H85" i="22" s="1"/>
  <c r="G73" i="22"/>
  <c r="G85" i="22" s="1"/>
  <c r="G97" i="22" s="1"/>
  <c r="G109" i="22" s="1"/>
  <c r="G121" i="22" s="1"/>
  <c r="G133" i="22" s="1"/>
  <c r="G145" i="22" s="1"/>
  <c r="F73" i="22"/>
  <c r="J72" i="22"/>
  <c r="I72" i="22"/>
  <c r="H72" i="22"/>
  <c r="H84" i="22" s="1"/>
  <c r="G72" i="22"/>
  <c r="G84" i="22" s="1"/>
  <c r="G96" i="22" s="1"/>
  <c r="G108" i="22" s="1"/>
  <c r="G120" i="22" s="1"/>
  <c r="G132" i="22" s="1"/>
  <c r="G144" i="22" s="1"/>
  <c r="F72" i="22"/>
  <c r="J71" i="22"/>
  <c r="J83" i="22" s="1"/>
  <c r="J95" i="22" s="1"/>
  <c r="I71" i="22"/>
  <c r="I83" i="22" s="1"/>
  <c r="H71" i="22"/>
  <c r="G71" i="22"/>
  <c r="G83" i="22" s="1"/>
  <c r="G95" i="22" s="1"/>
  <c r="G107" i="22" s="1"/>
  <c r="G119" i="22" s="1"/>
  <c r="G131" i="22" s="1"/>
  <c r="G143" i="22" s="1"/>
  <c r="F71" i="22"/>
  <c r="J70" i="22"/>
  <c r="J82" i="22" s="1"/>
  <c r="J94" i="22" s="1"/>
  <c r="I70" i="22"/>
  <c r="H70" i="22"/>
  <c r="H82" i="22" s="1"/>
  <c r="H94" i="22" s="1"/>
  <c r="G70" i="22"/>
  <c r="G82" i="22" s="1"/>
  <c r="G94" i="22" s="1"/>
  <c r="G106" i="22" s="1"/>
  <c r="G118" i="22" s="1"/>
  <c r="G130" i="22" s="1"/>
  <c r="G142" i="22" s="1"/>
  <c r="F70" i="22"/>
  <c r="J69" i="22"/>
  <c r="J81" i="22" s="1"/>
  <c r="J93" i="22" s="1"/>
  <c r="I69" i="22"/>
  <c r="I81" i="22" s="1"/>
  <c r="H69" i="22"/>
  <c r="H81" i="22" s="1"/>
  <c r="H93" i="22" s="1"/>
  <c r="G69" i="22"/>
  <c r="G81" i="22" s="1"/>
  <c r="G93" i="22" s="1"/>
  <c r="G105" i="22" s="1"/>
  <c r="G117" i="22" s="1"/>
  <c r="G129" i="22" s="1"/>
  <c r="G141" i="22" s="1"/>
  <c r="F69" i="22"/>
  <c r="J68" i="22"/>
  <c r="I68" i="22"/>
  <c r="H68" i="22"/>
  <c r="H80" i="22" s="1"/>
  <c r="G68" i="22"/>
  <c r="G80" i="22" s="1"/>
  <c r="G92" i="22" s="1"/>
  <c r="G104" i="22" s="1"/>
  <c r="G116" i="22" s="1"/>
  <c r="G128" i="22" s="1"/>
  <c r="G140" i="22" s="1"/>
  <c r="F68" i="22"/>
  <c r="J67" i="22"/>
  <c r="J79" i="22" s="1"/>
  <c r="J91" i="22" s="1"/>
  <c r="I67" i="22"/>
  <c r="I79" i="22" s="1"/>
  <c r="H67" i="22"/>
  <c r="G67" i="22"/>
  <c r="G79" i="22" s="1"/>
  <c r="G91" i="22" s="1"/>
  <c r="G103" i="22" s="1"/>
  <c r="G115" i="22" s="1"/>
  <c r="G127" i="22" s="1"/>
  <c r="G139" i="22" s="1"/>
  <c r="F67" i="22"/>
  <c r="J66" i="22"/>
  <c r="J78" i="22" s="1"/>
  <c r="J90" i="22" s="1"/>
  <c r="I66" i="22"/>
  <c r="I78" i="22" s="1"/>
  <c r="H66" i="22"/>
  <c r="H78" i="22" s="1"/>
  <c r="H90" i="22" s="1"/>
  <c r="G66" i="22"/>
  <c r="G78" i="22" s="1"/>
  <c r="G90" i="22" s="1"/>
  <c r="G102" i="22" s="1"/>
  <c r="G114" i="22" s="1"/>
  <c r="G126" i="22" s="1"/>
  <c r="G138" i="22" s="1"/>
  <c r="F66" i="22"/>
  <c r="J65" i="22"/>
  <c r="J77" i="22" s="1"/>
  <c r="J89" i="22" s="1"/>
  <c r="I65" i="22"/>
  <c r="I77" i="22" s="1"/>
  <c r="I89" i="22" s="1"/>
  <c r="H65" i="22"/>
  <c r="H77" i="22" s="1"/>
  <c r="H89" i="22" s="1"/>
  <c r="G65" i="22"/>
  <c r="G77" i="22" s="1"/>
  <c r="G89" i="22" s="1"/>
  <c r="G101" i="22" s="1"/>
  <c r="G113" i="22" s="1"/>
  <c r="G125" i="22" s="1"/>
  <c r="G137" i="22" s="1"/>
  <c r="F65" i="22"/>
  <c r="J64" i="22"/>
  <c r="I64" i="22"/>
  <c r="H64" i="22"/>
  <c r="H76" i="22" s="1"/>
  <c r="G64" i="22"/>
  <c r="G76" i="22" s="1"/>
  <c r="G88" i="22" s="1"/>
  <c r="G100" i="22" s="1"/>
  <c r="G112" i="22" s="1"/>
  <c r="G124" i="22" s="1"/>
  <c r="G136" i="22" s="1"/>
  <c r="F64" i="22"/>
  <c r="J63" i="22"/>
  <c r="J75" i="22" s="1"/>
  <c r="I63" i="22"/>
  <c r="H63" i="22"/>
  <c r="G63" i="22"/>
  <c r="G75" i="22" s="1"/>
  <c r="G87" i="22" s="1"/>
  <c r="G99" i="22" s="1"/>
  <c r="G111" i="22" s="1"/>
  <c r="G123" i="22" s="1"/>
  <c r="G135" i="22" s="1"/>
  <c r="F63" i="22"/>
  <c r="J62" i="22"/>
  <c r="J74" i="22" s="1"/>
  <c r="J86" i="22" s="1"/>
  <c r="I62" i="22"/>
  <c r="H62" i="22"/>
  <c r="H74" i="22" s="1"/>
  <c r="H86" i="22" s="1"/>
  <c r="G62" i="22"/>
  <c r="G74" i="22" s="1"/>
  <c r="G86" i="22" s="1"/>
  <c r="G98" i="22" s="1"/>
  <c r="G110" i="22" s="1"/>
  <c r="G122" i="22" s="1"/>
  <c r="G134" i="22" s="1"/>
  <c r="F62" i="22"/>
  <c r="J61" i="22"/>
  <c r="I61" i="22"/>
  <c r="H61" i="22"/>
  <c r="G61" i="22"/>
  <c r="F61" i="22"/>
  <c r="J60" i="22"/>
  <c r="I60" i="22"/>
  <c r="H60" i="22"/>
  <c r="G60" i="22"/>
  <c r="F60" i="22"/>
  <c r="J59" i="22"/>
  <c r="I59" i="22"/>
  <c r="H59" i="22"/>
  <c r="G59" i="22"/>
  <c r="F59" i="22"/>
  <c r="J58" i="22"/>
  <c r="I58" i="22"/>
  <c r="H58" i="22"/>
  <c r="G58" i="22"/>
  <c r="F58" i="22"/>
  <c r="J57" i="22"/>
  <c r="I57" i="22"/>
  <c r="H57" i="22"/>
  <c r="G57" i="22"/>
  <c r="F57" i="22"/>
  <c r="J56" i="22"/>
  <c r="I56" i="22"/>
  <c r="H56" i="22"/>
  <c r="G56" i="22"/>
  <c r="F56" i="22"/>
  <c r="J55" i="22"/>
  <c r="I55" i="22"/>
  <c r="H55" i="22"/>
  <c r="G55" i="22"/>
  <c r="F55" i="22"/>
  <c r="J54" i="22"/>
  <c r="I54" i="22"/>
  <c r="H54" i="22"/>
  <c r="G54" i="22"/>
  <c r="F54" i="22"/>
  <c r="J53" i="22"/>
  <c r="I53" i="22"/>
  <c r="H53" i="22"/>
  <c r="G53" i="22"/>
  <c r="F53" i="22"/>
  <c r="J52" i="22"/>
  <c r="I52" i="22"/>
  <c r="H52" i="22"/>
  <c r="G52" i="22"/>
  <c r="F52" i="22"/>
  <c r="J51" i="22"/>
  <c r="I51" i="22"/>
  <c r="H51" i="22"/>
  <c r="G51" i="22"/>
  <c r="F51" i="22"/>
  <c r="J50" i="22"/>
  <c r="I50" i="22"/>
  <c r="H50" i="22"/>
  <c r="G50" i="22"/>
  <c r="F50" i="22"/>
  <c r="J49" i="22"/>
  <c r="I49" i="22"/>
  <c r="H49" i="22"/>
  <c r="G49" i="22"/>
  <c r="F49" i="22"/>
  <c r="J48" i="22"/>
  <c r="I48" i="22"/>
  <c r="H48" i="22"/>
  <c r="G48" i="22"/>
  <c r="F48" i="22"/>
  <c r="J47" i="22"/>
  <c r="I47" i="22"/>
  <c r="H47" i="22"/>
  <c r="G47" i="22"/>
  <c r="F47" i="22"/>
  <c r="J46" i="22"/>
  <c r="I46" i="22"/>
  <c r="H46" i="22"/>
  <c r="G46" i="22"/>
  <c r="F46" i="22"/>
  <c r="J45" i="22"/>
  <c r="I45" i="22"/>
  <c r="H45" i="22"/>
  <c r="G45" i="22"/>
  <c r="F45" i="22"/>
  <c r="J44" i="22"/>
  <c r="I44" i="22"/>
  <c r="H44" i="22"/>
  <c r="G44" i="22"/>
  <c r="F44" i="22"/>
  <c r="J43" i="22"/>
  <c r="I43" i="22"/>
  <c r="H43" i="22"/>
  <c r="G43" i="22"/>
  <c r="F43" i="22"/>
  <c r="J42" i="22"/>
  <c r="I42" i="22"/>
  <c r="H42" i="22"/>
  <c r="G42" i="22"/>
  <c r="F42" i="22"/>
  <c r="J41" i="22"/>
  <c r="I41" i="22"/>
  <c r="H41" i="22"/>
  <c r="G41" i="22"/>
  <c r="F41" i="22"/>
  <c r="J40" i="22"/>
  <c r="I40" i="22"/>
  <c r="H40" i="22"/>
  <c r="G40" i="22"/>
  <c r="F40" i="22"/>
  <c r="J39" i="22"/>
  <c r="I39" i="22"/>
  <c r="H39" i="22"/>
  <c r="G39" i="22"/>
  <c r="F39" i="22"/>
  <c r="J38" i="22"/>
  <c r="I38" i="22"/>
  <c r="H38" i="22"/>
  <c r="G38" i="22"/>
  <c r="F38" i="22"/>
  <c r="J37" i="22"/>
  <c r="I37" i="22"/>
  <c r="H37" i="22"/>
  <c r="G37" i="22"/>
  <c r="F37" i="22"/>
  <c r="J36" i="22"/>
  <c r="I36" i="22"/>
  <c r="H36" i="22"/>
  <c r="G36" i="22"/>
  <c r="F36" i="22"/>
  <c r="J35" i="22"/>
  <c r="I35" i="22"/>
  <c r="H35" i="22"/>
  <c r="G35" i="22"/>
  <c r="F35" i="22"/>
  <c r="J34" i="22"/>
  <c r="I34" i="22"/>
  <c r="H34" i="22"/>
  <c r="G34" i="22"/>
  <c r="F34" i="22"/>
  <c r="J33" i="22"/>
  <c r="I33" i="22"/>
  <c r="H33" i="22"/>
  <c r="G33" i="22"/>
  <c r="F33" i="22"/>
  <c r="J32" i="22"/>
  <c r="I32" i="22"/>
  <c r="H32" i="22"/>
  <c r="G32" i="22"/>
  <c r="F32" i="22"/>
  <c r="J31" i="22"/>
  <c r="I31" i="22"/>
  <c r="H31" i="22"/>
  <c r="G31" i="22"/>
  <c r="F31" i="22"/>
  <c r="J30" i="22"/>
  <c r="I30" i="22"/>
  <c r="H30" i="22"/>
  <c r="G30" i="22"/>
  <c r="F30" i="22"/>
  <c r="J29" i="22"/>
  <c r="I29" i="22"/>
  <c r="H29" i="22"/>
  <c r="G29" i="22"/>
  <c r="F29" i="22"/>
  <c r="J28" i="22"/>
  <c r="I28" i="22"/>
  <c r="H28" i="22"/>
  <c r="G28" i="22"/>
  <c r="F28" i="22"/>
  <c r="J27" i="22"/>
  <c r="I27" i="22"/>
  <c r="H27" i="22"/>
  <c r="G27" i="22"/>
  <c r="F27" i="22"/>
  <c r="J26" i="22"/>
  <c r="I26" i="22"/>
  <c r="H26" i="22"/>
  <c r="G26" i="22"/>
  <c r="F26" i="22"/>
  <c r="J25" i="22"/>
  <c r="I25" i="22"/>
  <c r="H25" i="22"/>
  <c r="G25" i="22"/>
  <c r="F25" i="22"/>
  <c r="J24" i="22"/>
  <c r="I24" i="22"/>
  <c r="H24" i="22"/>
  <c r="G24" i="22"/>
  <c r="F24" i="22"/>
  <c r="J23" i="22"/>
  <c r="I23" i="22"/>
  <c r="H23" i="22"/>
  <c r="G23" i="22"/>
  <c r="F23" i="22"/>
  <c r="J22" i="22"/>
  <c r="I22" i="22"/>
  <c r="H22" i="22"/>
  <c r="G22" i="22"/>
  <c r="F22" i="22"/>
  <c r="J21" i="22"/>
  <c r="I21" i="22"/>
  <c r="H21" i="22"/>
  <c r="G21" i="22"/>
  <c r="F21" i="22"/>
  <c r="J20" i="22"/>
  <c r="I20" i="22"/>
  <c r="H20" i="22"/>
  <c r="G20" i="22"/>
  <c r="F20" i="22"/>
  <c r="J19" i="22"/>
  <c r="I19" i="22"/>
  <c r="H19" i="22"/>
  <c r="G19" i="22"/>
  <c r="F19" i="22"/>
  <c r="J18" i="22"/>
  <c r="I18" i="22"/>
  <c r="H18" i="22"/>
  <c r="G18" i="22"/>
  <c r="F18" i="22"/>
  <c r="J17" i="22"/>
  <c r="I17" i="22"/>
  <c r="H17" i="22"/>
  <c r="G17" i="22"/>
  <c r="F17" i="22"/>
  <c r="J16" i="22"/>
  <c r="I16" i="22"/>
  <c r="H16" i="22"/>
  <c r="G16" i="22"/>
  <c r="F16" i="22"/>
  <c r="J15" i="22"/>
  <c r="I15" i="22"/>
  <c r="H15" i="22"/>
  <c r="G15" i="22"/>
  <c r="F15" i="22"/>
  <c r="J14" i="22"/>
  <c r="I14" i="22"/>
  <c r="H14" i="22"/>
  <c r="G14" i="22"/>
  <c r="F14" i="22"/>
  <c r="J13" i="22"/>
  <c r="I13" i="22"/>
  <c r="H13" i="22"/>
  <c r="G13" i="22"/>
  <c r="F13" i="22"/>
  <c r="J12" i="22"/>
  <c r="I12" i="22"/>
  <c r="H12" i="22"/>
  <c r="G12" i="22"/>
  <c r="F12" i="22"/>
  <c r="J11" i="22"/>
  <c r="I11" i="22"/>
  <c r="H11" i="22"/>
  <c r="G11" i="22"/>
  <c r="F11" i="22"/>
  <c r="J10" i="22"/>
  <c r="I10" i="22"/>
  <c r="H10" i="22"/>
  <c r="G10" i="22"/>
  <c r="F10" i="22"/>
  <c r="J9" i="22"/>
  <c r="I9" i="22"/>
  <c r="H9" i="22"/>
  <c r="G9" i="22"/>
  <c r="F9" i="22"/>
  <c r="J8" i="22"/>
  <c r="I8" i="22"/>
  <c r="H8" i="22"/>
  <c r="G8" i="22"/>
  <c r="F8" i="22"/>
  <c r="J7" i="22"/>
  <c r="I7" i="22"/>
  <c r="H7" i="22"/>
  <c r="G7" i="22"/>
  <c r="F7" i="22"/>
  <c r="J6" i="22"/>
  <c r="I6" i="22"/>
  <c r="H6" i="22"/>
  <c r="G6" i="22"/>
  <c r="F6" i="22"/>
  <c r="J5" i="22"/>
  <c r="I5" i="22"/>
  <c r="H5" i="22"/>
  <c r="G5" i="22"/>
  <c r="F5" i="22"/>
  <c r="J4" i="22"/>
  <c r="I4" i="22"/>
  <c r="H4" i="22"/>
  <c r="G4" i="22"/>
  <c r="F4" i="22"/>
  <c r="J3" i="22"/>
  <c r="I3" i="22"/>
  <c r="H3" i="22"/>
  <c r="G3" i="22"/>
  <c r="F3" i="22"/>
  <c r="J2" i="22"/>
  <c r="I2" i="22"/>
  <c r="H2" i="22"/>
  <c r="G2" i="22"/>
  <c r="F2" i="22"/>
  <c r="J1" i="22"/>
  <c r="S1" i="22" s="1"/>
  <c r="I1" i="22"/>
  <c r="R1" i="22" s="1"/>
  <c r="H1" i="22"/>
  <c r="Q1" i="22" s="1"/>
  <c r="G1" i="22"/>
  <c r="P1" i="22" s="1"/>
  <c r="F1" i="22"/>
  <c r="O1" i="22" s="1"/>
  <c r="E1" i="22"/>
  <c r="N1" i="22" s="1"/>
  <c r="D1" i="22"/>
  <c r="M1" i="22" s="1"/>
  <c r="G73" i="17"/>
  <c r="S73" i="17" s="1"/>
  <c r="G72" i="17"/>
  <c r="S72" i="17" s="1"/>
  <c r="G71" i="17"/>
  <c r="S71" i="17" s="1"/>
  <c r="G70" i="17"/>
  <c r="G69" i="17"/>
  <c r="S69" i="17" s="1"/>
  <c r="G68" i="17"/>
  <c r="S68" i="17" s="1"/>
  <c r="G67" i="17"/>
  <c r="S67" i="17" s="1"/>
  <c r="G66" i="17"/>
  <c r="S66" i="17" s="1"/>
  <c r="G65" i="17"/>
  <c r="S65" i="17" s="1"/>
  <c r="G64" i="17"/>
  <c r="S64" i="17" s="1"/>
  <c r="G63" i="17"/>
  <c r="S63" i="17" s="1"/>
  <c r="G62" i="17"/>
  <c r="S62" i="17" s="1"/>
  <c r="G61" i="17"/>
  <c r="S61" i="17" s="1"/>
  <c r="G60" i="17"/>
  <c r="S60" i="17" s="1"/>
  <c r="G59" i="17"/>
  <c r="S59" i="17" s="1"/>
  <c r="G58" i="17"/>
  <c r="S58" i="17" s="1"/>
  <c r="G57" i="17"/>
  <c r="S57" i="17" s="1"/>
  <c r="G56" i="17"/>
  <c r="S56" i="17" s="1"/>
  <c r="G55" i="17"/>
  <c r="S55" i="17" s="1"/>
  <c r="G54" i="17"/>
  <c r="G53" i="17"/>
  <c r="G52" i="17"/>
  <c r="S52" i="17" s="1"/>
  <c r="G51" i="17"/>
  <c r="S51" i="17" s="1"/>
  <c r="G50" i="17"/>
  <c r="S50" i="17" s="1"/>
  <c r="G49" i="17"/>
  <c r="S49" i="17" s="1"/>
  <c r="G48" i="17"/>
  <c r="S48" i="17" s="1"/>
  <c r="G47" i="17"/>
  <c r="S47" i="17" s="1"/>
  <c r="G46" i="17"/>
  <c r="S46" i="17" s="1"/>
  <c r="G45" i="17"/>
  <c r="S45" i="17" s="1"/>
  <c r="G44" i="17"/>
  <c r="S44" i="17" s="1"/>
  <c r="G43" i="17"/>
  <c r="S43" i="17" s="1"/>
  <c r="G42" i="17"/>
  <c r="G41" i="17"/>
  <c r="S41" i="17" s="1"/>
  <c r="G40" i="17"/>
  <c r="S40" i="17" s="1"/>
  <c r="G39" i="17"/>
  <c r="S39" i="17" s="1"/>
  <c r="G38" i="17"/>
  <c r="S38" i="17" s="1"/>
  <c r="G37" i="17"/>
  <c r="S37" i="17" s="1"/>
  <c r="G36" i="17"/>
  <c r="S36" i="17" s="1"/>
  <c r="G35" i="17"/>
  <c r="S35" i="17" s="1"/>
  <c r="G34" i="17"/>
  <c r="S34" i="17" s="1"/>
  <c r="G33" i="17"/>
  <c r="S33" i="17" s="1"/>
  <c r="G32" i="17"/>
  <c r="S32" i="17" s="1"/>
  <c r="G31" i="17"/>
  <c r="S31" i="17" s="1"/>
  <c r="G30" i="17"/>
  <c r="S30" i="17" s="1"/>
  <c r="G29" i="17"/>
  <c r="S29" i="17" s="1"/>
  <c r="G28" i="17"/>
  <c r="S28" i="17" s="1"/>
  <c r="G27" i="17"/>
  <c r="S27" i="17" s="1"/>
  <c r="G26" i="17"/>
  <c r="G25" i="17"/>
  <c r="S25" i="17" s="1"/>
  <c r="G24" i="17"/>
  <c r="S24" i="17" s="1"/>
  <c r="G23" i="17"/>
  <c r="S23" i="17" s="1"/>
  <c r="G22" i="17"/>
  <c r="S22" i="17" s="1"/>
  <c r="G21" i="17"/>
  <c r="S21" i="17" s="1"/>
  <c r="G20" i="17"/>
  <c r="S20" i="17" s="1"/>
  <c r="G19" i="17"/>
  <c r="S19" i="17" s="1"/>
  <c r="G18" i="17"/>
  <c r="S18" i="17" s="1"/>
  <c r="G17" i="17"/>
  <c r="S17" i="17" s="1"/>
  <c r="G16" i="17"/>
  <c r="S16" i="17" s="1"/>
  <c r="G15" i="17"/>
  <c r="S15" i="17" s="1"/>
  <c r="G14" i="17"/>
  <c r="S14" i="17" s="1"/>
  <c r="G13" i="17"/>
  <c r="S13" i="17" s="1"/>
  <c r="G12" i="17"/>
  <c r="S12" i="17" s="1"/>
  <c r="G11" i="17"/>
  <c r="S11" i="17" s="1"/>
  <c r="G10" i="17"/>
  <c r="G9" i="17"/>
  <c r="S9" i="17" s="1"/>
  <c r="G8" i="17"/>
  <c r="S8" i="17" s="1"/>
  <c r="G7" i="17"/>
  <c r="S7" i="17" s="1"/>
  <c r="G6" i="17"/>
  <c r="S6" i="17" s="1"/>
  <c r="G5" i="17"/>
  <c r="S5" i="17" s="1"/>
  <c r="G4" i="17"/>
  <c r="S4" i="17" s="1"/>
  <c r="G3" i="17"/>
  <c r="S3" i="17" s="1"/>
  <c r="S70" i="17"/>
  <c r="S54" i="17"/>
  <c r="S53" i="17"/>
  <c r="S42" i="17"/>
  <c r="S26" i="17"/>
  <c r="S10" i="17"/>
  <c r="G2" i="17"/>
  <c r="S2" i="17"/>
  <c r="G1" i="17"/>
  <c r="S1" i="17" s="1"/>
  <c r="F1" i="17"/>
  <c r="R1" i="17" s="1"/>
  <c r="N73" i="26"/>
  <c r="K73" i="26"/>
  <c r="V73" i="26" s="1"/>
  <c r="J73" i="26"/>
  <c r="U73" i="26" s="1"/>
  <c r="I73" i="26"/>
  <c r="T73" i="26" s="1"/>
  <c r="H73" i="26"/>
  <c r="S73" i="26" s="1"/>
  <c r="G73" i="26"/>
  <c r="R73" i="26" s="1"/>
  <c r="F73" i="26"/>
  <c r="Q73" i="26" s="1"/>
  <c r="E73" i="26"/>
  <c r="P73" i="26" s="1"/>
  <c r="D73" i="26"/>
  <c r="O73" i="26" s="1"/>
  <c r="A73" i="26"/>
  <c r="B73" i="26" s="1"/>
  <c r="N72" i="26"/>
  <c r="K72" i="26"/>
  <c r="V72" i="26" s="1"/>
  <c r="J72" i="26"/>
  <c r="U72" i="26" s="1"/>
  <c r="I72" i="26"/>
  <c r="T72" i="26" s="1"/>
  <c r="H72" i="26"/>
  <c r="S72" i="26" s="1"/>
  <c r="G72" i="26"/>
  <c r="R72" i="26" s="1"/>
  <c r="F72" i="26"/>
  <c r="Q72" i="26" s="1"/>
  <c r="E72" i="26"/>
  <c r="P72" i="26" s="1"/>
  <c r="D72" i="26"/>
  <c r="O72" i="26" s="1"/>
  <c r="A72" i="26"/>
  <c r="B72" i="26" s="1"/>
  <c r="N71" i="26"/>
  <c r="K71" i="26"/>
  <c r="V71" i="26" s="1"/>
  <c r="J71" i="26"/>
  <c r="U71" i="26" s="1"/>
  <c r="I71" i="26"/>
  <c r="T71" i="26" s="1"/>
  <c r="H71" i="26"/>
  <c r="S71" i="26" s="1"/>
  <c r="G71" i="26"/>
  <c r="R71" i="26" s="1"/>
  <c r="F71" i="26"/>
  <c r="Q71" i="26" s="1"/>
  <c r="E71" i="26"/>
  <c r="P71" i="26" s="1"/>
  <c r="D71" i="26"/>
  <c r="O71" i="26" s="1"/>
  <c r="A71" i="26"/>
  <c r="B71" i="26" s="1"/>
  <c r="N70" i="26"/>
  <c r="K70" i="26"/>
  <c r="V70" i="26" s="1"/>
  <c r="J70" i="26"/>
  <c r="U70" i="26" s="1"/>
  <c r="I70" i="26"/>
  <c r="T70" i="26" s="1"/>
  <c r="H70" i="26"/>
  <c r="S70" i="26" s="1"/>
  <c r="G70" i="26"/>
  <c r="R70" i="26" s="1"/>
  <c r="F70" i="26"/>
  <c r="Q70" i="26" s="1"/>
  <c r="E70" i="26"/>
  <c r="P70" i="26" s="1"/>
  <c r="D70" i="26"/>
  <c r="O70" i="26" s="1"/>
  <c r="A70" i="26"/>
  <c r="B70" i="26" s="1"/>
  <c r="N69" i="26"/>
  <c r="K69" i="26"/>
  <c r="V69" i="26" s="1"/>
  <c r="J69" i="26"/>
  <c r="U69" i="26" s="1"/>
  <c r="I69" i="26"/>
  <c r="T69" i="26" s="1"/>
  <c r="H69" i="26"/>
  <c r="S69" i="26" s="1"/>
  <c r="G69" i="26"/>
  <c r="R69" i="26" s="1"/>
  <c r="F69" i="26"/>
  <c r="Q69" i="26" s="1"/>
  <c r="E69" i="26"/>
  <c r="P69" i="26" s="1"/>
  <c r="D69" i="26"/>
  <c r="O69" i="26" s="1"/>
  <c r="A69" i="26"/>
  <c r="B69" i="26" s="1"/>
  <c r="N68" i="26"/>
  <c r="K68" i="26"/>
  <c r="V68" i="26" s="1"/>
  <c r="J68" i="26"/>
  <c r="U68" i="26" s="1"/>
  <c r="I68" i="26"/>
  <c r="T68" i="26" s="1"/>
  <c r="H68" i="26"/>
  <c r="S68" i="26" s="1"/>
  <c r="G68" i="26"/>
  <c r="R68" i="26" s="1"/>
  <c r="F68" i="26"/>
  <c r="Q68" i="26" s="1"/>
  <c r="E68" i="26"/>
  <c r="P68" i="26" s="1"/>
  <c r="D68" i="26"/>
  <c r="O68" i="26" s="1"/>
  <c r="A68" i="26"/>
  <c r="B68" i="26" s="1"/>
  <c r="N67" i="26"/>
  <c r="K67" i="26"/>
  <c r="V67" i="26" s="1"/>
  <c r="J67" i="26"/>
  <c r="U67" i="26" s="1"/>
  <c r="I67" i="26"/>
  <c r="T67" i="26" s="1"/>
  <c r="H67" i="26"/>
  <c r="S67" i="26" s="1"/>
  <c r="G67" i="26"/>
  <c r="R67" i="26" s="1"/>
  <c r="F67" i="26"/>
  <c r="Q67" i="26" s="1"/>
  <c r="E67" i="26"/>
  <c r="P67" i="26" s="1"/>
  <c r="D67" i="26"/>
  <c r="O67" i="26" s="1"/>
  <c r="A67" i="26"/>
  <c r="B67" i="26" s="1"/>
  <c r="N66" i="26"/>
  <c r="K66" i="26"/>
  <c r="V66" i="26" s="1"/>
  <c r="J66" i="26"/>
  <c r="U66" i="26" s="1"/>
  <c r="I66" i="26"/>
  <c r="T66" i="26" s="1"/>
  <c r="H66" i="26"/>
  <c r="S66" i="26" s="1"/>
  <c r="G66" i="26"/>
  <c r="R66" i="26" s="1"/>
  <c r="F66" i="26"/>
  <c r="Q66" i="26" s="1"/>
  <c r="E66" i="26"/>
  <c r="P66" i="26" s="1"/>
  <c r="D66" i="26"/>
  <c r="O66" i="26" s="1"/>
  <c r="A66" i="26"/>
  <c r="B66" i="26" s="1"/>
  <c r="N65" i="26"/>
  <c r="K65" i="26"/>
  <c r="V65" i="26" s="1"/>
  <c r="J65" i="26"/>
  <c r="U65" i="26" s="1"/>
  <c r="I65" i="26"/>
  <c r="T65" i="26" s="1"/>
  <c r="H65" i="26"/>
  <c r="S65" i="26" s="1"/>
  <c r="G65" i="26"/>
  <c r="R65" i="26" s="1"/>
  <c r="F65" i="26"/>
  <c r="Q65" i="26" s="1"/>
  <c r="E65" i="26"/>
  <c r="P65" i="26" s="1"/>
  <c r="D65" i="26"/>
  <c r="O65" i="26" s="1"/>
  <c r="A65" i="26"/>
  <c r="B65" i="26" s="1"/>
  <c r="N64" i="26"/>
  <c r="K64" i="26"/>
  <c r="V64" i="26" s="1"/>
  <c r="J64" i="26"/>
  <c r="U64" i="26" s="1"/>
  <c r="I64" i="26"/>
  <c r="T64" i="26" s="1"/>
  <c r="H64" i="26"/>
  <c r="S64" i="26" s="1"/>
  <c r="G64" i="26"/>
  <c r="R64" i="26" s="1"/>
  <c r="F64" i="26"/>
  <c r="Q64" i="26" s="1"/>
  <c r="E64" i="26"/>
  <c r="P64" i="26" s="1"/>
  <c r="D64" i="26"/>
  <c r="O64" i="26" s="1"/>
  <c r="A64" i="26"/>
  <c r="B64" i="26" s="1"/>
  <c r="N63" i="26"/>
  <c r="K63" i="26"/>
  <c r="V63" i="26" s="1"/>
  <c r="J63" i="26"/>
  <c r="U63" i="26" s="1"/>
  <c r="I63" i="26"/>
  <c r="T63" i="26" s="1"/>
  <c r="H63" i="26"/>
  <c r="S63" i="26" s="1"/>
  <c r="G63" i="26"/>
  <c r="R63" i="26" s="1"/>
  <c r="F63" i="26"/>
  <c r="Q63" i="26" s="1"/>
  <c r="E63" i="26"/>
  <c r="P63" i="26" s="1"/>
  <c r="D63" i="26"/>
  <c r="O63" i="26" s="1"/>
  <c r="A63" i="26"/>
  <c r="B63" i="26" s="1"/>
  <c r="N62" i="26"/>
  <c r="K62" i="26"/>
  <c r="V62" i="26" s="1"/>
  <c r="J62" i="26"/>
  <c r="U62" i="26" s="1"/>
  <c r="I62" i="26"/>
  <c r="T62" i="26" s="1"/>
  <c r="H62" i="26"/>
  <c r="S62" i="26" s="1"/>
  <c r="G62" i="26"/>
  <c r="R62" i="26" s="1"/>
  <c r="F62" i="26"/>
  <c r="Q62" i="26" s="1"/>
  <c r="E62" i="26"/>
  <c r="P62" i="26" s="1"/>
  <c r="D62" i="26"/>
  <c r="O62" i="26" s="1"/>
  <c r="A62" i="26"/>
  <c r="B62" i="26" s="1"/>
  <c r="I61" i="26"/>
  <c r="T61" i="26" s="1"/>
  <c r="I60" i="26"/>
  <c r="T60" i="26" s="1"/>
  <c r="I59" i="26"/>
  <c r="T59" i="26" s="1"/>
  <c r="I58" i="26"/>
  <c r="T58" i="26" s="1"/>
  <c r="I57" i="26"/>
  <c r="T57" i="26" s="1"/>
  <c r="I56" i="26"/>
  <c r="T56" i="26" s="1"/>
  <c r="I55" i="26"/>
  <c r="T55" i="26" s="1"/>
  <c r="I54" i="26"/>
  <c r="T54" i="26" s="1"/>
  <c r="I53" i="26"/>
  <c r="I52" i="26"/>
  <c r="T52" i="26" s="1"/>
  <c r="I51" i="26"/>
  <c r="T51" i="26" s="1"/>
  <c r="I50" i="26"/>
  <c r="T50" i="26" s="1"/>
  <c r="I49" i="26"/>
  <c r="I48" i="26"/>
  <c r="T48" i="26" s="1"/>
  <c r="I47" i="26"/>
  <c r="T47" i="26" s="1"/>
  <c r="I46" i="26"/>
  <c r="T46" i="26" s="1"/>
  <c r="I45" i="26"/>
  <c r="T45" i="26" s="1"/>
  <c r="I44" i="26"/>
  <c r="T44" i="26" s="1"/>
  <c r="I43" i="26"/>
  <c r="T43" i="26" s="1"/>
  <c r="I42" i="26"/>
  <c r="T42" i="26" s="1"/>
  <c r="I41" i="26"/>
  <c r="T41" i="26" s="1"/>
  <c r="I40" i="26"/>
  <c r="T40" i="26" s="1"/>
  <c r="I39" i="26"/>
  <c r="T39" i="26" s="1"/>
  <c r="I38" i="26"/>
  <c r="T38" i="26" s="1"/>
  <c r="I37" i="26"/>
  <c r="I36" i="26"/>
  <c r="I35" i="26"/>
  <c r="T35" i="26" s="1"/>
  <c r="I34" i="26"/>
  <c r="T34" i="26" s="1"/>
  <c r="I33" i="26"/>
  <c r="T33" i="26" s="1"/>
  <c r="I32" i="26"/>
  <c r="T32" i="26" s="1"/>
  <c r="I31" i="26"/>
  <c r="T31" i="26" s="1"/>
  <c r="I30" i="26"/>
  <c r="T30" i="26" s="1"/>
  <c r="I29" i="26"/>
  <c r="I28" i="26"/>
  <c r="T28" i="26" s="1"/>
  <c r="I27" i="26"/>
  <c r="T27" i="26" s="1"/>
  <c r="I26" i="26"/>
  <c r="T26" i="26" s="1"/>
  <c r="I25" i="26"/>
  <c r="T25" i="26" s="1"/>
  <c r="I24" i="26"/>
  <c r="T24" i="26" s="1"/>
  <c r="I23" i="26"/>
  <c r="T23" i="26" s="1"/>
  <c r="I22" i="26"/>
  <c r="T22" i="26" s="1"/>
  <c r="I21" i="26"/>
  <c r="I20" i="26"/>
  <c r="T20" i="26" s="1"/>
  <c r="I19" i="26"/>
  <c r="T19" i="26" s="1"/>
  <c r="I18" i="26"/>
  <c r="T18" i="26" s="1"/>
  <c r="I17" i="26"/>
  <c r="T17" i="26" s="1"/>
  <c r="I16" i="26"/>
  <c r="T16" i="26" s="1"/>
  <c r="I15" i="26"/>
  <c r="T15" i="26" s="1"/>
  <c r="I14" i="26"/>
  <c r="T14" i="26" s="1"/>
  <c r="I13" i="26"/>
  <c r="I12" i="26"/>
  <c r="T12" i="26" s="1"/>
  <c r="I11" i="26"/>
  <c r="T11" i="26" s="1"/>
  <c r="I10" i="26"/>
  <c r="I9" i="26"/>
  <c r="I8" i="26"/>
  <c r="T8" i="26" s="1"/>
  <c r="I7" i="26"/>
  <c r="T7" i="26" s="1"/>
  <c r="I6" i="26"/>
  <c r="T6" i="26" s="1"/>
  <c r="I5" i="26"/>
  <c r="I4" i="26"/>
  <c r="I3" i="26"/>
  <c r="T3" i="26" s="1"/>
  <c r="I2" i="26"/>
  <c r="I1" i="26"/>
  <c r="N61" i="26"/>
  <c r="N60" i="26"/>
  <c r="N59" i="26"/>
  <c r="N58" i="26"/>
  <c r="N57" i="26"/>
  <c r="N56" i="26"/>
  <c r="N55" i="26"/>
  <c r="N54" i="26"/>
  <c r="T53" i="26"/>
  <c r="N53" i="26"/>
  <c r="N52" i="26"/>
  <c r="N51" i="26"/>
  <c r="N50" i="26"/>
  <c r="T49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T37" i="26"/>
  <c r="N37" i="26"/>
  <c r="T36" i="26"/>
  <c r="N36" i="26"/>
  <c r="N35" i="26"/>
  <c r="N34" i="26"/>
  <c r="N33" i="26"/>
  <c r="N32" i="26"/>
  <c r="N31" i="26"/>
  <c r="N30" i="26"/>
  <c r="T29" i="26"/>
  <c r="N29" i="26"/>
  <c r="N28" i="26"/>
  <c r="N27" i="26"/>
  <c r="N26" i="26"/>
  <c r="N25" i="26"/>
  <c r="N24" i="26"/>
  <c r="N23" i="26"/>
  <c r="N22" i="26"/>
  <c r="T21" i="26"/>
  <c r="N21" i="26"/>
  <c r="N20" i="26"/>
  <c r="N19" i="26"/>
  <c r="N18" i="26"/>
  <c r="N17" i="26"/>
  <c r="N16" i="26"/>
  <c r="N15" i="26"/>
  <c r="N14" i="26"/>
  <c r="T13" i="26"/>
  <c r="N13" i="26"/>
  <c r="N12" i="26"/>
  <c r="N11" i="26"/>
  <c r="T10" i="26"/>
  <c r="N10" i="26"/>
  <c r="T9" i="26"/>
  <c r="N9" i="26"/>
  <c r="N8" i="26"/>
  <c r="N7" i="26"/>
  <c r="N6" i="26"/>
  <c r="T5" i="26"/>
  <c r="N5" i="26"/>
  <c r="T4" i="26"/>
  <c r="N4" i="26"/>
  <c r="N3" i="26"/>
  <c r="K61" i="26"/>
  <c r="V61" i="26" s="1"/>
  <c r="J61" i="26"/>
  <c r="U61" i="26" s="1"/>
  <c r="H61" i="26"/>
  <c r="S61" i="26" s="1"/>
  <c r="G61" i="26"/>
  <c r="R61" i="26" s="1"/>
  <c r="F61" i="26"/>
  <c r="Q61" i="26" s="1"/>
  <c r="E61" i="26"/>
  <c r="P61" i="26" s="1"/>
  <c r="D61" i="26"/>
  <c r="O61" i="26" s="1"/>
  <c r="K60" i="26"/>
  <c r="V60" i="26" s="1"/>
  <c r="J60" i="26"/>
  <c r="U60" i="26" s="1"/>
  <c r="H60" i="26"/>
  <c r="S60" i="26" s="1"/>
  <c r="G60" i="26"/>
  <c r="R60" i="26" s="1"/>
  <c r="F60" i="26"/>
  <c r="Q60" i="26" s="1"/>
  <c r="E60" i="26"/>
  <c r="P60" i="26" s="1"/>
  <c r="D60" i="26"/>
  <c r="O60" i="26" s="1"/>
  <c r="K59" i="26"/>
  <c r="V59" i="26" s="1"/>
  <c r="J59" i="26"/>
  <c r="U59" i="26" s="1"/>
  <c r="H59" i="26"/>
  <c r="S59" i="26" s="1"/>
  <c r="G59" i="26"/>
  <c r="R59" i="26" s="1"/>
  <c r="F59" i="26"/>
  <c r="Q59" i="26" s="1"/>
  <c r="E59" i="26"/>
  <c r="P59" i="26" s="1"/>
  <c r="D59" i="26"/>
  <c r="O59" i="26" s="1"/>
  <c r="K58" i="26"/>
  <c r="V58" i="26" s="1"/>
  <c r="J58" i="26"/>
  <c r="U58" i="26" s="1"/>
  <c r="H58" i="26"/>
  <c r="S58" i="26" s="1"/>
  <c r="G58" i="26"/>
  <c r="R58" i="26" s="1"/>
  <c r="F58" i="26"/>
  <c r="Q58" i="26" s="1"/>
  <c r="E58" i="26"/>
  <c r="P58" i="26" s="1"/>
  <c r="D58" i="26"/>
  <c r="O58" i="26" s="1"/>
  <c r="K57" i="26"/>
  <c r="V57" i="26" s="1"/>
  <c r="J57" i="26"/>
  <c r="U57" i="26" s="1"/>
  <c r="H57" i="26"/>
  <c r="S57" i="26" s="1"/>
  <c r="G57" i="26"/>
  <c r="R57" i="26" s="1"/>
  <c r="F57" i="26"/>
  <c r="Q57" i="26" s="1"/>
  <c r="E57" i="26"/>
  <c r="P57" i="26" s="1"/>
  <c r="D57" i="26"/>
  <c r="O57" i="26" s="1"/>
  <c r="K56" i="26"/>
  <c r="V56" i="26" s="1"/>
  <c r="J56" i="26"/>
  <c r="U56" i="26" s="1"/>
  <c r="H56" i="26"/>
  <c r="S56" i="26" s="1"/>
  <c r="G56" i="26"/>
  <c r="R56" i="26" s="1"/>
  <c r="F56" i="26"/>
  <c r="Q56" i="26" s="1"/>
  <c r="E56" i="26"/>
  <c r="P56" i="26" s="1"/>
  <c r="D56" i="26"/>
  <c r="O56" i="26" s="1"/>
  <c r="K55" i="26"/>
  <c r="V55" i="26" s="1"/>
  <c r="J55" i="26"/>
  <c r="U55" i="26" s="1"/>
  <c r="H55" i="26"/>
  <c r="S55" i="26" s="1"/>
  <c r="G55" i="26"/>
  <c r="R55" i="26" s="1"/>
  <c r="F55" i="26"/>
  <c r="Q55" i="26" s="1"/>
  <c r="E55" i="26"/>
  <c r="P55" i="26" s="1"/>
  <c r="D55" i="26"/>
  <c r="O55" i="26" s="1"/>
  <c r="K54" i="26"/>
  <c r="V54" i="26" s="1"/>
  <c r="J54" i="26"/>
  <c r="U54" i="26" s="1"/>
  <c r="H54" i="26"/>
  <c r="S54" i="26" s="1"/>
  <c r="G54" i="26"/>
  <c r="R54" i="26" s="1"/>
  <c r="F54" i="26"/>
  <c r="Q54" i="26" s="1"/>
  <c r="E54" i="26"/>
  <c r="P54" i="26" s="1"/>
  <c r="D54" i="26"/>
  <c r="O54" i="26" s="1"/>
  <c r="K53" i="26"/>
  <c r="V53" i="26" s="1"/>
  <c r="J53" i="26"/>
  <c r="U53" i="26" s="1"/>
  <c r="H53" i="26"/>
  <c r="S53" i="26" s="1"/>
  <c r="G53" i="26"/>
  <c r="R53" i="26" s="1"/>
  <c r="F53" i="26"/>
  <c r="Q53" i="26" s="1"/>
  <c r="E53" i="26"/>
  <c r="P53" i="26" s="1"/>
  <c r="D53" i="26"/>
  <c r="O53" i="26" s="1"/>
  <c r="K52" i="26"/>
  <c r="V52" i="26" s="1"/>
  <c r="J52" i="26"/>
  <c r="U52" i="26" s="1"/>
  <c r="H52" i="26"/>
  <c r="S52" i="26" s="1"/>
  <c r="G52" i="26"/>
  <c r="R52" i="26" s="1"/>
  <c r="F52" i="26"/>
  <c r="Q52" i="26" s="1"/>
  <c r="E52" i="26"/>
  <c r="P52" i="26" s="1"/>
  <c r="D52" i="26"/>
  <c r="O52" i="26" s="1"/>
  <c r="K51" i="26"/>
  <c r="V51" i="26" s="1"/>
  <c r="J51" i="26"/>
  <c r="U51" i="26" s="1"/>
  <c r="H51" i="26"/>
  <c r="S51" i="26" s="1"/>
  <c r="G51" i="26"/>
  <c r="R51" i="26" s="1"/>
  <c r="F51" i="26"/>
  <c r="Q51" i="26" s="1"/>
  <c r="E51" i="26"/>
  <c r="P51" i="26" s="1"/>
  <c r="D51" i="26"/>
  <c r="O51" i="26" s="1"/>
  <c r="K50" i="26"/>
  <c r="V50" i="26" s="1"/>
  <c r="J50" i="26"/>
  <c r="U50" i="26" s="1"/>
  <c r="H50" i="26"/>
  <c r="S50" i="26" s="1"/>
  <c r="G50" i="26"/>
  <c r="R50" i="26" s="1"/>
  <c r="F50" i="26"/>
  <c r="Q50" i="26" s="1"/>
  <c r="E50" i="26"/>
  <c r="P50" i="26" s="1"/>
  <c r="D50" i="26"/>
  <c r="O50" i="26" s="1"/>
  <c r="K49" i="26"/>
  <c r="V49" i="26" s="1"/>
  <c r="J49" i="26"/>
  <c r="U49" i="26" s="1"/>
  <c r="H49" i="26"/>
  <c r="S49" i="26" s="1"/>
  <c r="G49" i="26"/>
  <c r="R49" i="26" s="1"/>
  <c r="F49" i="26"/>
  <c r="Q49" i="26" s="1"/>
  <c r="E49" i="26"/>
  <c r="P49" i="26" s="1"/>
  <c r="D49" i="26"/>
  <c r="O49" i="26" s="1"/>
  <c r="K48" i="26"/>
  <c r="V48" i="26" s="1"/>
  <c r="J48" i="26"/>
  <c r="U48" i="26" s="1"/>
  <c r="H48" i="26"/>
  <c r="S48" i="26" s="1"/>
  <c r="G48" i="26"/>
  <c r="R48" i="26" s="1"/>
  <c r="F48" i="26"/>
  <c r="Q48" i="26" s="1"/>
  <c r="E48" i="26"/>
  <c r="P48" i="26" s="1"/>
  <c r="D48" i="26"/>
  <c r="O48" i="26" s="1"/>
  <c r="K47" i="26"/>
  <c r="V47" i="26" s="1"/>
  <c r="J47" i="26"/>
  <c r="U47" i="26" s="1"/>
  <c r="H47" i="26"/>
  <c r="S47" i="26" s="1"/>
  <c r="G47" i="26"/>
  <c r="R47" i="26" s="1"/>
  <c r="F47" i="26"/>
  <c r="Q47" i="26" s="1"/>
  <c r="E47" i="26"/>
  <c r="P47" i="26" s="1"/>
  <c r="D47" i="26"/>
  <c r="O47" i="26" s="1"/>
  <c r="K46" i="26"/>
  <c r="V46" i="26" s="1"/>
  <c r="J46" i="26"/>
  <c r="U46" i="26" s="1"/>
  <c r="H46" i="26"/>
  <c r="S46" i="26" s="1"/>
  <c r="G46" i="26"/>
  <c r="R46" i="26" s="1"/>
  <c r="F46" i="26"/>
  <c r="Q46" i="26" s="1"/>
  <c r="E46" i="26"/>
  <c r="P46" i="26" s="1"/>
  <c r="D46" i="26"/>
  <c r="O46" i="26" s="1"/>
  <c r="K45" i="26"/>
  <c r="V45" i="26" s="1"/>
  <c r="J45" i="26"/>
  <c r="U45" i="26" s="1"/>
  <c r="H45" i="26"/>
  <c r="S45" i="26" s="1"/>
  <c r="G45" i="26"/>
  <c r="R45" i="26" s="1"/>
  <c r="F45" i="26"/>
  <c r="Q45" i="26" s="1"/>
  <c r="E45" i="26"/>
  <c r="P45" i="26" s="1"/>
  <c r="D45" i="26"/>
  <c r="O45" i="26" s="1"/>
  <c r="K44" i="26"/>
  <c r="V44" i="26" s="1"/>
  <c r="J44" i="26"/>
  <c r="U44" i="26" s="1"/>
  <c r="H44" i="26"/>
  <c r="S44" i="26" s="1"/>
  <c r="G44" i="26"/>
  <c r="R44" i="26" s="1"/>
  <c r="F44" i="26"/>
  <c r="Q44" i="26" s="1"/>
  <c r="E44" i="26"/>
  <c r="P44" i="26" s="1"/>
  <c r="D44" i="26"/>
  <c r="O44" i="26" s="1"/>
  <c r="K43" i="26"/>
  <c r="V43" i="26" s="1"/>
  <c r="J43" i="26"/>
  <c r="U43" i="26" s="1"/>
  <c r="H43" i="26"/>
  <c r="S43" i="26" s="1"/>
  <c r="G43" i="26"/>
  <c r="R43" i="26" s="1"/>
  <c r="F43" i="26"/>
  <c r="Q43" i="26" s="1"/>
  <c r="E43" i="26"/>
  <c r="P43" i="26" s="1"/>
  <c r="D43" i="26"/>
  <c r="O43" i="26" s="1"/>
  <c r="K42" i="26"/>
  <c r="V42" i="26" s="1"/>
  <c r="J42" i="26"/>
  <c r="U42" i="26" s="1"/>
  <c r="H42" i="26"/>
  <c r="S42" i="26" s="1"/>
  <c r="G42" i="26"/>
  <c r="R42" i="26" s="1"/>
  <c r="F42" i="26"/>
  <c r="Q42" i="26" s="1"/>
  <c r="E42" i="26"/>
  <c r="P42" i="26" s="1"/>
  <c r="D42" i="26"/>
  <c r="O42" i="26" s="1"/>
  <c r="K41" i="26"/>
  <c r="V41" i="26" s="1"/>
  <c r="J41" i="26"/>
  <c r="U41" i="26" s="1"/>
  <c r="H41" i="26"/>
  <c r="S41" i="26" s="1"/>
  <c r="G41" i="26"/>
  <c r="R41" i="26" s="1"/>
  <c r="F41" i="26"/>
  <c r="Q41" i="26" s="1"/>
  <c r="E41" i="26"/>
  <c r="P41" i="26" s="1"/>
  <c r="D41" i="26"/>
  <c r="O41" i="26" s="1"/>
  <c r="K40" i="26"/>
  <c r="V40" i="26" s="1"/>
  <c r="J40" i="26"/>
  <c r="U40" i="26" s="1"/>
  <c r="H40" i="26"/>
  <c r="S40" i="26" s="1"/>
  <c r="G40" i="26"/>
  <c r="R40" i="26" s="1"/>
  <c r="F40" i="26"/>
  <c r="Q40" i="26" s="1"/>
  <c r="E40" i="26"/>
  <c r="P40" i="26" s="1"/>
  <c r="D40" i="26"/>
  <c r="O40" i="26" s="1"/>
  <c r="K39" i="26"/>
  <c r="V39" i="26" s="1"/>
  <c r="J39" i="26"/>
  <c r="U39" i="26" s="1"/>
  <c r="H39" i="26"/>
  <c r="S39" i="26" s="1"/>
  <c r="G39" i="26"/>
  <c r="R39" i="26" s="1"/>
  <c r="F39" i="26"/>
  <c r="Q39" i="26" s="1"/>
  <c r="E39" i="26"/>
  <c r="P39" i="26" s="1"/>
  <c r="D39" i="26"/>
  <c r="O39" i="26" s="1"/>
  <c r="K38" i="26"/>
  <c r="V38" i="26" s="1"/>
  <c r="J38" i="26"/>
  <c r="U38" i="26" s="1"/>
  <c r="H38" i="26"/>
  <c r="S38" i="26" s="1"/>
  <c r="G38" i="26"/>
  <c r="R38" i="26" s="1"/>
  <c r="F38" i="26"/>
  <c r="Q38" i="26" s="1"/>
  <c r="E38" i="26"/>
  <c r="P38" i="26" s="1"/>
  <c r="D38" i="26"/>
  <c r="O38" i="26" s="1"/>
  <c r="K37" i="26"/>
  <c r="V37" i="26" s="1"/>
  <c r="J37" i="26"/>
  <c r="U37" i="26" s="1"/>
  <c r="H37" i="26"/>
  <c r="S37" i="26" s="1"/>
  <c r="G37" i="26"/>
  <c r="R37" i="26" s="1"/>
  <c r="F37" i="26"/>
  <c r="Q37" i="26" s="1"/>
  <c r="E37" i="26"/>
  <c r="P37" i="26" s="1"/>
  <c r="D37" i="26"/>
  <c r="O37" i="26" s="1"/>
  <c r="K36" i="26"/>
  <c r="V36" i="26" s="1"/>
  <c r="J36" i="26"/>
  <c r="U36" i="26" s="1"/>
  <c r="H36" i="26"/>
  <c r="S36" i="26" s="1"/>
  <c r="G36" i="26"/>
  <c r="R36" i="26" s="1"/>
  <c r="F36" i="26"/>
  <c r="Q36" i="26" s="1"/>
  <c r="E36" i="26"/>
  <c r="P36" i="26" s="1"/>
  <c r="D36" i="26"/>
  <c r="O36" i="26" s="1"/>
  <c r="K35" i="26"/>
  <c r="V35" i="26" s="1"/>
  <c r="J35" i="26"/>
  <c r="U35" i="26" s="1"/>
  <c r="H35" i="26"/>
  <c r="S35" i="26" s="1"/>
  <c r="G35" i="26"/>
  <c r="R35" i="26" s="1"/>
  <c r="F35" i="26"/>
  <c r="Q35" i="26" s="1"/>
  <c r="E35" i="26"/>
  <c r="P35" i="26" s="1"/>
  <c r="D35" i="26"/>
  <c r="O35" i="26" s="1"/>
  <c r="K34" i="26"/>
  <c r="V34" i="26" s="1"/>
  <c r="J34" i="26"/>
  <c r="U34" i="26" s="1"/>
  <c r="H34" i="26"/>
  <c r="S34" i="26" s="1"/>
  <c r="G34" i="26"/>
  <c r="R34" i="26" s="1"/>
  <c r="F34" i="26"/>
  <c r="Q34" i="26" s="1"/>
  <c r="E34" i="26"/>
  <c r="P34" i="26" s="1"/>
  <c r="D34" i="26"/>
  <c r="O34" i="26" s="1"/>
  <c r="K33" i="26"/>
  <c r="V33" i="26" s="1"/>
  <c r="J33" i="26"/>
  <c r="U33" i="26" s="1"/>
  <c r="H33" i="26"/>
  <c r="S33" i="26" s="1"/>
  <c r="G33" i="26"/>
  <c r="R33" i="26" s="1"/>
  <c r="F33" i="26"/>
  <c r="Q33" i="26" s="1"/>
  <c r="E33" i="26"/>
  <c r="P33" i="26" s="1"/>
  <c r="D33" i="26"/>
  <c r="O33" i="26" s="1"/>
  <c r="K32" i="26"/>
  <c r="V32" i="26" s="1"/>
  <c r="J32" i="26"/>
  <c r="U32" i="26" s="1"/>
  <c r="H32" i="26"/>
  <c r="S32" i="26" s="1"/>
  <c r="G32" i="26"/>
  <c r="R32" i="26" s="1"/>
  <c r="F32" i="26"/>
  <c r="Q32" i="26" s="1"/>
  <c r="E32" i="26"/>
  <c r="P32" i="26" s="1"/>
  <c r="D32" i="26"/>
  <c r="O32" i="26" s="1"/>
  <c r="K31" i="26"/>
  <c r="V31" i="26" s="1"/>
  <c r="J31" i="26"/>
  <c r="U31" i="26" s="1"/>
  <c r="H31" i="26"/>
  <c r="S31" i="26" s="1"/>
  <c r="G31" i="26"/>
  <c r="R31" i="26" s="1"/>
  <c r="F31" i="26"/>
  <c r="Q31" i="26" s="1"/>
  <c r="E31" i="26"/>
  <c r="P31" i="26" s="1"/>
  <c r="D31" i="26"/>
  <c r="O31" i="26" s="1"/>
  <c r="K30" i="26"/>
  <c r="V30" i="26" s="1"/>
  <c r="J30" i="26"/>
  <c r="U30" i="26" s="1"/>
  <c r="H30" i="26"/>
  <c r="S30" i="26" s="1"/>
  <c r="G30" i="26"/>
  <c r="R30" i="26" s="1"/>
  <c r="F30" i="26"/>
  <c r="Q30" i="26" s="1"/>
  <c r="E30" i="26"/>
  <c r="P30" i="26" s="1"/>
  <c r="D30" i="26"/>
  <c r="O30" i="26" s="1"/>
  <c r="K29" i="26"/>
  <c r="V29" i="26" s="1"/>
  <c r="J29" i="26"/>
  <c r="U29" i="26" s="1"/>
  <c r="H29" i="26"/>
  <c r="S29" i="26" s="1"/>
  <c r="G29" i="26"/>
  <c r="R29" i="26" s="1"/>
  <c r="F29" i="26"/>
  <c r="Q29" i="26" s="1"/>
  <c r="E29" i="26"/>
  <c r="P29" i="26" s="1"/>
  <c r="D29" i="26"/>
  <c r="O29" i="26" s="1"/>
  <c r="K28" i="26"/>
  <c r="V28" i="26" s="1"/>
  <c r="J28" i="26"/>
  <c r="U28" i="26" s="1"/>
  <c r="H28" i="26"/>
  <c r="S28" i="26" s="1"/>
  <c r="G28" i="26"/>
  <c r="R28" i="26" s="1"/>
  <c r="F28" i="26"/>
  <c r="Q28" i="26" s="1"/>
  <c r="E28" i="26"/>
  <c r="P28" i="26" s="1"/>
  <c r="D28" i="26"/>
  <c r="O28" i="26" s="1"/>
  <c r="K27" i="26"/>
  <c r="V27" i="26" s="1"/>
  <c r="J27" i="26"/>
  <c r="U27" i="26" s="1"/>
  <c r="H27" i="26"/>
  <c r="S27" i="26" s="1"/>
  <c r="G27" i="26"/>
  <c r="R27" i="26" s="1"/>
  <c r="F27" i="26"/>
  <c r="Q27" i="26" s="1"/>
  <c r="E27" i="26"/>
  <c r="P27" i="26" s="1"/>
  <c r="D27" i="26"/>
  <c r="O27" i="26" s="1"/>
  <c r="K26" i="26"/>
  <c r="V26" i="26" s="1"/>
  <c r="J26" i="26"/>
  <c r="U26" i="26" s="1"/>
  <c r="H26" i="26"/>
  <c r="S26" i="26" s="1"/>
  <c r="G26" i="26"/>
  <c r="R26" i="26" s="1"/>
  <c r="F26" i="26"/>
  <c r="Q26" i="26" s="1"/>
  <c r="E26" i="26"/>
  <c r="P26" i="26" s="1"/>
  <c r="D26" i="26"/>
  <c r="O26" i="26" s="1"/>
  <c r="K25" i="26"/>
  <c r="V25" i="26" s="1"/>
  <c r="J25" i="26"/>
  <c r="U25" i="26" s="1"/>
  <c r="H25" i="26"/>
  <c r="S25" i="26" s="1"/>
  <c r="G25" i="26"/>
  <c r="R25" i="26" s="1"/>
  <c r="F25" i="26"/>
  <c r="Q25" i="26" s="1"/>
  <c r="E25" i="26"/>
  <c r="P25" i="26" s="1"/>
  <c r="D25" i="26"/>
  <c r="O25" i="26" s="1"/>
  <c r="K24" i="26"/>
  <c r="V24" i="26" s="1"/>
  <c r="J24" i="26"/>
  <c r="U24" i="26" s="1"/>
  <c r="H24" i="26"/>
  <c r="S24" i="26" s="1"/>
  <c r="G24" i="26"/>
  <c r="R24" i="26" s="1"/>
  <c r="F24" i="26"/>
  <c r="Q24" i="26" s="1"/>
  <c r="E24" i="26"/>
  <c r="P24" i="26" s="1"/>
  <c r="D24" i="26"/>
  <c r="O24" i="26" s="1"/>
  <c r="K23" i="26"/>
  <c r="V23" i="26" s="1"/>
  <c r="J23" i="26"/>
  <c r="U23" i="26" s="1"/>
  <c r="H23" i="26"/>
  <c r="S23" i="26" s="1"/>
  <c r="G23" i="26"/>
  <c r="R23" i="26" s="1"/>
  <c r="F23" i="26"/>
  <c r="Q23" i="26" s="1"/>
  <c r="E23" i="26"/>
  <c r="P23" i="26" s="1"/>
  <c r="D23" i="26"/>
  <c r="O23" i="26" s="1"/>
  <c r="K22" i="26"/>
  <c r="V22" i="26" s="1"/>
  <c r="J22" i="26"/>
  <c r="U22" i="26" s="1"/>
  <c r="H22" i="26"/>
  <c r="S22" i="26" s="1"/>
  <c r="G22" i="26"/>
  <c r="R22" i="26" s="1"/>
  <c r="F22" i="26"/>
  <c r="Q22" i="26" s="1"/>
  <c r="E22" i="26"/>
  <c r="P22" i="26" s="1"/>
  <c r="D22" i="26"/>
  <c r="O22" i="26" s="1"/>
  <c r="K21" i="26"/>
  <c r="V21" i="26" s="1"/>
  <c r="J21" i="26"/>
  <c r="U21" i="26" s="1"/>
  <c r="H21" i="26"/>
  <c r="S21" i="26" s="1"/>
  <c r="G21" i="26"/>
  <c r="R21" i="26" s="1"/>
  <c r="F21" i="26"/>
  <c r="Q21" i="26" s="1"/>
  <c r="E21" i="26"/>
  <c r="P21" i="26" s="1"/>
  <c r="D21" i="26"/>
  <c r="O21" i="26" s="1"/>
  <c r="K20" i="26"/>
  <c r="V20" i="26" s="1"/>
  <c r="J20" i="26"/>
  <c r="U20" i="26" s="1"/>
  <c r="H20" i="26"/>
  <c r="S20" i="26" s="1"/>
  <c r="G20" i="26"/>
  <c r="R20" i="26" s="1"/>
  <c r="F20" i="26"/>
  <c r="Q20" i="26" s="1"/>
  <c r="E20" i="26"/>
  <c r="P20" i="26" s="1"/>
  <c r="D20" i="26"/>
  <c r="O20" i="26" s="1"/>
  <c r="K19" i="26"/>
  <c r="V19" i="26" s="1"/>
  <c r="J19" i="26"/>
  <c r="U19" i="26" s="1"/>
  <c r="H19" i="26"/>
  <c r="S19" i="26" s="1"/>
  <c r="G19" i="26"/>
  <c r="R19" i="26" s="1"/>
  <c r="F19" i="26"/>
  <c r="Q19" i="26" s="1"/>
  <c r="E19" i="26"/>
  <c r="P19" i="26" s="1"/>
  <c r="D19" i="26"/>
  <c r="O19" i="26" s="1"/>
  <c r="K18" i="26"/>
  <c r="V18" i="26" s="1"/>
  <c r="J18" i="26"/>
  <c r="U18" i="26" s="1"/>
  <c r="H18" i="26"/>
  <c r="S18" i="26" s="1"/>
  <c r="G18" i="26"/>
  <c r="R18" i="26" s="1"/>
  <c r="F18" i="26"/>
  <c r="Q18" i="26" s="1"/>
  <c r="E18" i="26"/>
  <c r="P18" i="26" s="1"/>
  <c r="D18" i="26"/>
  <c r="O18" i="26" s="1"/>
  <c r="K17" i="26"/>
  <c r="V17" i="26" s="1"/>
  <c r="J17" i="26"/>
  <c r="U17" i="26" s="1"/>
  <c r="H17" i="26"/>
  <c r="S17" i="26" s="1"/>
  <c r="G17" i="26"/>
  <c r="R17" i="26" s="1"/>
  <c r="F17" i="26"/>
  <c r="Q17" i="26" s="1"/>
  <c r="E17" i="26"/>
  <c r="P17" i="26" s="1"/>
  <c r="D17" i="26"/>
  <c r="O17" i="26" s="1"/>
  <c r="K16" i="26"/>
  <c r="V16" i="26" s="1"/>
  <c r="J16" i="26"/>
  <c r="U16" i="26" s="1"/>
  <c r="H16" i="26"/>
  <c r="S16" i="26" s="1"/>
  <c r="G16" i="26"/>
  <c r="R16" i="26" s="1"/>
  <c r="F16" i="26"/>
  <c r="Q16" i="26" s="1"/>
  <c r="E16" i="26"/>
  <c r="P16" i="26" s="1"/>
  <c r="D16" i="26"/>
  <c r="O16" i="26" s="1"/>
  <c r="K15" i="26"/>
  <c r="V15" i="26" s="1"/>
  <c r="J15" i="26"/>
  <c r="U15" i="26" s="1"/>
  <c r="H15" i="26"/>
  <c r="S15" i="26" s="1"/>
  <c r="G15" i="26"/>
  <c r="R15" i="26" s="1"/>
  <c r="F15" i="26"/>
  <c r="Q15" i="26" s="1"/>
  <c r="E15" i="26"/>
  <c r="P15" i="26" s="1"/>
  <c r="D15" i="26"/>
  <c r="O15" i="26" s="1"/>
  <c r="K14" i="26"/>
  <c r="V14" i="26" s="1"/>
  <c r="J14" i="26"/>
  <c r="U14" i="26" s="1"/>
  <c r="H14" i="26"/>
  <c r="S14" i="26" s="1"/>
  <c r="G14" i="26"/>
  <c r="R14" i="26" s="1"/>
  <c r="F14" i="26"/>
  <c r="Q14" i="26" s="1"/>
  <c r="E14" i="26"/>
  <c r="P14" i="26" s="1"/>
  <c r="D14" i="26"/>
  <c r="O14" i="26" s="1"/>
  <c r="L13" i="26"/>
  <c r="W13" i="26" s="1"/>
  <c r="K13" i="26"/>
  <c r="V13" i="26" s="1"/>
  <c r="J13" i="26"/>
  <c r="U13" i="26" s="1"/>
  <c r="H13" i="26"/>
  <c r="S13" i="26" s="1"/>
  <c r="G13" i="26"/>
  <c r="R13" i="26" s="1"/>
  <c r="F13" i="26"/>
  <c r="Q13" i="26" s="1"/>
  <c r="E13" i="26"/>
  <c r="P13" i="26" s="1"/>
  <c r="D13" i="26"/>
  <c r="O13" i="26" s="1"/>
  <c r="L12" i="26"/>
  <c r="W12" i="26" s="1"/>
  <c r="K12" i="26"/>
  <c r="V12" i="26" s="1"/>
  <c r="J12" i="26"/>
  <c r="U12" i="26" s="1"/>
  <c r="H12" i="26"/>
  <c r="S12" i="26" s="1"/>
  <c r="G12" i="26"/>
  <c r="R12" i="26" s="1"/>
  <c r="F12" i="26"/>
  <c r="Q12" i="26" s="1"/>
  <c r="E12" i="26"/>
  <c r="P12" i="26" s="1"/>
  <c r="D12" i="26"/>
  <c r="O12" i="26" s="1"/>
  <c r="L11" i="26"/>
  <c r="W11" i="26" s="1"/>
  <c r="K11" i="26"/>
  <c r="V11" i="26" s="1"/>
  <c r="J11" i="26"/>
  <c r="U11" i="26" s="1"/>
  <c r="H11" i="26"/>
  <c r="S11" i="26" s="1"/>
  <c r="G11" i="26"/>
  <c r="R11" i="26" s="1"/>
  <c r="F11" i="26"/>
  <c r="Q11" i="26" s="1"/>
  <c r="E11" i="26"/>
  <c r="P11" i="26" s="1"/>
  <c r="D11" i="26"/>
  <c r="O11" i="26" s="1"/>
  <c r="L10" i="26"/>
  <c r="W10" i="26" s="1"/>
  <c r="K10" i="26"/>
  <c r="V10" i="26" s="1"/>
  <c r="J10" i="26"/>
  <c r="U10" i="26" s="1"/>
  <c r="H10" i="26"/>
  <c r="S10" i="26" s="1"/>
  <c r="G10" i="26"/>
  <c r="R10" i="26" s="1"/>
  <c r="F10" i="26"/>
  <c r="Q10" i="26" s="1"/>
  <c r="E10" i="26"/>
  <c r="P10" i="26" s="1"/>
  <c r="D10" i="26"/>
  <c r="O10" i="26" s="1"/>
  <c r="L9" i="26"/>
  <c r="W9" i="26" s="1"/>
  <c r="K9" i="26"/>
  <c r="V9" i="26" s="1"/>
  <c r="J9" i="26"/>
  <c r="U9" i="26" s="1"/>
  <c r="H9" i="26"/>
  <c r="S9" i="26" s="1"/>
  <c r="G9" i="26"/>
  <c r="R9" i="26" s="1"/>
  <c r="F9" i="26"/>
  <c r="Q9" i="26" s="1"/>
  <c r="E9" i="26"/>
  <c r="P9" i="26" s="1"/>
  <c r="D9" i="26"/>
  <c r="O9" i="26" s="1"/>
  <c r="L8" i="26"/>
  <c r="W8" i="26" s="1"/>
  <c r="K8" i="26"/>
  <c r="V8" i="26" s="1"/>
  <c r="J8" i="26"/>
  <c r="U8" i="26" s="1"/>
  <c r="H8" i="26"/>
  <c r="S8" i="26" s="1"/>
  <c r="G8" i="26"/>
  <c r="R8" i="26" s="1"/>
  <c r="F8" i="26"/>
  <c r="Q8" i="26" s="1"/>
  <c r="E8" i="26"/>
  <c r="P8" i="26" s="1"/>
  <c r="D8" i="26"/>
  <c r="O8" i="26" s="1"/>
  <c r="L7" i="26"/>
  <c r="W7" i="26" s="1"/>
  <c r="K7" i="26"/>
  <c r="V7" i="26" s="1"/>
  <c r="J7" i="26"/>
  <c r="U7" i="26" s="1"/>
  <c r="H7" i="26"/>
  <c r="S7" i="26" s="1"/>
  <c r="G7" i="26"/>
  <c r="R7" i="26" s="1"/>
  <c r="F7" i="26"/>
  <c r="Q7" i="26" s="1"/>
  <c r="E7" i="26"/>
  <c r="P7" i="26" s="1"/>
  <c r="D7" i="26"/>
  <c r="O7" i="26" s="1"/>
  <c r="L6" i="26"/>
  <c r="W6" i="26" s="1"/>
  <c r="K6" i="26"/>
  <c r="V6" i="26" s="1"/>
  <c r="J6" i="26"/>
  <c r="U6" i="26" s="1"/>
  <c r="H6" i="26"/>
  <c r="S6" i="26" s="1"/>
  <c r="G6" i="26"/>
  <c r="R6" i="26" s="1"/>
  <c r="F6" i="26"/>
  <c r="Q6" i="26" s="1"/>
  <c r="E6" i="26"/>
  <c r="P6" i="26" s="1"/>
  <c r="D6" i="26"/>
  <c r="O6" i="26" s="1"/>
  <c r="L5" i="26"/>
  <c r="W5" i="26" s="1"/>
  <c r="K5" i="26"/>
  <c r="V5" i="26" s="1"/>
  <c r="J5" i="26"/>
  <c r="U5" i="26" s="1"/>
  <c r="H5" i="26"/>
  <c r="S5" i="26" s="1"/>
  <c r="G5" i="26"/>
  <c r="R5" i="26" s="1"/>
  <c r="F5" i="26"/>
  <c r="Q5" i="26" s="1"/>
  <c r="E5" i="26"/>
  <c r="P5" i="26" s="1"/>
  <c r="D5" i="26"/>
  <c r="O5" i="26" s="1"/>
  <c r="L4" i="26"/>
  <c r="W4" i="26" s="1"/>
  <c r="K4" i="26"/>
  <c r="V4" i="26" s="1"/>
  <c r="J4" i="26"/>
  <c r="U4" i="26" s="1"/>
  <c r="H4" i="26"/>
  <c r="S4" i="26" s="1"/>
  <c r="G4" i="26"/>
  <c r="R4" i="26" s="1"/>
  <c r="F4" i="26"/>
  <c r="Q4" i="26" s="1"/>
  <c r="E4" i="26"/>
  <c r="P4" i="26" s="1"/>
  <c r="D4" i="26"/>
  <c r="O4" i="26" s="1"/>
  <c r="L3" i="26"/>
  <c r="W3" i="26" s="1"/>
  <c r="K3" i="26"/>
  <c r="V3" i="26" s="1"/>
  <c r="J3" i="26"/>
  <c r="U3" i="26" s="1"/>
  <c r="H3" i="26"/>
  <c r="S3" i="26" s="1"/>
  <c r="G3" i="26"/>
  <c r="R3" i="26" s="1"/>
  <c r="F3" i="26"/>
  <c r="Q3" i="26" s="1"/>
  <c r="E3" i="26"/>
  <c r="P3" i="26" s="1"/>
  <c r="D3" i="26"/>
  <c r="O3" i="26" s="1"/>
  <c r="L2" i="26"/>
  <c r="K2" i="26"/>
  <c r="J2" i="26"/>
  <c r="H2" i="26"/>
  <c r="G2" i="26"/>
  <c r="F2" i="26"/>
  <c r="E2" i="26"/>
  <c r="D2" i="26"/>
  <c r="J1" i="26"/>
  <c r="F1" i="26"/>
  <c r="G1" i="26"/>
  <c r="H1" i="26"/>
  <c r="E1" i="26"/>
  <c r="D1" i="26"/>
  <c r="K1" i="26"/>
  <c r="O73" i="25"/>
  <c r="L73" i="25"/>
  <c r="X73" i="25" s="1"/>
  <c r="K73" i="25"/>
  <c r="W73" i="25" s="1"/>
  <c r="J73" i="25"/>
  <c r="V73" i="25" s="1"/>
  <c r="I73" i="25"/>
  <c r="U73" i="25" s="1"/>
  <c r="T73" i="25"/>
  <c r="G73" i="25"/>
  <c r="S73" i="25" s="1"/>
  <c r="F73" i="25"/>
  <c r="R73" i="25" s="1"/>
  <c r="E73" i="25"/>
  <c r="Q73" i="25" s="1"/>
  <c r="D73" i="25"/>
  <c r="P73" i="25" s="1"/>
  <c r="A73" i="25"/>
  <c r="B73" i="25" s="1"/>
  <c r="O72" i="25"/>
  <c r="L72" i="25"/>
  <c r="X72" i="25" s="1"/>
  <c r="K72" i="25"/>
  <c r="W72" i="25" s="1"/>
  <c r="J72" i="25"/>
  <c r="V72" i="25" s="1"/>
  <c r="I72" i="25"/>
  <c r="U72" i="25" s="1"/>
  <c r="T72" i="25"/>
  <c r="G72" i="25"/>
  <c r="S72" i="25" s="1"/>
  <c r="F72" i="25"/>
  <c r="R72" i="25" s="1"/>
  <c r="E72" i="25"/>
  <c r="Q72" i="25" s="1"/>
  <c r="D72" i="25"/>
  <c r="P72" i="25" s="1"/>
  <c r="A72" i="25"/>
  <c r="B72" i="25" s="1"/>
  <c r="O71" i="25"/>
  <c r="L71" i="25"/>
  <c r="X71" i="25" s="1"/>
  <c r="K71" i="25"/>
  <c r="W71" i="25" s="1"/>
  <c r="J71" i="25"/>
  <c r="V71" i="25" s="1"/>
  <c r="I71" i="25"/>
  <c r="U71" i="25" s="1"/>
  <c r="T71" i="25"/>
  <c r="G71" i="25"/>
  <c r="S71" i="25" s="1"/>
  <c r="F71" i="25"/>
  <c r="R71" i="25" s="1"/>
  <c r="E71" i="25"/>
  <c r="Q71" i="25" s="1"/>
  <c r="D71" i="25"/>
  <c r="P71" i="25" s="1"/>
  <c r="A71" i="25"/>
  <c r="B71" i="25" s="1"/>
  <c r="O70" i="25"/>
  <c r="L70" i="25"/>
  <c r="X70" i="25" s="1"/>
  <c r="K70" i="25"/>
  <c r="W70" i="25" s="1"/>
  <c r="J70" i="25"/>
  <c r="V70" i="25" s="1"/>
  <c r="I70" i="25"/>
  <c r="U70" i="25" s="1"/>
  <c r="T70" i="25"/>
  <c r="G70" i="25"/>
  <c r="S70" i="25" s="1"/>
  <c r="F70" i="25"/>
  <c r="R70" i="25" s="1"/>
  <c r="E70" i="25"/>
  <c r="Q70" i="25" s="1"/>
  <c r="D70" i="25"/>
  <c r="P70" i="25" s="1"/>
  <c r="A70" i="25"/>
  <c r="B70" i="25" s="1"/>
  <c r="O69" i="25"/>
  <c r="L69" i="25"/>
  <c r="X69" i="25" s="1"/>
  <c r="K69" i="25"/>
  <c r="W69" i="25" s="1"/>
  <c r="J69" i="25"/>
  <c r="V69" i="25" s="1"/>
  <c r="I69" i="25"/>
  <c r="U69" i="25" s="1"/>
  <c r="T69" i="25"/>
  <c r="G69" i="25"/>
  <c r="S69" i="25" s="1"/>
  <c r="F69" i="25"/>
  <c r="R69" i="25" s="1"/>
  <c r="E69" i="25"/>
  <c r="Q69" i="25" s="1"/>
  <c r="D69" i="25"/>
  <c r="P69" i="25" s="1"/>
  <c r="A69" i="25"/>
  <c r="B69" i="25" s="1"/>
  <c r="O68" i="25"/>
  <c r="L68" i="25"/>
  <c r="X68" i="25" s="1"/>
  <c r="K68" i="25"/>
  <c r="W68" i="25" s="1"/>
  <c r="J68" i="25"/>
  <c r="V68" i="25" s="1"/>
  <c r="I68" i="25"/>
  <c r="U68" i="25" s="1"/>
  <c r="T68" i="25"/>
  <c r="G68" i="25"/>
  <c r="S68" i="25" s="1"/>
  <c r="F68" i="25"/>
  <c r="R68" i="25" s="1"/>
  <c r="E68" i="25"/>
  <c r="Q68" i="25" s="1"/>
  <c r="D68" i="25"/>
  <c r="P68" i="25" s="1"/>
  <c r="A68" i="25"/>
  <c r="B68" i="25" s="1"/>
  <c r="O67" i="25"/>
  <c r="L67" i="25"/>
  <c r="X67" i="25" s="1"/>
  <c r="K67" i="25"/>
  <c r="W67" i="25" s="1"/>
  <c r="J67" i="25"/>
  <c r="V67" i="25" s="1"/>
  <c r="I67" i="25"/>
  <c r="U67" i="25" s="1"/>
  <c r="T67" i="25"/>
  <c r="G67" i="25"/>
  <c r="S67" i="25" s="1"/>
  <c r="F67" i="25"/>
  <c r="R67" i="25" s="1"/>
  <c r="E67" i="25"/>
  <c r="Q67" i="25" s="1"/>
  <c r="D67" i="25"/>
  <c r="P67" i="25" s="1"/>
  <c r="A67" i="25"/>
  <c r="B67" i="25" s="1"/>
  <c r="O66" i="25"/>
  <c r="L66" i="25"/>
  <c r="X66" i="25" s="1"/>
  <c r="K66" i="25"/>
  <c r="W66" i="25" s="1"/>
  <c r="J66" i="25"/>
  <c r="V66" i="25" s="1"/>
  <c r="I66" i="25"/>
  <c r="U66" i="25" s="1"/>
  <c r="T66" i="25"/>
  <c r="G66" i="25"/>
  <c r="S66" i="25" s="1"/>
  <c r="F66" i="25"/>
  <c r="R66" i="25" s="1"/>
  <c r="E66" i="25"/>
  <c r="Q66" i="25" s="1"/>
  <c r="D66" i="25"/>
  <c r="P66" i="25" s="1"/>
  <c r="A66" i="25"/>
  <c r="B66" i="25" s="1"/>
  <c r="O65" i="25"/>
  <c r="L65" i="25"/>
  <c r="X65" i="25" s="1"/>
  <c r="K65" i="25"/>
  <c r="W65" i="25" s="1"/>
  <c r="J65" i="25"/>
  <c r="V65" i="25" s="1"/>
  <c r="I65" i="25"/>
  <c r="U65" i="25" s="1"/>
  <c r="T65" i="25"/>
  <c r="G65" i="25"/>
  <c r="S65" i="25" s="1"/>
  <c r="F65" i="25"/>
  <c r="R65" i="25" s="1"/>
  <c r="E65" i="25"/>
  <c r="Q65" i="25" s="1"/>
  <c r="D65" i="25"/>
  <c r="P65" i="25" s="1"/>
  <c r="A65" i="25"/>
  <c r="B65" i="25" s="1"/>
  <c r="O64" i="25"/>
  <c r="L64" i="25"/>
  <c r="X64" i="25" s="1"/>
  <c r="K64" i="25"/>
  <c r="W64" i="25" s="1"/>
  <c r="J64" i="25"/>
  <c r="V64" i="25" s="1"/>
  <c r="I64" i="25"/>
  <c r="U64" i="25" s="1"/>
  <c r="T64" i="25"/>
  <c r="G64" i="25"/>
  <c r="S64" i="25" s="1"/>
  <c r="F64" i="25"/>
  <c r="R64" i="25" s="1"/>
  <c r="E64" i="25"/>
  <c r="Q64" i="25" s="1"/>
  <c r="D64" i="25"/>
  <c r="P64" i="25" s="1"/>
  <c r="A64" i="25"/>
  <c r="B64" i="25" s="1"/>
  <c r="O63" i="25"/>
  <c r="L63" i="25"/>
  <c r="X63" i="25" s="1"/>
  <c r="K63" i="25"/>
  <c r="W63" i="25" s="1"/>
  <c r="J63" i="25"/>
  <c r="V63" i="25" s="1"/>
  <c r="I63" i="25"/>
  <c r="U63" i="25" s="1"/>
  <c r="T63" i="25"/>
  <c r="G63" i="25"/>
  <c r="S63" i="25" s="1"/>
  <c r="F63" i="25"/>
  <c r="R63" i="25" s="1"/>
  <c r="E63" i="25"/>
  <c r="Q63" i="25" s="1"/>
  <c r="D63" i="25"/>
  <c r="P63" i="25" s="1"/>
  <c r="A63" i="25"/>
  <c r="B63" i="25" s="1"/>
  <c r="O62" i="25"/>
  <c r="L62" i="25"/>
  <c r="X62" i="25" s="1"/>
  <c r="K62" i="25"/>
  <c r="W62" i="25" s="1"/>
  <c r="J62" i="25"/>
  <c r="V62" i="25" s="1"/>
  <c r="I62" i="25"/>
  <c r="U62" i="25" s="1"/>
  <c r="T62" i="25"/>
  <c r="G62" i="25"/>
  <c r="S62" i="25" s="1"/>
  <c r="F62" i="25"/>
  <c r="R62" i="25" s="1"/>
  <c r="E62" i="25"/>
  <c r="Q62" i="25" s="1"/>
  <c r="D62" i="25"/>
  <c r="P62" i="25" s="1"/>
  <c r="A62" i="25"/>
  <c r="B62" i="25" s="1"/>
  <c r="O61" i="25"/>
  <c r="L61" i="25"/>
  <c r="X61" i="25" s="1"/>
  <c r="K61" i="25"/>
  <c r="W61" i="25" s="1"/>
  <c r="J61" i="25"/>
  <c r="V61" i="25" s="1"/>
  <c r="I61" i="25"/>
  <c r="U61" i="25" s="1"/>
  <c r="T61" i="25"/>
  <c r="G61" i="25"/>
  <c r="S61" i="25" s="1"/>
  <c r="F61" i="25"/>
  <c r="R61" i="25" s="1"/>
  <c r="E61" i="25"/>
  <c r="Q61" i="25" s="1"/>
  <c r="D61" i="25"/>
  <c r="P61" i="25" s="1"/>
  <c r="A61" i="25"/>
  <c r="B61" i="25" s="1"/>
  <c r="O60" i="25"/>
  <c r="L60" i="25"/>
  <c r="X60" i="25" s="1"/>
  <c r="K60" i="25"/>
  <c r="W60" i="25" s="1"/>
  <c r="J60" i="25"/>
  <c r="V60" i="25" s="1"/>
  <c r="I60" i="25"/>
  <c r="U60" i="25" s="1"/>
  <c r="T60" i="25"/>
  <c r="G60" i="25"/>
  <c r="S60" i="25" s="1"/>
  <c r="F60" i="25"/>
  <c r="R60" i="25" s="1"/>
  <c r="E60" i="25"/>
  <c r="Q60" i="25" s="1"/>
  <c r="D60" i="25"/>
  <c r="P60" i="25" s="1"/>
  <c r="A60" i="25"/>
  <c r="B60" i="25" s="1"/>
  <c r="O59" i="25"/>
  <c r="L59" i="25"/>
  <c r="X59" i="25" s="1"/>
  <c r="K59" i="25"/>
  <c r="W59" i="25" s="1"/>
  <c r="J59" i="25"/>
  <c r="V59" i="25" s="1"/>
  <c r="I59" i="25"/>
  <c r="U59" i="25" s="1"/>
  <c r="T59" i="25"/>
  <c r="G59" i="25"/>
  <c r="S59" i="25" s="1"/>
  <c r="F59" i="25"/>
  <c r="R59" i="25" s="1"/>
  <c r="E59" i="25"/>
  <c r="Q59" i="25" s="1"/>
  <c r="D59" i="25"/>
  <c r="P59" i="25" s="1"/>
  <c r="A59" i="25"/>
  <c r="B59" i="25" s="1"/>
  <c r="O58" i="25"/>
  <c r="L58" i="25"/>
  <c r="X58" i="25" s="1"/>
  <c r="K58" i="25"/>
  <c r="W58" i="25" s="1"/>
  <c r="J58" i="25"/>
  <c r="V58" i="25" s="1"/>
  <c r="I58" i="25"/>
  <c r="U58" i="25" s="1"/>
  <c r="T58" i="25"/>
  <c r="G58" i="25"/>
  <c r="S58" i="25" s="1"/>
  <c r="F58" i="25"/>
  <c r="R58" i="25" s="1"/>
  <c r="E58" i="25"/>
  <c r="Q58" i="25" s="1"/>
  <c r="D58" i="25"/>
  <c r="P58" i="25" s="1"/>
  <c r="A58" i="25"/>
  <c r="B58" i="25" s="1"/>
  <c r="O57" i="25"/>
  <c r="L57" i="25"/>
  <c r="X57" i="25" s="1"/>
  <c r="K57" i="25"/>
  <c r="W57" i="25" s="1"/>
  <c r="J57" i="25"/>
  <c r="V57" i="25" s="1"/>
  <c r="I57" i="25"/>
  <c r="U57" i="25" s="1"/>
  <c r="T57" i="25"/>
  <c r="G57" i="25"/>
  <c r="S57" i="25" s="1"/>
  <c r="F57" i="25"/>
  <c r="R57" i="25" s="1"/>
  <c r="E57" i="25"/>
  <c r="Q57" i="25" s="1"/>
  <c r="D57" i="25"/>
  <c r="P57" i="25" s="1"/>
  <c r="A57" i="25"/>
  <c r="B57" i="25" s="1"/>
  <c r="O56" i="25"/>
  <c r="L56" i="25"/>
  <c r="X56" i="25" s="1"/>
  <c r="K56" i="25"/>
  <c r="W56" i="25" s="1"/>
  <c r="J56" i="25"/>
  <c r="V56" i="25" s="1"/>
  <c r="I56" i="25"/>
  <c r="U56" i="25" s="1"/>
  <c r="T56" i="25"/>
  <c r="G56" i="25"/>
  <c r="S56" i="25" s="1"/>
  <c r="F56" i="25"/>
  <c r="R56" i="25" s="1"/>
  <c r="E56" i="25"/>
  <c r="Q56" i="25" s="1"/>
  <c r="D56" i="25"/>
  <c r="P56" i="25" s="1"/>
  <c r="A56" i="25"/>
  <c r="B56" i="25" s="1"/>
  <c r="O55" i="25"/>
  <c r="L55" i="25"/>
  <c r="X55" i="25" s="1"/>
  <c r="K55" i="25"/>
  <c r="W55" i="25" s="1"/>
  <c r="J55" i="25"/>
  <c r="V55" i="25" s="1"/>
  <c r="I55" i="25"/>
  <c r="U55" i="25" s="1"/>
  <c r="T55" i="25"/>
  <c r="G55" i="25"/>
  <c r="S55" i="25" s="1"/>
  <c r="F55" i="25"/>
  <c r="R55" i="25" s="1"/>
  <c r="E55" i="25"/>
  <c r="Q55" i="25" s="1"/>
  <c r="D55" i="25"/>
  <c r="P55" i="25" s="1"/>
  <c r="A55" i="25"/>
  <c r="B55" i="25" s="1"/>
  <c r="O54" i="25"/>
  <c r="L54" i="25"/>
  <c r="X54" i="25" s="1"/>
  <c r="K54" i="25"/>
  <c r="W54" i="25" s="1"/>
  <c r="J54" i="25"/>
  <c r="V54" i="25" s="1"/>
  <c r="I54" i="25"/>
  <c r="U54" i="25" s="1"/>
  <c r="T54" i="25"/>
  <c r="G54" i="25"/>
  <c r="S54" i="25" s="1"/>
  <c r="F54" i="25"/>
  <c r="R54" i="25" s="1"/>
  <c r="E54" i="25"/>
  <c r="Q54" i="25" s="1"/>
  <c r="D54" i="25"/>
  <c r="P54" i="25" s="1"/>
  <c r="A54" i="25"/>
  <c r="B54" i="25" s="1"/>
  <c r="O53" i="25"/>
  <c r="L53" i="25"/>
  <c r="X53" i="25" s="1"/>
  <c r="K53" i="25"/>
  <c r="W53" i="25" s="1"/>
  <c r="J53" i="25"/>
  <c r="V53" i="25" s="1"/>
  <c r="I53" i="25"/>
  <c r="U53" i="25" s="1"/>
  <c r="T53" i="25"/>
  <c r="G53" i="25"/>
  <c r="S53" i="25" s="1"/>
  <c r="F53" i="25"/>
  <c r="R53" i="25" s="1"/>
  <c r="E53" i="25"/>
  <c r="Q53" i="25" s="1"/>
  <c r="D53" i="25"/>
  <c r="P53" i="25" s="1"/>
  <c r="A53" i="25"/>
  <c r="B53" i="25" s="1"/>
  <c r="O52" i="25"/>
  <c r="L52" i="25"/>
  <c r="X52" i="25" s="1"/>
  <c r="K52" i="25"/>
  <c r="W52" i="25" s="1"/>
  <c r="J52" i="25"/>
  <c r="V52" i="25" s="1"/>
  <c r="I52" i="25"/>
  <c r="U52" i="25" s="1"/>
  <c r="T52" i="25"/>
  <c r="G52" i="25"/>
  <c r="S52" i="25" s="1"/>
  <c r="F52" i="25"/>
  <c r="R52" i="25" s="1"/>
  <c r="E52" i="25"/>
  <c r="Q52" i="25" s="1"/>
  <c r="D52" i="25"/>
  <c r="P52" i="25" s="1"/>
  <c r="A52" i="25"/>
  <c r="B52" i="25" s="1"/>
  <c r="O51" i="25"/>
  <c r="L51" i="25"/>
  <c r="X51" i="25" s="1"/>
  <c r="K51" i="25"/>
  <c r="W51" i="25" s="1"/>
  <c r="J51" i="25"/>
  <c r="V51" i="25" s="1"/>
  <c r="I51" i="25"/>
  <c r="U51" i="25" s="1"/>
  <c r="T51" i="25"/>
  <c r="G51" i="25"/>
  <c r="S51" i="25" s="1"/>
  <c r="F51" i="25"/>
  <c r="R51" i="25" s="1"/>
  <c r="E51" i="25"/>
  <c r="Q51" i="25" s="1"/>
  <c r="D51" i="25"/>
  <c r="P51" i="25" s="1"/>
  <c r="A51" i="25"/>
  <c r="B51" i="25" s="1"/>
  <c r="O50" i="25"/>
  <c r="L50" i="25"/>
  <c r="X50" i="25" s="1"/>
  <c r="K50" i="25"/>
  <c r="W50" i="25" s="1"/>
  <c r="J50" i="25"/>
  <c r="V50" i="25" s="1"/>
  <c r="I50" i="25"/>
  <c r="U50" i="25" s="1"/>
  <c r="T50" i="25"/>
  <c r="G50" i="25"/>
  <c r="S50" i="25" s="1"/>
  <c r="F50" i="25"/>
  <c r="R50" i="25" s="1"/>
  <c r="E50" i="25"/>
  <c r="Q50" i="25" s="1"/>
  <c r="D50" i="25"/>
  <c r="P50" i="25" s="1"/>
  <c r="A50" i="25"/>
  <c r="B50" i="25" s="1"/>
  <c r="O49" i="25"/>
  <c r="L49" i="25"/>
  <c r="X49" i="25" s="1"/>
  <c r="K49" i="25"/>
  <c r="W49" i="25" s="1"/>
  <c r="J49" i="25"/>
  <c r="V49" i="25" s="1"/>
  <c r="I49" i="25"/>
  <c r="U49" i="25" s="1"/>
  <c r="T49" i="25"/>
  <c r="G49" i="25"/>
  <c r="S49" i="25" s="1"/>
  <c r="F49" i="25"/>
  <c r="R49" i="25" s="1"/>
  <c r="E49" i="25"/>
  <c r="Q49" i="25" s="1"/>
  <c r="D49" i="25"/>
  <c r="P49" i="25" s="1"/>
  <c r="A49" i="25"/>
  <c r="B49" i="25" s="1"/>
  <c r="O48" i="25"/>
  <c r="L48" i="25"/>
  <c r="X48" i="25" s="1"/>
  <c r="K48" i="25"/>
  <c r="W48" i="25" s="1"/>
  <c r="J48" i="25"/>
  <c r="V48" i="25" s="1"/>
  <c r="I48" i="25"/>
  <c r="U48" i="25" s="1"/>
  <c r="T48" i="25"/>
  <c r="G48" i="25"/>
  <c r="S48" i="25" s="1"/>
  <c r="F48" i="25"/>
  <c r="R48" i="25" s="1"/>
  <c r="E48" i="25"/>
  <c r="Q48" i="25" s="1"/>
  <c r="D48" i="25"/>
  <c r="P48" i="25" s="1"/>
  <c r="A48" i="25"/>
  <c r="B48" i="25" s="1"/>
  <c r="O47" i="25"/>
  <c r="L47" i="25"/>
  <c r="X47" i="25" s="1"/>
  <c r="K47" i="25"/>
  <c r="W47" i="25" s="1"/>
  <c r="J47" i="25"/>
  <c r="V47" i="25" s="1"/>
  <c r="I47" i="25"/>
  <c r="U47" i="25" s="1"/>
  <c r="T47" i="25"/>
  <c r="G47" i="25"/>
  <c r="S47" i="25" s="1"/>
  <c r="F47" i="25"/>
  <c r="R47" i="25" s="1"/>
  <c r="E47" i="25"/>
  <c r="Q47" i="25" s="1"/>
  <c r="D47" i="25"/>
  <c r="P47" i="25" s="1"/>
  <c r="A47" i="25"/>
  <c r="B47" i="25" s="1"/>
  <c r="O46" i="25"/>
  <c r="L46" i="25"/>
  <c r="X46" i="25" s="1"/>
  <c r="K46" i="25"/>
  <c r="W46" i="25" s="1"/>
  <c r="J46" i="25"/>
  <c r="V46" i="25" s="1"/>
  <c r="I46" i="25"/>
  <c r="U46" i="25" s="1"/>
  <c r="T46" i="25"/>
  <c r="G46" i="25"/>
  <c r="S46" i="25" s="1"/>
  <c r="F46" i="25"/>
  <c r="R46" i="25" s="1"/>
  <c r="E46" i="25"/>
  <c r="Q46" i="25" s="1"/>
  <c r="D46" i="25"/>
  <c r="P46" i="25" s="1"/>
  <c r="A46" i="25"/>
  <c r="B46" i="25" s="1"/>
  <c r="O45" i="25"/>
  <c r="L45" i="25"/>
  <c r="X45" i="25" s="1"/>
  <c r="K45" i="25"/>
  <c r="W45" i="25" s="1"/>
  <c r="J45" i="25"/>
  <c r="V45" i="25" s="1"/>
  <c r="I45" i="25"/>
  <c r="U45" i="25" s="1"/>
  <c r="T45" i="25"/>
  <c r="G45" i="25"/>
  <c r="S45" i="25" s="1"/>
  <c r="F45" i="25"/>
  <c r="R45" i="25" s="1"/>
  <c r="E45" i="25"/>
  <c r="Q45" i="25" s="1"/>
  <c r="D45" i="25"/>
  <c r="P45" i="25" s="1"/>
  <c r="A45" i="25"/>
  <c r="B45" i="25" s="1"/>
  <c r="O44" i="25"/>
  <c r="L44" i="25"/>
  <c r="X44" i="25" s="1"/>
  <c r="K44" i="25"/>
  <c r="W44" i="25" s="1"/>
  <c r="J44" i="25"/>
  <c r="V44" i="25" s="1"/>
  <c r="I44" i="25"/>
  <c r="U44" i="25" s="1"/>
  <c r="T44" i="25"/>
  <c r="G44" i="25"/>
  <c r="S44" i="25" s="1"/>
  <c r="F44" i="25"/>
  <c r="R44" i="25" s="1"/>
  <c r="E44" i="25"/>
  <c r="Q44" i="25" s="1"/>
  <c r="D44" i="25"/>
  <c r="P44" i="25" s="1"/>
  <c r="A44" i="25"/>
  <c r="B44" i="25" s="1"/>
  <c r="O43" i="25"/>
  <c r="L43" i="25"/>
  <c r="X43" i="25" s="1"/>
  <c r="K43" i="25"/>
  <c r="W43" i="25" s="1"/>
  <c r="J43" i="25"/>
  <c r="V43" i="25" s="1"/>
  <c r="I43" i="25"/>
  <c r="U43" i="25" s="1"/>
  <c r="T43" i="25"/>
  <c r="G43" i="25"/>
  <c r="S43" i="25" s="1"/>
  <c r="F43" i="25"/>
  <c r="R43" i="25" s="1"/>
  <c r="E43" i="25"/>
  <c r="Q43" i="25" s="1"/>
  <c r="D43" i="25"/>
  <c r="P43" i="25" s="1"/>
  <c r="A43" i="25"/>
  <c r="B43" i="25" s="1"/>
  <c r="O42" i="25"/>
  <c r="L42" i="25"/>
  <c r="X42" i="25" s="1"/>
  <c r="K42" i="25"/>
  <c r="W42" i="25" s="1"/>
  <c r="J42" i="25"/>
  <c r="V42" i="25" s="1"/>
  <c r="I42" i="25"/>
  <c r="U42" i="25" s="1"/>
  <c r="T42" i="25"/>
  <c r="G42" i="25"/>
  <c r="S42" i="25" s="1"/>
  <c r="F42" i="25"/>
  <c r="R42" i="25" s="1"/>
  <c r="E42" i="25"/>
  <c r="Q42" i="25" s="1"/>
  <c r="D42" i="25"/>
  <c r="P42" i="25" s="1"/>
  <c r="A42" i="25"/>
  <c r="B42" i="25" s="1"/>
  <c r="O41" i="25"/>
  <c r="L41" i="25"/>
  <c r="X41" i="25" s="1"/>
  <c r="K41" i="25"/>
  <c r="W41" i="25" s="1"/>
  <c r="J41" i="25"/>
  <c r="V41" i="25" s="1"/>
  <c r="I41" i="25"/>
  <c r="U41" i="25" s="1"/>
  <c r="T41" i="25"/>
  <c r="G41" i="25"/>
  <c r="S41" i="25" s="1"/>
  <c r="F41" i="25"/>
  <c r="R41" i="25" s="1"/>
  <c r="E41" i="25"/>
  <c r="Q41" i="25" s="1"/>
  <c r="D41" i="25"/>
  <c r="P41" i="25" s="1"/>
  <c r="A41" i="25"/>
  <c r="B41" i="25" s="1"/>
  <c r="O40" i="25"/>
  <c r="L40" i="25"/>
  <c r="X40" i="25" s="1"/>
  <c r="K40" i="25"/>
  <c r="W40" i="25" s="1"/>
  <c r="J40" i="25"/>
  <c r="V40" i="25" s="1"/>
  <c r="I40" i="25"/>
  <c r="U40" i="25" s="1"/>
  <c r="T40" i="25"/>
  <c r="G40" i="25"/>
  <c r="S40" i="25" s="1"/>
  <c r="F40" i="25"/>
  <c r="R40" i="25" s="1"/>
  <c r="E40" i="25"/>
  <c r="Q40" i="25" s="1"/>
  <c r="D40" i="25"/>
  <c r="P40" i="25" s="1"/>
  <c r="A40" i="25"/>
  <c r="B40" i="25" s="1"/>
  <c r="O39" i="25"/>
  <c r="L39" i="25"/>
  <c r="X39" i="25" s="1"/>
  <c r="K39" i="25"/>
  <c r="W39" i="25" s="1"/>
  <c r="J39" i="25"/>
  <c r="V39" i="25" s="1"/>
  <c r="I39" i="25"/>
  <c r="U39" i="25" s="1"/>
  <c r="T39" i="25"/>
  <c r="G39" i="25"/>
  <c r="S39" i="25" s="1"/>
  <c r="F39" i="25"/>
  <c r="R39" i="25" s="1"/>
  <c r="E39" i="25"/>
  <c r="Q39" i="25" s="1"/>
  <c r="D39" i="25"/>
  <c r="P39" i="25" s="1"/>
  <c r="A39" i="25"/>
  <c r="B39" i="25" s="1"/>
  <c r="O38" i="25"/>
  <c r="L38" i="25"/>
  <c r="X38" i="25" s="1"/>
  <c r="K38" i="25"/>
  <c r="W38" i="25" s="1"/>
  <c r="J38" i="25"/>
  <c r="V38" i="25" s="1"/>
  <c r="I38" i="25"/>
  <c r="U38" i="25" s="1"/>
  <c r="T38" i="25"/>
  <c r="G38" i="25"/>
  <c r="S38" i="25" s="1"/>
  <c r="F38" i="25"/>
  <c r="R38" i="25" s="1"/>
  <c r="E38" i="25"/>
  <c r="Q38" i="25" s="1"/>
  <c r="D38" i="25"/>
  <c r="P38" i="25" s="1"/>
  <c r="A38" i="25"/>
  <c r="B38" i="25" s="1"/>
  <c r="O37" i="25"/>
  <c r="L37" i="25"/>
  <c r="X37" i="25" s="1"/>
  <c r="K37" i="25"/>
  <c r="W37" i="25" s="1"/>
  <c r="J37" i="25"/>
  <c r="V37" i="25" s="1"/>
  <c r="I37" i="25"/>
  <c r="U37" i="25" s="1"/>
  <c r="T37" i="25"/>
  <c r="G37" i="25"/>
  <c r="S37" i="25" s="1"/>
  <c r="F37" i="25"/>
  <c r="R37" i="25" s="1"/>
  <c r="E37" i="25"/>
  <c r="Q37" i="25" s="1"/>
  <c r="D37" i="25"/>
  <c r="P37" i="25" s="1"/>
  <c r="A37" i="25"/>
  <c r="B37" i="25" s="1"/>
  <c r="O36" i="25"/>
  <c r="L36" i="25"/>
  <c r="X36" i="25" s="1"/>
  <c r="K36" i="25"/>
  <c r="W36" i="25" s="1"/>
  <c r="J36" i="25"/>
  <c r="V36" i="25" s="1"/>
  <c r="I36" i="25"/>
  <c r="U36" i="25" s="1"/>
  <c r="T36" i="25"/>
  <c r="G36" i="25"/>
  <c r="S36" i="25" s="1"/>
  <c r="F36" i="25"/>
  <c r="R36" i="25" s="1"/>
  <c r="E36" i="25"/>
  <c r="Q36" i="25" s="1"/>
  <c r="D36" i="25"/>
  <c r="P36" i="25" s="1"/>
  <c r="A36" i="25"/>
  <c r="B36" i="25" s="1"/>
  <c r="O35" i="25"/>
  <c r="L35" i="25"/>
  <c r="X35" i="25" s="1"/>
  <c r="K35" i="25"/>
  <c r="W35" i="25" s="1"/>
  <c r="J35" i="25"/>
  <c r="V35" i="25" s="1"/>
  <c r="I35" i="25"/>
  <c r="U35" i="25" s="1"/>
  <c r="T35" i="25"/>
  <c r="G35" i="25"/>
  <c r="S35" i="25" s="1"/>
  <c r="F35" i="25"/>
  <c r="R35" i="25" s="1"/>
  <c r="E35" i="25"/>
  <c r="Q35" i="25" s="1"/>
  <c r="D35" i="25"/>
  <c r="P35" i="25" s="1"/>
  <c r="A35" i="25"/>
  <c r="B35" i="25" s="1"/>
  <c r="O34" i="25"/>
  <c r="L34" i="25"/>
  <c r="X34" i="25" s="1"/>
  <c r="K34" i="25"/>
  <c r="W34" i="25" s="1"/>
  <c r="J34" i="25"/>
  <c r="V34" i="25" s="1"/>
  <c r="I34" i="25"/>
  <c r="U34" i="25" s="1"/>
  <c r="T34" i="25"/>
  <c r="G34" i="25"/>
  <c r="S34" i="25" s="1"/>
  <c r="F34" i="25"/>
  <c r="R34" i="25" s="1"/>
  <c r="E34" i="25"/>
  <c r="Q34" i="25" s="1"/>
  <c r="D34" i="25"/>
  <c r="P34" i="25" s="1"/>
  <c r="A34" i="25"/>
  <c r="B34" i="25" s="1"/>
  <c r="O33" i="25"/>
  <c r="L33" i="25"/>
  <c r="X33" i="25" s="1"/>
  <c r="K33" i="25"/>
  <c r="W33" i="25" s="1"/>
  <c r="J33" i="25"/>
  <c r="V33" i="25" s="1"/>
  <c r="I33" i="25"/>
  <c r="U33" i="25" s="1"/>
  <c r="T33" i="25"/>
  <c r="G33" i="25"/>
  <c r="S33" i="25" s="1"/>
  <c r="F33" i="25"/>
  <c r="R33" i="25" s="1"/>
  <c r="E33" i="25"/>
  <c r="Q33" i="25" s="1"/>
  <c r="D33" i="25"/>
  <c r="P33" i="25" s="1"/>
  <c r="A33" i="25"/>
  <c r="B33" i="25" s="1"/>
  <c r="O32" i="25"/>
  <c r="L32" i="25"/>
  <c r="X32" i="25" s="1"/>
  <c r="K32" i="25"/>
  <c r="W32" i="25" s="1"/>
  <c r="J32" i="25"/>
  <c r="V32" i="25" s="1"/>
  <c r="I32" i="25"/>
  <c r="U32" i="25" s="1"/>
  <c r="T32" i="25"/>
  <c r="G32" i="25"/>
  <c r="S32" i="25" s="1"/>
  <c r="F32" i="25"/>
  <c r="R32" i="25" s="1"/>
  <c r="E32" i="25"/>
  <c r="Q32" i="25" s="1"/>
  <c r="D32" i="25"/>
  <c r="P32" i="25" s="1"/>
  <c r="A32" i="25"/>
  <c r="B32" i="25" s="1"/>
  <c r="O31" i="25"/>
  <c r="L31" i="25"/>
  <c r="X31" i="25" s="1"/>
  <c r="K31" i="25"/>
  <c r="W31" i="25" s="1"/>
  <c r="J31" i="25"/>
  <c r="V31" i="25" s="1"/>
  <c r="I31" i="25"/>
  <c r="U31" i="25" s="1"/>
  <c r="T31" i="25"/>
  <c r="G31" i="25"/>
  <c r="S31" i="25" s="1"/>
  <c r="F31" i="25"/>
  <c r="R31" i="25" s="1"/>
  <c r="E31" i="25"/>
  <c r="Q31" i="25" s="1"/>
  <c r="D31" i="25"/>
  <c r="P31" i="25" s="1"/>
  <c r="A31" i="25"/>
  <c r="B31" i="25" s="1"/>
  <c r="O30" i="25"/>
  <c r="L30" i="25"/>
  <c r="X30" i="25" s="1"/>
  <c r="K30" i="25"/>
  <c r="W30" i="25" s="1"/>
  <c r="J30" i="25"/>
  <c r="V30" i="25" s="1"/>
  <c r="I30" i="25"/>
  <c r="U30" i="25" s="1"/>
  <c r="T30" i="25"/>
  <c r="G30" i="25"/>
  <c r="S30" i="25" s="1"/>
  <c r="F30" i="25"/>
  <c r="R30" i="25" s="1"/>
  <c r="E30" i="25"/>
  <c r="Q30" i="25" s="1"/>
  <c r="D30" i="25"/>
  <c r="P30" i="25" s="1"/>
  <c r="A30" i="25"/>
  <c r="B30" i="25" s="1"/>
  <c r="O29" i="25"/>
  <c r="L29" i="25"/>
  <c r="X29" i="25" s="1"/>
  <c r="K29" i="25"/>
  <c r="W29" i="25" s="1"/>
  <c r="J29" i="25"/>
  <c r="V29" i="25" s="1"/>
  <c r="I29" i="25"/>
  <c r="U29" i="25" s="1"/>
  <c r="T29" i="25"/>
  <c r="G29" i="25"/>
  <c r="S29" i="25" s="1"/>
  <c r="F29" i="25"/>
  <c r="R29" i="25" s="1"/>
  <c r="E29" i="25"/>
  <c r="Q29" i="25" s="1"/>
  <c r="D29" i="25"/>
  <c r="P29" i="25" s="1"/>
  <c r="A29" i="25"/>
  <c r="B29" i="25" s="1"/>
  <c r="O28" i="25"/>
  <c r="L28" i="25"/>
  <c r="X28" i="25" s="1"/>
  <c r="K28" i="25"/>
  <c r="W28" i="25" s="1"/>
  <c r="J28" i="25"/>
  <c r="V28" i="25" s="1"/>
  <c r="I28" i="25"/>
  <c r="U28" i="25" s="1"/>
  <c r="T28" i="25"/>
  <c r="G28" i="25"/>
  <c r="S28" i="25" s="1"/>
  <c r="F28" i="25"/>
  <c r="R28" i="25" s="1"/>
  <c r="E28" i="25"/>
  <c r="Q28" i="25" s="1"/>
  <c r="D28" i="25"/>
  <c r="P28" i="25" s="1"/>
  <c r="A28" i="25"/>
  <c r="B28" i="25" s="1"/>
  <c r="O27" i="25"/>
  <c r="L27" i="25"/>
  <c r="X27" i="25" s="1"/>
  <c r="K27" i="25"/>
  <c r="W27" i="25" s="1"/>
  <c r="J27" i="25"/>
  <c r="V27" i="25" s="1"/>
  <c r="I27" i="25"/>
  <c r="U27" i="25" s="1"/>
  <c r="T27" i="25"/>
  <c r="G27" i="25"/>
  <c r="S27" i="25" s="1"/>
  <c r="F27" i="25"/>
  <c r="R27" i="25" s="1"/>
  <c r="E27" i="25"/>
  <c r="Q27" i="25" s="1"/>
  <c r="D27" i="25"/>
  <c r="P27" i="25" s="1"/>
  <c r="A27" i="25"/>
  <c r="B27" i="25" s="1"/>
  <c r="O26" i="25"/>
  <c r="L26" i="25"/>
  <c r="X26" i="25" s="1"/>
  <c r="K26" i="25"/>
  <c r="W26" i="25" s="1"/>
  <c r="J26" i="25"/>
  <c r="V26" i="25" s="1"/>
  <c r="I26" i="25"/>
  <c r="U26" i="25" s="1"/>
  <c r="T26" i="25"/>
  <c r="G26" i="25"/>
  <c r="S26" i="25" s="1"/>
  <c r="F26" i="25"/>
  <c r="R26" i="25" s="1"/>
  <c r="E26" i="25"/>
  <c r="Q26" i="25" s="1"/>
  <c r="D26" i="25"/>
  <c r="P26" i="25" s="1"/>
  <c r="A26" i="25"/>
  <c r="B26" i="25" s="1"/>
  <c r="O25" i="25"/>
  <c r="L25" i="25"/>
  <c r="X25" i="25" s="1"/>
  <c r="K25" i="25"/>
  <c r="W25" i="25" s="1"/>
  <c r="J25" i="25"/>
  <c r="V25" i="25" s="1"/>
  <c r="I25" i="25"/>
  <c r="U25" i="25" s="1"/>
  <c r="T25" i="25"/>
  <c r="G25" i="25"/>
  <c r="S25" i="25" s="1"/>
  <c r="F25" i="25"/>
  <c r="R25" i="25" s="1"/>
  <c r="E25" i="25"/>
  <c r="Q25" i="25" s="1"/>
  <c r="D25" i="25"/>
  <c r="P25" i="25" s="1"/>
  <c r="A25" i="25"/>
  <c r="B25" i="25" s="1"/>
  <c r="O24" i="25"/>
  <c r="L24" i="25"/>
  <c r="X24" i="25" s="1"/>
  <c r="K24" i="25"/>
  <c r="W24" i="25" s="1"/>
  <c r="J24" i="25"/>
  <c r="V24" i="25" s="1"/>
  <c r="I24" i="25"/>
  <c r="U24" i="25" s="1"/>
  <c r="T24" i="25"/>
  <c r="G24" i="25"/>
  <c r="S24" i="25" s="1"/>
  <c r="F24" i="25"/>
  <c r="R24" i="25" s="1"/>
  <c r="E24" i="25"/>
  <c r="Q24" i="25" s="1"/>
  <c r="D24" i="25"/>
  <c r="P24" i="25" s="1"/>
  <c r="A24" i="25"/>
  <c r="B24" i="25" s="1"/>
  <c r="P23" i="25"/>
  <c r="O23" i="25"/>
  <c r="L23" i="25"/>
  <c r="X23" i="25" s="1"/>
  <c r="K23" i="25"/>
  <c r="W23" i="25" s="1"/>
  <c r="J23" i="25"/>
  <c r="V23" i="25" s="1"/>
  <c r="I23" i="25"/>
  <c r="U23" i="25" s="1"/>
  <c r="T23" i="25"/>
  <c r="G23" i="25"/>
  <c r="S23" i="25" s="1"/>
  <c r="F23" i="25"/>
  <c r="R23" i="25" s="1"/>
  <c r="E23" i="25"/>
  <c r="Q23" i="25" s="1"/>
  <c r="D23" i="25"/>
  <c r="A23" i="25"/>
  <c r="B23" i="25" s="1"/>
  <c r="T22" i="25"/>
  <c r="O22" i="25"/>
  <c r="L22" i="25"/>
  <c r="X22" i="25" s="1"/>
  <c r="K22" i="25"/>
  <c r="W22" i="25" s="1"/>
  <c r="J22" i="25"/>
  <c r="V22" i="25" s="1"/>
  <c r="I22" i="25"/>
  <c r="U22" i="25" s="1"/>
  <c r="G22" i="25"/>
  <c r="S22" i="25" s="1"/>
  <c r="F22" i="25"/>
  <c r="R22" i="25" s="1"/>
  <c r="E22" i="25"/>
  <c r="Q22" i="25" s="1"/>
  <c r="D22" i="25"/>
  <c r="P22" i="25" s="1"/>
  <c r="A22" i="25"/>
  <c r="B22" i="25" s="1"/>
  <c r="O21" i="25"/>
  <c r="L21" i="25"/>
  <c r="X21" i="25" s="1"/>
  <c r="K21" i="25"/>
  <c r="W21" i="25" s="1"/>
  <c r="J21" i="25"/>
  <c r="V21" i="25" s="1"/>
  <c r="I21" i="25"/>
  <c r="U21" i="25" s="1"/>
  <c r="T21" i="25"/>
  <c r="G21" i="25"/>
  <c r="S21" i="25" s="1"/>
  <c r="F21" i="25"/>
  <c r="R21" i="25" s="1"/>
  <c r="E21" i="25"/>
  <c r="Q21" i="25" s="1"/>
  <c r="D21" i="25"/>
  <c r="P21" i="25" s="1"/>
  <c r="A21" i="25"/>
  <c r="B21" i="25" s="1"/>
  <c r="O20" i="25"/>
  <c r="L20" i="25"/>
  <c r="X20" i="25" s="1"/>
  <c r="K20" i="25"/>
  <c r="W20" i="25" s="1"/>
  <c r="J20" i="25"/>
  <c r="V20" i="25" s="1"/>
  <c r="I20" i="25"/>
  <c r="U20" i="25" s="1"/>
  <c r="T20" i="25"/>
  <c r="G20" i="25"/>
  <c r="S20" i="25" s="1"/>
  <c r="F20" i="25"/>
  <c r="R20" i="25" s="1"/>
  <c r="E20" i="25"/>
  <c r="Q20" i="25" s="1"/>
  <c r="D20" i="25"/>
  <c r="P20" i="25" s="1"/>
  <c r="A20" i="25"/>
  <c r="B20" i="25" s="1"/>
  <c r="O19" i="25"/>
  <c r="L19" i="25"/>
  <c r="X19" i="25" s="1"/>
  <c r="K19" i="25"/>
  <c r="W19" i="25" s="1"/>
  <c r="J19" i="25"/>
  <c r="V19" i="25" s="1"/>
  <c r="I19" i="25"/>
  <c r="U19" i="25" s="1"/>
  <c r="T19" i="25"/>
  <c r="G19" i="25"/>
  <c r="S19" i="25" s="1"/>
  <c r="F19" i="25"/>
  <c r="R19" i="25" s="1"/>
  <c r="E19" i="25"/>
  <c r="Q19" i="25" s="1"/>
  <c r="D19" i="25"/>
  <c r="P19" i="25" s="1"/>
  <c r="A19" i="25"/>
  <c r="B19" i="25" s="1"/>
  <c r="O18" i="25"/>
  <c r="L18" i="25"/>
  <c r="X18" i="25" s="1"/>
  <c r="K18" i="25"/>
  <c r="W18" i="25" s="1"/>
  <c r="J18" i="25"/>
  <c r="V18" i="25" s="1"/>
  <c r="I18" i="25"/>
  <c r="U18" i="25" s="1"/>
  <c r="T18" i="25"/>
  <c r="G18" i="25"/>
  <c r="S18" i="25" s="1"/>
  <c r="F18" i="25"/>
  <c r="R18" i="25" s="1"/>
  <c r="E18" i="25"/>
  <c r="Q18" i="25" s="1"/>
  <c r="D18" i="25"/>
  <c r="P18" i="25" s="1"/>
  <c r="A18" i="25"/>
  <c r="B18" i="25" s="1"/>
  <c r="O17" i="25"/>
  <c r="L17" i="25"/>
  <c r="X17" i="25" s="1"/>
  <c r="K17" i="25"/>
  <c r="W17" i="25" s="1"/>
  <c r="J17" i="25"/>
  <c r="V17" i="25" s="1"/>
  <c r="I17" i="25"/>
  <c r="U17" i="25" s="1"/>
  <c r="T17" i="25"/>
  <c r="G17" i="25"/>
  <c r="S17" i="25" s="1"/>
  <c r="F17" i="25"/>
  <c r="R17" i="25" s="1"/>
  <c r="E17" i="25"/>
  <c r="Q17" i="25" s="1"/>
  <c r="D17" i="25"/>
  <c r="P17" i="25" s="1"/>
  <c r="A17" i="25"/>
  <c r="B17" i="25" s="1"/>
  <c r="O16" i="25"/>
  <c r="L16" i="25"/>
  <c r="X16" i="25" s="1"/>
  <c r="K16" i="25"/>
  <c r="W16" i="25" s="1"/>
  <c r="J16" i="25"/>
  <c r="V16" i="25" s="1"/>
  <c r="I16" i="25"/>
  <c r="U16" i="25" s="1"/>
  <c r="T16" i="25"/>
  <c r="G16" i="25"/>
  <c r="S16" i="25" s="1"/>
  <c r="F16" i="25"/>
  <c r="R16" i="25" s="1"/>
  <c r="E16" i="25"/>
  <c r="Q16" i="25" s="1"/>
  <c r="D16" i="25"/>
  <c r="P16" i="25" s="1"/>
  <c r="A16" i="25"/>
  <c r="B16" i="25" s="1"/>
  <c r="O15" i="25"/>
  <c r="L15" i="25"/>
  <c r="X15" i="25" s="1"/>
  <c r="K15" i="25"/>
  <c r="W15" i="25" s="1"/>
  <c r="J15" i="25"/>
  <c r="V15" i="25" s="1"/>
  <c r="I15" i="25"/>
  <c r="U15" i="25" s="1"/>
  <c r="T15" i="25"/>
  <c r="G15" i="25"/>
  <c r="S15" i="25" s="1"/>
  <c r="F15" i="25"/>
  <c r="R15" i="25" s="1"/>
  <c r="E15" i="25"/>
  <c r="Q15" i="25" s="1"/>
  <c r="D15" i="25"/>
  <c r="P15" i="25" s="1"/>
  <c r="A15" i="25"/>
  <c r="B15" i="25" s="1"/>
  <c r="O14" i="25"/>
  <c r="L14" i="25"/>
  <c r="X14" i="25" s="1"/>
  <c r="K14" i="25"/>
  <c r="W14" i="25" s="1"/>
  <c r="J14" i="25"/>
  <c r="V14" i="25" s="1"/>
  <c r="I14" i="25"/>
  <c r="U14" i="25" s="1"/>
  <c r="T14" i="25"/>
  <c r="G14" i="25"/>
  <c r="S14" i="25" s="1"/>
  <c r="F14" i="25"/>
  <c r="R14" i="25" s="1"/>
  <c r="E14" i="25"/>
  <c r="Q14" i="25" s="1"/>
  <c r="D14" i="25"/>
  <c r="P14" i="25" s="1"/>
  <c r="A14" i="25"/>
  <c r="B14" i="25" s="1"/>
  <c r="O13" i="25"/>
  <c r="M13" i="25"/>
  <c r="Y13" i="25" s="1"/>
  <c r="L13" i="25"/>
  <c r="X13" i="25" s="1"/>
  <c r="K13" i="25"/>
  <c r="W13" i="25" s="1"/>
  <c r="J13" i="25"/>
  <c r="V13" i="25" s="1"/>
  <c r="I13" i="25"/>
  <c r="U13" i="25" s="1"/>
  <c r="T13" i="25"/>
  <c r="G13" i="25"/>
  <c r="S13" i="25" s="1"/>
  <c r="F13" i="25"/>
  <c r="R13" i="25" s="1"/>
  <c r="E13" i="25"/>
  <c r="Q13" i="25" s="1"/>
  <c r="D13" i="25"/>
  <c r="P13" i="25" s="1"/>
  <c r="A13" i="25"/>
  <c r="B13" i="25" s="1"/>
  <c r="O12" i="25"/>
  <c r="M12" i="25"/>
  <c r="Y12" i="25" s="1"/>
  <c r="L12" i="25"/>
  <c r="X12" i="25" s="1"/>
  <c r="K12" i="25"/>
  <c r="W12" i="25" s="1"/>
  <c r="J12" i="25"/>
  <c r="V12" i="25" s="1"/>
  <c r="I12" i="25"/>
  <c r="U12" i="25" s="1"/>
  <c r="T12" i="25"/>
  <c r="G12" i="25"/>
  <c r="S12" i="25" s="1"/>
  <c r="F12" i="25"/>
  <c r="R12" i="25" s="1"/>
  <c r="E12" i="25"/>
  <c r="Q12" i="25" s="1"/>
  <c r="D12" i="25"/>
  <c r="P12" i="25" s="1"/>
  <c r="A12" i="25"/>
  <c r="B12" i="25" s="1"/>
  <c r="O11" i="25"/>
  <c r="M11" i="25"/>
  <c r="Y11" i="25" s="1"/>
  <c r="L11" i="25"/>
  <c r="X11" i="25" s="1"/>
  <c r="K11" i="25"/>
  <c r="W11" i="25" s="1"/>
  <c r="J11" i="25"/>
  <c r="V11" i="25" s="1"/>
  <c r="I11" i="25"/>
  <c r="U11" i="25" s="1"/>
  <c r="T11" i="25"/>
  <c r="G11" i="25"/>
  <c r="S11" i="25" s="1"/>
  <c r="F11" i="25"/>
  <c r="R11" i="25" s="1"/>
  <c r="E11" i="25"/>
  <c r="Q11" i="25" s="1"/>
  <c r="D11" i="25"/>
  <c r="P11" i="25" s="1"/>
  <c r="A11" i="25"/>
  <c r="B11" i="25" s="1"/>
  <c r="O10" i="25"/>
  <c r="M10" i="25"/>
  <c r="Y10" i="25" s="1"/>
  <c r="L10" i="25"/>
  <c r="X10" i="25" s="1"/>
  <c r="K10" i="25"/>
  <c r="W10" i="25" s="1"/>
  <c r="J10" i="25"/>
  <c r="V10" i="25" s="1"/>
  <c r="I10" i="25"/>
  <c r="U10" i="25" s="1"/>
  <c r="T10" i="25"/>
  <c r="G10" i="25"/>
  <c r="S10" i="25" s="1"/>
  <c r="F10" i="25"/>
  <c r="R10" i="25" s="1"/>
  <c r="E10" i="25"/>
  <c r="Q10" i="25" s="1"/>
  <c r="D10" i="25"/>
  <c r="P10" i="25" s="1"/>
  <c r="A10" i="25"/>
  <c r="B10" i="25" s="1"/>
  <c r="O9" i="25"/>
  <c r="M9" i="25"/>
  <c r="Y9" i="25" s="1"/>
  <c r="L9" i="25"/>
  <c r="X9" i="25" s="1"/>
  <c r="K9" i="25"/>
  <c r="W9" i="25" s="1"/>
  <c r="J9" i="25"/>
  <c r="V9" i="25" s="1"/>
  <c r="I9" i="25"/>
  <c r="U9" i="25" s="1"/>
  <c r="T9" i="25"/>
  <c r="G9" i="25"/>
  <c r="S9" i="25" s="1"/>
  <c r="F9" i="25"/>
  <c r="R9" i="25" s="1"/>
  <c r="E9" i="25"/>
  <c r="Q9" i="25" s="1"/>
  <c r="D9" i="25"/>
  <c r="P9" i="25" s="1"/>
  <c r="A9" i="25"/>
  <c r="B9" i="25" s="1"/>
  <c r="O8" i="25"/>
  <c r="M8" i="25"/>
  <c r="Y8" i="25" s="1"/>
  <c r="L8" i="25"/>
  <c r="X8" i="25" s="1"/>
  <c r="K8" i="25"/>
  <c r="W8" i="25" s="1"/>
  <c r="J8" i="25"/>
  <c r="V8" i="25" s="1"/>
  <c r="I8" i="25"/>
  <c r="U8" i="25" s="1"/>
  <c r="T8" i="25"/>
  <c r="G8" i="25"/>
  <c r="S8" i="25" s="1"/>
  <c r="F8" i="25"/>
  <c r="R8" i="25" s="1"/>
  <c r="E8" i="25"/>
  <c r="Q8" i="25" s="1"/>
  <c r="D8" i="25"/>
  <c r="P8" i="25" s="1"/>
  <c r="A8" i="25"/>
  <c r="B8" i="25" s="1"/>
  <c r="O7" i="25"/>
  <c r="M7" i="25"/>
  <c r="Y7" i="25" s="1"/>
  <c r="L7" i="25"/>
  <c r="X7" i="25" s="1"/>
  <c r="K7" i="25"/>
  <c r="W7" i="25" s="1"/>
  <c r="J7" i="25"/>
  <c r="V7" i="25" s="1"/>
  <c r="I7" i="25"/>
  <c r="U7" i="25" s="1"/>
  <c r="T7" i="25"/>
  <c r="G7" i="25"/>
  <c r="S7" i="25" s="1"/>
  <c r="F7" i="25"/>
  <c r="R7" i="25" s="1"/>
  <c r="E7" i="25"/>
  <c r="Q7" i="25" s="1"/>
  <c r="D7" i="25"/>
  <c r="P7" i="25" s="1"/>
  <c r="A7" i="25"/>
  <c r="B7" i="25" s="1"/>
  <c r="O6" i="25"/>
  <c r="M6" i="25"/>
  <c r="Y6" i="25" s="1"/>
  <c r="L6" i="25"/>
  <c r="X6" i="25" s="1"/>
  <c r="K6" i="25"/>
  <c r="W6" i="25" s="1"/>
  <c r="J6" i="25"/>
  <c r="V6" i="25" s="1"/>
  <c r="I6" i="25"/>
  <c r="U6" i="25" s="1"/>
  <c r="T6" i="25"/>
  <c r="G6" i="25"/>
  <c r="S6" i="25" s="1"/>
  <c r="F6" i="25"/>
  <c r="R6" i="25" s="1"/>
  <c r="E6" i="25"/>
  <c r="Q6" i="25" s="1"/>
  <c r="D6" i="25"/>
  <c r="P6" i="25" s="1"/>
  <c r="A6" i="25"/>
  <c r="B6" i="25" s="1"/>
  <c r="O5" i="25"/>
  <c r="M5" i="25"/>
  <c r="Y5" i="25" s="1"/>
  <c r="L5" i="25"/>
  <c r="X5" i="25" s="1"/>
  <c r="K5" i="25"/>
  <c r="W5" i="25" s="1"/>
  <c r="J5" i="25"/>
  <c r="V5" i="25" s="1"/>
  <c r="I5" i="25"/>
  <c r="U5" i="25" s="1"/>
  <c r="T5" i="25"/>
  <c r="G5" i="25"/>
  <c r="S5" i="25" s="1"/>
  <c r="F5" i="25"/>
  <c r="R5" i="25" s="1"/>
  <c r="E5" i="25"/>
  <c r="Q5" i="25" s="1"/>
  <c r="D5" i="25"/>
  <c r="P5" i="25" s="1"/>
  <c r="A5" i="25"/>
  <c r="B5" i="25" s="1"/>
  <c r="O4" i="25"/>
  <c r="M4" i="25"/>
  <c r="Y4" i="25" s="1"/>
  <c r="L4" i="25"/>
  <c r="X4" i="25" s="1"/>
  <c r="K4" i="25"/>
  <c r="W4" i="25" s="1"/>
  <c r="J4" i="25"/>
  <c r="V4" i="25" s="1"/>
  <c r="I4" i="25"/>
  <c r="U4" i="25" s="1"/>
  <c r="T4" i="25"/>
  <c r="G4" i="25"/>
  <c r="S4" i="25" s="1"/>
  <c r="F4" i="25"/>
  <c r="R4" i="25" s="1"/>
  <c r="E4" i="25"/>
  <c r="Q4" i="25" s="1"/>
  <c r="D4" i="25"/>
  <c r="P4" i="25" s="1"/>
  <c r="A4" i="25"/>
  <c r="B4" i="25" s="1"/>
  <c r="O3" i="25"/>
  <c r="M3" i="25"/>
  <c r="Y3" i="25" s="1"/>
  <c r="L3" i="25"/>
  <c r="X3" i="25" s="1"/>
  <c r="K3" i="25"/>
  <c r="W3" i="25" s="1"/>
  <c r="J3" i="25"/>
  <c r="V3" i="25" s="1"/>
  <c r="I3" i="25"/>
  <c r="U3" i="25" s="1"/>
  <c r="T3" i="25"/>
  <c r="G3" i="25"/>
  <c r="S3" i="25" s="1"/>
  <c r="F3" i="25"/>
  <c r="R3" i="25" s="1"/>
  <c r="E3" i="25"/>
  <c r="Q3" i="25" s="1"/>
  <c r="D3" i="25"/>
  <c r="P3" i="25" s="1"/>
  <c r="A3" i="25"/>
  <c r="B3" i="25" s="1"/>
  <c r="M2" i="25"/>
  <c r="Y2" i="25" s="1"/>
  <c r="L2" i="25"/>
  <c r="X2" i="25" s="1"/>
  <c r="K2" i="25"/>
  <c r="W2" i="25" s="1"/>
  <c r="J2" i="25"/>
  <c r="I2" i="25"/>
  <c r="G2" i="25"/>
  <c r="F2" i="25"/>
  <c r="E2" i="25"/>
  <c r="D2" i="25"/>
  <c r="M1" i="25"/>
  <c r="Y1" i="25" s="1"/>
  <c r="L1" i="25"/>
  <c r="X1" i="25" s="1"/>
  <c r="K1" i="25"/>
  <c r="W1" i="25" s="1"/>
  <c r="J1" i="25"/>
  <c r="V1" i="25" s="1"/>
  <c r="I1" i="25"/>
  <c r="U1" i="25" s="1"/>
  <c r="T1" i="25"/>
  <c r="G1" i="25"/>
  <c r="S1" i="25" s="1"/>
  <c r="F1" i="25"/>
  <c r="R1" i="25" s="1"/>
  <c r="E1" i="25"/>
  <c r="Q1" i="25" s="1"/>
  <c r="D1" i="25"/>
  <c r="P1" i="25" s="1"/>
  <c r="J73" i="21"/>
  <c r="I73" i="21"/>
  <c r="H73" i="21"/>
  <c r="G73" i="21"/>
  <c r="F73" i="21"/>
  <c r="J72" i="21"/>
  <c r="I72" i="21"/>
  <c r="H72" i="21"/>
  <c r="G72" i="21"/>
  <c r="F72" i="21"/>
  <c r="J71" i="21"/>
  <c r="I71" i="21"/>
  <c r="H71" i="21"/>
  <c r="G71" i="21"/>
  <c r="F71" i="21"/>
  <c r="J70" i="21"/>
  <c r="I70" i="21"/>
  <c r="H70" i="21"/>
  <c r="G70" i="21"/>
  <c r="F70" i="21"/>
  <c r="J69" i="21"/>
  <c r="I69" i="21"/>
  <c r="H69" i="21"/>
  <c r="G69" i="21"/>
  <c r="F69" i="21"/>
  <c r="J68" i="21"/>
  <c r="I68" i="21"/>
  <c r="H68" i="21"/>
  <c r="G68" i="21"/>
  <c r="F68" i="21"/>
  <c r="J67" i="21"/>
  <c r="I67" i="21"/>
  <c r="H67" i="21"/>
  <c r="G67" i="21"/>
  <c r="F67" i="21"/>
  <c r="J66" i="21"/>
  <c r="I66" i="21"/>
  <c r="H66" i="21"/>
  <c r="G66" i="21"/>
  <c r="F66" i="21"/>
  <c r="J65" i="21"/>
  <c r="I65" i="21"/>
  <c r="H65" i="21"/>
  <c r="G65" i="21"/>
  <c r="F65" i="21"/>
  <c r="J64" i="21"/>
  <c r="I64" i="21"/>
  <c r="H64" i="21"/>
  <c r="G64" i="21"/>
  <c r="F64" i="21"/>
  <c r="J63" i="21"/>
  <c r="I63" i="21"/>
  <c r="H63" i="21"/>
  <c r="G63" i="21"/>
  <c r="F63" i="21"/>
  <c r="J62" i="21"/>
  <c r="I62" i="21"/>
  <c r="H62" i="21"/>
  <c r="G62" i="21"/>
  <c r="F62" i="21"/>
  <c r="J61" i="21"/>
  <c r="I61" i="21"/>
  <c r="H61" i="21"/>
  <c r="G61" i="21"/>
  <c r="F61" i="21"/>
  <c r="J60" i="21"/>
  <c r="I60" i="21"/>
  <c r="H60" i="21"/>
  <c r="G60" i="21"/>
  <c r="F60" i="21"/>
  <c r="J59" i="21"/>
  <c r="I59" i="21"/>
  <c r="H59" i="21"/>
  <c r="G59" i="21"/>
  <c r="F59" i="21"/>
  <c r="J58" i="21"/>
  <c r="I58" i="21"/>
  <c r="H58" i="21"/>
  <c r="G58" i="21"/>
  <c r="F58" i="21"/>
  <c r="J57" i="21"/>
  <c r="I57" i="21"/>
  <c r="H57" i="21"/>
  <c r="G57" i="21"/>
  <c r="F57" i="21"/>
  <c r="J56" i="21"/>
  <c r="I56" i="21"/>
  <c r="H56" i="21"/>
  <c r="G56" i="21"/>
  <c r="F56" i="21"/>
  <c r="J55" i="21"/>
  <c r="I55" i="21"/>
  <c r="H55" i="21"/>
  <c r="G55" i="21"/>
  <c r="F55" i="21"/>
  <c r="J54" i="21"/>
  <c r="I54" i="21"/>
  <c r="H54" i="21"/>
  <c r="G54" i="21"/>
  <c r="F54" i="21"/>
  <c r="J53" i="21"/>
  <c r="I53" i="21"/>
  <c r="H53" i="21"/>
  <c r="G53" i="21"/>
  <c r="F53" i="21"/>
  <c r="J52" i="21"/>
  <c r="I52" i="21"/>
  <c r="H52" i="21"/>
  <c r="G52" i="21"/>
  <c r="F52" i="21"/>
  <c r="J51" i="21"/>
  <c r="I51" i="21"/>
  <c r="H51" i="21"/>
  <c r="G51" i="21"/>
  <c r="F51" i="21"/>
  <c r="J50" i="21"/>
  <c r="I50" i="21"/>
  <c r="H50" i="21"/>
  <c r="G50" i="21"/>
  <c r="F50" i="21"/>
  <c r="J49" i="21"/>
  <c r="I49" i="21"/>
  <c r="H49" i="21"/>
  <c r="G49" i="21"/>
  <c r="F49" i="21"/>
  <c r="J48" i="21"/>
  <c r="I48" i="21"/>
  <c r="H48" i="21"/>
  <c r="G48" i="21"/>
  <c r="F48" i="21"/>
  <c r="J47" i="21"/>
  <c r="I47" i="21"/>
  <c r="H47" i="21"/>
  <c r="G47" i="21"/>
  <c r="F47" i="21"/>
  <c r="J46" i="21"/>
  <c r="I46" i="21"/>
  <c r="H46" i="21"/>
  <c r="G46" i="21"/>
  <c r="F46" i="21"/>
  <c r="J45" i="21"/>
  <c r="I45" i="21"/>
  <c r="H45" i="21"/>
  <c r="G45" i="21"/>
  <c r="F45" i="21"/>
  <c r="J44" i="21"/>
  <c r="I44" i="21"/>
  <c r="H44" i="21"/>
  <c r="G44" i="21"/>
  <c r="F44" i="21"/>
  <c r="J43" i="21"/>
  <c r="I43" i="21"/>
  <c r="H43" i="21"/>
  <c r="G43" i="21"/>
  <c r="F43" i="21"/>
  <c r="J42" i="21"/>
  <c r="I42" i="21"/>
  <c r="H42" i="21"/>
  <c r="G42" i="21"/>
  <c r="F42" i="21"/>
  <c r="J41" i="21"/>
  <c r="I41" i="21"/>
  <c r="H41" i="21"/>
  <c r="G41" i="21"/>
  <c r="F41" i="21"/>
  <c r="J40" i="21"/>
  <c r="I40" i="21"/>
  <c r="H40" i="21"/>
  <c r="G40" i="21"/>
  <c r="F40" i="21"/>
  <c r="J39" i="21"/>
  <c r="I39" i="21"/>
  <c r="H39" i="21"/>
  <c r="G39" i="21"/>
  <c r="F39" i="21"/>
  <c r="J38" i="21"/>
  <c r="I38" i="21"/>
  <c r="H38" i="21"/>
  <c r="G38" i="21"/>
  <c r="F38" i="21"/>
  <c r="J37" i="21"/>
  <c r="I37" i="21"/>
  <c r="H37" i="21"/>
  <c r="G37" i="21"/>
  <c r="F37" i="21"/>
  <c r="J36" i="21"/>
  <c r="I36" i="21"/>
  <c r="H36" i="21"/>
  <c r="G36" i="21"/>
  <c r="F36" i="21"/>
  <c r="J35" i="21"/>
  <c r="I35" i="21"/>
  <c r="H35" i="21"/>
  <c r="G35" i="21"/>
  <c r="F35" i="21"/>
  <c r="J34" i="21"/>
  <c r="I34" i="21"/>
  <c r="H34" i="21"/>
  <c r="G34" i="21"/>
  <c r="F34" i="21"/>
  <c r="J33" i="21"/>
  <c r="I33" i="21"/>
  <c r="H33" i="21"/>
  <c r="G33" i="21"/>
  <c r="F33" i="21"/>
  <c r="J32" i="21"/>
  <c r="I32" i="21"/>
  <c r="H32" i="21"/>
  <c r="G32" i="21"/>
  <c r="F32" i="21"/>
  <c r="J31" i="21"/>
  <c r="I31" i="21"/>
  <c r="H31" i="21"/>
  <c r="G31" i="21"/>
  <c r="F31" i="21"/>
  <c r="J30" i="21"/>
  <c r="I30" i="21"/>
  <c r="H30" i="21"/>
  <c r="G30" i="21"/>
  <c r="F30" i="21"/>
  <c r="J29" i="21"/>
  <c r="I29" i="21"/>
  <c r="H29" i="21"/>
  <c r="G29" i="21"/>
  <c r="F29" i="21"/>
  <c r="J28" i="21"/>
  <c r="I28" i="21"/>
  <c r="H28" i="21"/>
  <c r="G28" i="21"/>
  <c r="F28" i="21"/>
  <c r="J27" i="21"/>
  <c r="I27" i="21"/>
  <c r="H27" i="21"/>
  <c r="G27" i="21"/>
  <c r="F27" i="21"/>
  <c r="J26" i="21"/>
  <c r="I26" i="21"/>
  <c r="H26" i="21"/>
  <c r="G26" i="21"/>
  <c r="F26" i="21"/>
  <c r="J25" i="21"/>
  <c r="I25" i="21"/>
  <c r="H25" i="21"/>
  <c r="G25" i="21"/>
  <c r="F25" i="21"/>
  <c r="J24" i="21"/>
  <c r="I24" i="21"/>
  <c r="H24" i="21"/>
  <c r="G24" i="21"/>
  <c r="F24" i="21"/>
  <c r="J23" i="21"/>
  <c r="I23" i="21"/>
  <c r="H23" i="21"/>
  <c r="G23" i="21"/>
  <c r="F23" i="21"/>
  <c r="J22" i="21"/>
  <c r="I22" i="21"/>
  <c r="H22" i="21"/>
  <c r="G22" i="21"/>
  <c r="F22" i="21"/>
  <c r="J21" i="21"/>
  <c r="I21" i="21"/>
  <c r="H21" i="21"/>
  <c r="G21" i="21"/>
  <c r="F21" i="21"/>
  <c r="J20" i="21"/>
  <c r="I20" i="21"/>
  <c r="H20" i="21"/>
  <c r="G20" i="21"/>
  <c r="F20" i="21"/>
  <c r="J19" i="21"/>
  <c r="I19" i="21"/>
  <c r="H19" i="21"/>
  <c r="G19" i="21"/>
  <c r="F19" i="21"/>
  <c r="J18" i="21"/>
  <c r="I18" i="21"/>
  <c r="H18" i="21"/>
  <c r="G18" i="21"/>
  <c r="F18" i="21"/>
  <c r="J17" i="21"/>
  <c r="I17" i="21"/>
  <c r="H17" i="21"/>
  <c r="G17" i="21"/>
  <c r="F17" i="21"/>
  <c r="J16" i="21"/>
  <c r="I16" i="21"/>
  <c r="H16" i="21"/>
  <c r="G16" i="21"/>
  <c r="F16" i="21"/>
  <c r="J15" i="21"/>
  <c r="I15" i="21"/>
  <c r="H15" i="21"/>
  <c r="G15" i="21"/>
  <c r="F15" i="21"/>
  <c r="J14" i="21"/>
  <c r="I14" i="21"/>
  <c r="H14" i="21"/>
  <c r="G14" i="21"/>
  <c r="F14" i="21"/>
  <c r="J13" i="21"/>
  <c r="I13" i="21"/>
  <c r="H13" i="21"/>
  <c r="G13" i="21"/>
  <c r="F13" i="21"/>
  <c r="J12" i="21"/>
  <c r="I12" i="21"/>
  <c r="H12" i="21"/>
  <c r="G12" i="21"/>
  <c r="F12" i="21"/>
  <c r="J11" i="21"/>
  <c r="I11" i="21"/>
  <c r="H11" i="21"/>
  <c r="G11" i="21"/>
  <c r="F11" i="21"/>
  <c r="J10" i="21"/>
  <c r="I10" i="21"/>
  <c r="H10" i="21"/>
  <c r="G10" i="21"/>
  <c r="F10" i="21"/>
  <c r="J9" i="21"/>
  <c r="I9" i="21"/>
  <c r="H9" i="21"/>
  <c r="G9" i="21"/>
  <c r="F9" i="21"/>
  <c r="J8" i="21"/>
  <c r="I8" i="21"/>
  <c r="H8" i="21"/>
  <c r="G8" i="21"/>
  <c r="F8" i="21"/>
  <c r="J7" i="21"/>
  <c r="I7" i="21"/>
  <c r="H7" i="21"/>
  <c r="G7" i="21"/>
  <c r="F7" i="21"/>
  <c r="J6" i="21"/>
  <c r="I6" i="21"/>
  <c r="H6" i="21"/>
  <c r="G6" i="21"/>
  <c r="F6" i="21"/>
  <c r="J5" i="21"/>
  <c r="I5" i="21"/>
  <c r="H5" i="21"/>
  <c r="G5" i="21"/>
  <c r="F5" i="21"/>
  <c r="J4" i="21"/>
  <c r="I4" i="21"/>
  <c r="H4" i="21"/>
  <c r="G4" i="21"/>
  <c r="F4" i="21"/>
  <c r="J3" i="21"/>
  <c r="I3" i="21"/>
  <c r="H3" i="21"/>
  <c r="G3" i="21"/>
  <c r="F3" i="21"/>
  <c r="J2" i="21"/>
  <c r="I2" i="21"/>
  <c r="H2" i="21"/>
  <c r="G2" i="21"/>
  <c r="F2" i="21"/>
  <c r="J1" i="21"/>
  <c r="S1" i="21" s="1"/>
  <c r="I1" i="21"/>
  <c r="R1" i="21" s="1"/>
  <c r="H1" i="21"/>
  <c r="Q1" i="21" s="1"/>
  <c r="G1" i="21"/>
  <c r="P1" i="21" s="1"/>
  <c r="F1" i="21"/>
  <c r="O1" i="21" s="1"/>
  <c r="A62" i="21"/>
  <c r="B62" i="21" s="1"/>
  <c r="D62" i="21"/>
  <c r="M62" i="21" s="1"/>
  <c r="E62" i="21"/>
  <c r="N62" i="21" s="1"/>
  <c r="L62" i="21"/>
  <c r="A63" i="21"/>
  <c r="B63" i="21" s="1"/>
  <c r="D63" i="21"/>
  <c r="M63" i="21" s="1"/>
  <c r="E63" i="21"/>
  <c r="N63" i="21" s="1"/>
  <c r="L63" i="21"/>
  <c r="A64" i="21"/>
  <c r="B64" i="21" s="1"/>
  <c r="D64" i="21"/>
  <c r="M64" i="21" s="1"/>
  <c r="E64" i="21"/>
  <c r="N64" i="21" s="1"/>
  <c r="L64" i="21"/>
  <c r="A65" i="21"/>
  <c r="B65" i="21" s="1"/>
  <c r="D65" i="21"/>
  <c r="M65" i="21" s="1"/>
  <c r="E65" i="21"/>
  <c r="N65" i="21" s="1"/>
  <c r="L65" i="21"/>
  <c r="A66" i="21"/>
  <c r="B66" i="21" s="1"/>
  <c r="D66" i="21"/>
  <c r="M66" i="21" s="1"/>
  <c r="E66" i="21"/>
  <c r="N66" i="21" s="1"/>
  <c r="L66" i="21"/>
  <c r="A67" i="21"/>
  <c r="B67" i="21" s="1"/>
  <c r="D67" i="21"/>
  <c r="M67" i="21" s="1"/>
  <c r="E67" i="21"/>
  <c r="N67" i="21" s="1"/>
  <c r="L67" i="21"/>
  <c r="A68" i="21"/>
  <c r="B68" i="21" s="1"/>
  <c r="D68" i="21"/>
  <c r="M68" i="21" s="1"/>
  <c r="E68" i="21"/>
  <c r="N68" i="21" s="1"/>
  <c r="L68" i="21"/>
  <c r="A69" i="21"/>
  <c r="B69" i="21" s="1"/>
  <c r="D69" i="21"/>
  <c r="M69" i="21" s="1"/>
  <c r="E69" i="21"/>
  <c r="N69" i="21" s="1"/>
  <c r="L69" i="21"/>
  <c r="A70" i="21"/>
  <c r="B70" i="21" s="1"/>
  <c r="D70" i="21"/>
  <c r="M70" i="21" s="1"/>
  <c r="E70" i="21"/>
  <c r="N70" i="21" s="1"/>
  <c r="L70" i="21"/>
  <c r="A71" i="21"/>
  <c r="B71" i="21" s="1"/>
  <c r="D71" i="21"/>
  <c r="M71" i="21" s="1"/>
  <c r="E71" i="21"/>
  <c r="N71" i="21" s="1"/>
  <c r="L71" i="21"/>
  <c r="A72" i="21"/>
  <c r="B72" i="21" s="1"/>
  <c r="D72" i="21"/>
  <c r="M72" i="21" s="1"/>
  <c r="E72" i="21"/>
  <c r="N72" i="21" s="1"/>
  <c r="L72" i="21"/>
  <c r="A73" i="21"/>
  <c r="B73" i="21" s="1"/>
  <c r="D73" i="21"/>
  <c r="M73" i="21" s="1"/>
  <c r="E73" i="21"/>
  <c r="N73" i="21" s="1"/>
  <c r="L73" i="21"/>
  <c r="A62" i="16"/>
  <c r="B62" i="16" s="1"/>
  <c r="D62" i="16"/>
  <c r="P62" i="16" s="1"/>
  <c r="E62" i="16"/>
  <c r="Q62" i="16" s="1"/>
  <c r="F62" i="16"/>
  <c r="R62" i="16" s="1"/>
  <c r="G62" i="16"/>
  <c r="S62" i="16" s="1"/>
  <c r="O62" i="16"/>
  <c r="A63" i="16"/>
  <c r="B63" i="16" s="1"/>
  <c r="D63" i="16"/>
  <c r="P63" i="16" s="1"/>
  <c r="E63" i="16"/>
  <c r="Q63" i="16" s="1"/>
  <c r="F63" i="16"/>
  <c r="R63" i="16" s="1"/>
  <c r="G63" i="16"/>
  <c r="S63" i="16" s="1"/>
  <c r="O63" i="16"/>
  <c r="A64" i="16"/>
  <c r="B64" i="16" s="1"/>
  <c r="D64" i="16"/>
  <c r="P64" i="16" s="1"/>
  <c r="E64" i="16"/>
  <c r="Q64" i="16" s="1"/>
  <c r="F64" i="16"/>
  <c r="R64" i="16" s="1"/>
  <c r="G64" i="16"/>
  <c r="S64" i="16" s="1"/>
  <c r="O64" i="16"/>
  <c r="A65" i="16"/>
  <c r="B65" i="16" s="1"/>
  <c r="D65" i="16"/>
  <c r="P65" i="16" s="1"/>
  <c r="E65" i="16"/>
  <c r="Q65" i="16" s="1"/>
  <c r="F65" i="16"/>
  <c r="R65" i="16" s="1"/>
  <c r="G65" i="16"/>
  <c r="S65" i="16" s="1"/>
  <c r="O65" i="16"/>
  <c r="A66" i="16"/>
  <c r="B66" i="16" s="1"/>
  <c r="D66" i="16"/>
  <c r="P66" i="16" s="1"/>
  <c r="E66" i="16"/>
  <c r="Q66" i="16" s="1"/>
  <c r="F66" i="16"/>
  <c r="R66" i="16" s="1"/>
  <c r="G66" i="16"/>
  <c r="S66" i="16" s="1"/>
  <c r="O66" i="16"/>
  <c r="A67" i="16"/>
  <c r="B67" i="16" s="1"/>
  <c r="D67" i="16"/>
  <c r="P67" i="16" s="1"/>
  <c r="E67" i="16"/>
  <c r="Q67" i="16" s="1"/>
  <c r="F67" i="16"/>
  <c r="R67" i="16" s="1"/>
  <c r="G67" i="16"/>
  <c r="S67" i="16" s="1"/>
  <c r="O67" i="16"/>
  <c r="A68" i="16"/>
  <c r="B68" i="16" s="1"/>
  <c r="D68" i="16"/>
  <c r="P68" i="16" s="1"/>
  <c r="E68" i="16"/>
  <c r="Q68" i="16" s="1"/>
  <c r="F68" i="16"/>
  <c r="R68" i="16" s="1"/>
  <c r="G68" i="16"/>
  <c r="S68" i="16" s="1"/>
  <c r="O68" i="16"/>
  <c r="A69" i="16"/>
  <c r="B69" i="16" s="1"/>
  <c r="D69" i="16"/>
  <c r="P69" i="16" s="1"/>
  <c r="E69" i="16"/>
  <c r="Q69" i="16" s="1"/>
  <c r="F69" i="16"/>
  <c r="R69" i="16" s="1"/>
  <c r="G69" i="16"/>
  <c r="S69" i="16" s="1"/>
  <c r="O69" i="16"/>
  <c r="A70" i="16"/>
  <c r="B70" i="16" s="1"/>
  <c r="D70" i="16"/>
  <c r="P70" i="16" s="1"/>
  <c r="E70" i="16"/>
  <c r="Q70" i="16" s="1"/>
  <c r="F70" i="16"/>
  <c r="R70" i="16" s="1"/>
  <c r="G70" i="16"/>
  <c r="S70" i="16" s="1"/>
  <c r="O70" i="16"/>
  <c r="A71" i="16"/>
  <c r="B71" i="16" s="1"/>
  <c r="D71" i="16"/>
  <c r="P71" i="16" s="1"/>
  <c r="E71" i="16"/>
  <c r="Q71" i="16" s="1"/>
  <c r="F71" i="16"/>
  <c r="R71" i="16" s="1"/>
  <c r="G71" i="16"/>
  <c r="S71" i="16" s="1"/>
  <c r="O71" i="16"/>
  <c r="A72" i="16"/>
  <c r="B72" i="16" s="1"/>
  <c r="D72" i="16"/>
  <c r="P72" i="16" s="1"/>
  <c r="E72" i="16"/>
  <c r="Q72" i="16" s="1"/>
  <c r="F72" i="16"/>
  <c r="R72" i="16" s="1"/>
  <c r="G72" i="16"/>
  <c r="S72" i="16" s="1"/>
  <c r="O72" i="16"/>
  <c r="A73" i="16"/>
  <c r="B73" i="16" s="1"/>
  <c r="D73" i="16"/>
  <c r="P73" i="16" s="1"/>
  <c r="E73" i="16"/>
  <c r="Q73" i="16" s="1"/>
  <c r="F73" i="16"/>
  <c r="R73" i="16" s="1"/>
  <c r="G73" i="16"/>
  <c r="S73" i="16" s="1"/>
  <c r="O73" i="16"/>
  <c r="G61" i="16"/>
  <c r="S61" i="16" s="1"/>
  <c r="G60" i="16"/>
  <c r="S60" i="16" s="1"/>
  <c r="G59" i="16"/>
  <c r="S59" i="16" s="1"/>
  <c r="G58" i="16"/>
  <c r="S58" i="16" s="1"/>
  <c r="G57" i="16"/>
  <c r="S57" i="16" s="1"/>
  <c r="G56" i="16"/>
  <c r="S56" i="16" s="1"/>
  <c r="G55" i="16"/>
  <c r="S55" i="16" s="1"/>
  <c r="G54" i="16"/>
  <c r="S54" i="16" s="1"/>
  <c r="G53" i="16"/>
  <c r="S53" i="16" s="1"/>
  <c r="G52" i="16"/>
  <c r="S52" i="16" s="1"/>
  <c r="G51" i="16"/>
  <c r="S51" i="16" s="1"/>
  <c r="G50" i="16"/>
  <c r="S50" i="16" s="1"/>
  <c r="G49" i="16"/>
  <c r="S49" i="16" s="1"/>
  <c r="G48" i="16"/>
  <c r="S48" i="16" s="1"/>
  <c r="G47" i="16"/>
  <c r="S47" i="16" s="1"/>
  <c r="G46" i="16"/>
  <c r="S46" i="16" s="1"/>
  <c r="G45" i="16"/>
  <c r="S45" i="16" s="1"/>
  <c r="G44" i="16"/>
  <c r="S44" i="16" s="1"/>
  <c r="G43" i="16"/>
  <c r="S43" i="16" s="1"/>
  <c r="G42" i="16"/>
  <c r="S42" i="16" s="1"/>
  <c r="G41" i="16"/>
  <c r="S41" i="16" s="1"/>
  <c r="G40" i="16"/>
  <c r="S40" i="16" s="1"/>
  <c r="G39" i="16"/>
  <c r="S39" i="16" s="1"/>
  <c r="G38" i="16"/>
  <c r="S38" i="16" s="1"/>
  <c r="G37" i="16"/>
  <c r="S37" i="16" s="1"/>
  <c r="G36" i="16"/>
  <c r="S36" i="16" s="1"/>
  <c r="G35" i="16"/>
  <c r="S35" i="16" s="1"/>
  <c r="G34" i="16"/>
  <c r="S34" i="16" s="1"/>
  <c r="G33" i="16"/>
  <c r="S33" i="16" s="1"/>
  <c r="G32" i="16"/>
  <c r="S32" i="16" s="1"/>
  <c r="G31" i="16"/>
  <c r="S31" i="16" s="1"/>
  <c r="G30" i="16"/>
  <c r="S30" i="16" s="1"/>
  <c r="G29" i="16"/>
  <c r="S29" i="16" s="1"/>
  <c r="G28" i="16"/>
  <c r="S28" i="16" s="1"/>
  <c r="G27" i="16"/>
  <c r="S27" i="16" s="1"/>
  <c r="G26" i="16"/>
  <c r="S26" i="16" s="1"/>
  <c r="G25" i="16"/>
  <c r="S25" i="16" s="1"/>
  <c r="G24" i="16"/>
  <c r="S24" i="16" s="1"/>
  <c r="G23" i="16"/>
  <c r="S23" i="16" s="1"/>
  <c r="G22" i="16"/>
  <c r="S22" i="16" s="1"/>
  <c r="G21" i="16"/>
  <c r="S21" i="16" s="1"/>
  <c r="G20" i="16"/>
  <c r="S20" i="16" s="1"/>
  <c r="G19" i="16"/>
  <c r="S19" i="16" s="1"/>
  <c r="G18" i="16"/>
  <c r="S18" i="16" s="1"/>
  <c r="G17" i="16"/>
  <c r="S17" i="16" s="1"/>
  <c r="G16" i="16"/>
  <c r="S16" i="16" s="1"/>
  <c r="G15" i="16"/>
  <c r="S15" i="16" s="1"/>
  <c r="G14" i="16"/>
  <c r="S14" i="16" s="1"/>
  <c r="G13" i="16"/>
  <c r="S13" i="16" s="1"/>
  <c r="G12" i="16"/>
  <c r="S12" i="16" s="1"/>
  <c r="G11" i="16"/>
  <c r="S11" i="16" s="1"/>
  <c r="G10" i="16"/>
  <c r="S10" i="16" s="1"/>
  <c r="G9" i="16"/>
  <c r="S9" i="16" s="1"/>
  <c r="G8" i="16"/>
  <c r="S8" i="16" s="1"/>
  <c r="G7" i="16"/>
  <c r="S7" i="16" s="1"/>
  <c r="G6" i="16"/>
  <c r="S6" i="16" s="1"/>
  <c r="G5" i="16"/>
  <c r="S5" i="16" s="1"/>
  <c r="G4" i="16"/>
  <c r="S4" i="16" s="1"/>
  <c r="G3" i="16"/>
  <c r="S3" i="16" s="1"/>
  <c r="G2" i="16"/>
  <c r="S2" i="16" s="1"/>
  <c r="G1" i="16"/>
  <c r="S1" i="16" s="1"/>
  <c r="W126" i="27" l="1"/>
  <c r="I75" i="22"/>
  <c r="I87" i="22" s="1"/>
  <c r="I99" i="22" s="1"/>
  <c r="X75" i="27"/>
  <c r="W62" i="27"/>
  <c r="W102" i="27"/>
  <c r="W86" i="27"/>
  <c r="X91" i="27"/>
  <c r="Z11" i="25"/>
  <c r="K82" i="27"/>
  <c r="W70" i="27"/>
  <c r="L83" i="27"/>
  <c r="X71" i="27"/>
  <c r="X3" i="26"/>
  <c r="I91" i="22"/>
  <c r="I103" i="22" s="1"/>
  <c r="I95" i="22"/>
  <c r="I107" i="22" s="1"/>
  <c r="X9" i="26"/>
  <c r="I93" i="22"/>
  <c r="X5" i="26"/>
  <c r="K85" i="27"/>
  <c r="K97" i="27" s="1"/>
  <c r="K109" i="27" s="1"/>
  <c r="K121" i="27" s="1"/>
  <c r="K133" i="27" s="1"/>
  <c r="K145" i="27" s="1"/>
  <c r="W145" i="27" s="1"/>
  <c r="W73" i="27"/>
  <c r="H75" i="22"/>
  <c r="H87" i="22" s="1"/>
  <c r="X87" i="27"/>
  <c r="X103" i="27"/>
  <c r="W74" i="27"/>
  <c r="W90" i="27"/>
  <c r="X123" i="27"/>
  <c r="X63" i="27"/>
  <c r="W78" i="27"/>
  <c r="W110" i="27"/>
  <c r="X127" i="27"/>
  <c r="W66" i="27"/>
  <c r="X79" i="27"/>
  <c r="X111" i="27"/>
  <c r="X67" i="27"/>
  <c r="W98" i="27"/>
  <c r="W114" i="27"/>
  <c r="X99" i="27"/>
  <c r="X115" i="27"/>
  <c r="T72" i="21"/>
  <c r="V72" i="21" s="1"/>
  <c r="T66" i="21"/>
  <c r="V66" i="21" s="1"/>
  <c r="T62" i="21"/>
  <c r="V62" i="21" s="1"/>
  <c r="T71" i="21"/>
  <c r="V71" i="21" s="1"/>
  <c r="I76" i="22"/>
  <c r="H96" i="22"/>
  <c r="J87" i="22"/>
  <c r="I74" i="22"/>
  <c r="I90" i="22"/>
  <c r="I102" i="22" s="1"/>
  <c r="I80" i="22"/>
  <c r="I82" i="22"/>
  <c r="I84" i="22"/>
  <c r="T73" i="21"/>
  <c r="V73" i="21" s="1"/>
  <c r="T68" i="21"/>
  <c r="V68" i="21" s="1"/>
  <c r="T70" i="21"/>
  <c r="T67" i="21"/>
  <c r="V67" i="21" s="1"/>
  <c r="T65" i="21"/>
  <c r="V65" i="21" s="1"/>
  <c r="T64" i="21"/>
  <c r="V64" i="21" s="1"/>
  <c r="T63" i="21"/>
  <c r="V63" i="21" s="1"/>
  <c r="H97" i="22"/>
  <c r="J80" i="22"/>
  <c r="J84" i="22"/>
  <c r="J76" i="22"/>
  <c r="H79" i="22"/>
  <c r="H83" i="22"/>
  <c r="W64" i="27"/>
  <c r="X65" i="27"/>
  <c r="W68" i="27"/>
  <c r="X69" i="27"/>
  <c r="W72" i="27"/>
  <c r="X73" i="27"/>
  <c r="W76" i="27"/>
  <c r="X77" i="27"/>
  <c r="W80" i="27"/>
  <c r="X81" i="27"/>
  <c r="W84" i="27"/>
  <c r="X85" i="27"/>
  <c r="W88" i="27"/>
  <c r="X89" i="27"/>
  <c r="W92" i="27"/>
  <c r="X93" i="27"/>
  <c r="W96" i="27"/>
  <c r="X97" i="27"/>
  <c r="W100" i="27"/>
  <c r="X101" i="27"/>
  <c r="W104" i="27"/>
  <c r="X105" i="27"/>
  <c r="W108" i="27"/>
  <c r="X109" i="27"/>
  <c r="W112" i="27"/>
  <c r="X113" i="27"/>
  <c r="W116" i="27"/>
  <c r="X117" i="27"/>
  <c r="W120" i="27"/>
  <c r="X121" i="27"/>
  <c r="W124" i="27"/>
  <c r="X125" i="27"/>
  <c r="W128" i="27"/>
  <c r="X129" i="27"/>
  <c r="W132" i="27"/>
  <c r="X133" i="27"/>
  <c r="W63" i="27"/>
  <c r="X64" i="27"/>
  <c r="W67" i="27"/>
  <c r="X68" i="27"/>
  <c r="W71" i="27"/>
  <c r="X72" i="27"/>
  <c r="W75" i="27"/>
  <c r="X76" i="27"/>
  <c r="W79" i="27"/>
  <c r="X80" i="27"/>
  <c r="W83" i="27"/>
  <c r="X84" i="27"/>
  <c r="W87" i="27"/>
  <c r="X88" i="27"/>
  <c r="W91" i="27"/>
  <c r="X92" i="27"/>
  <c r="W95" i="27"/>
  <c r="X96" i="27"/>
  <c r="W99" i="27"/>
  <c r="X100" i="27"/>
  <c r="W103" i="27"/>
  <c r="X104" i="27"/>
  <c r="W107" i="27"/>
  <c r="X108" i="27"/>
  <c r="W111" i="27"/>
  <c r="X112" i="27"/>
  <c r="W115" i="27"/>
  <c r="X116" i="27"/>
  <c r="W119" i="27"/>
  <c r="X120" i="27"/>
  <c r="W123" i="27"/>
  <c r="X124" i="27"/>
  <c r="W127" i="27"/>
  <c r="X128" i="27"/>
  <c r="W131" i="27"/>
  <c r="X132" i="27"/>
  <c r="W122" i="27"/>
  <c r="X62" i="27"/>
  <c r="W65" i="27"/>
  <c r="X66" i="27"/>
  <c r="W69" i="27"/>
  <c r="X70" i="27"/>
  <c r="X74" i="27"/>
  <c r="W77" i="27"/>
  <c r="X78" i="27"/>
  <c r="W81" i="27"/>
  <c r="X82" i="27"/>
  <c r="X86" i="27"/>
  <c r="W89" i="27"/>
  <c r="X90" i="27"/>
  <c r="W93" i="27"/>
  <c r="X94" i="27"/>
  <c r="X98" i="27"/>
  <c r="W101" i="27"/>
  <c r="X102" i="27"/>
  <c r="W105" i="27"/>
  <c r="X106" i="27"/>
  <c r="X110" i="27"/>
  <c r="W113" i="27"/>
  <c r="X114" i="27"/>
  <c r="W117" i="27"/>
  <c r="X118" i="27"/>
  <c r="X122" i="27"/>
  <c r="W125" i="27"/>
  <c r="X126" i="27"/>
  <c r="W129" i="27"/>
  <c r="X130" i="27"/>
  <c r="T69" i="21"/>
  <c r="H106" i="22"/>
  <c r="J98" i="22"/>
  <c r="J102" i="22"/>
  <c r="J106" i="22"/>
  <c r="H101" i="22"/>
  <c r="H105" i="22"/>
  <c r="H98" i="22"/>
  <c r="I101" i="22"/>
  <c r="I105" i="22"/>
  <c r="I109" i="22"/>
  <c r="H102" i="22"/>
  <c r="J99" i="22"/>
  <c r="J101" i="22"/>
  <c r="J103" i="22"/>
  <c r="J105" i="22"/>
  <c r="J107" i="22"/>
  <c r="J109" i="22"/>
  <c r="H88" i="22"/>
  <c r="H92" i="22"/>
  <c r="X11" i="26"/>
  <c r="X13" i="26"/>
  <c r="X6" i="26"/>
  <c r="X10" i="26"/>
  <c r="X7" i="26"/>
  <c r="X4" i="26"/>
  <c r="X8" i="26"/>
  <c r="X12" i="26"/>
  <c r="Z8" i="25"/>
  <c r="Z3" i="25"/>
  <c r="Z13" i="25"/>
  <c r="Z5" i="25"/>
  <c r="Z12" i="25"/>
  <c r="Z4" i="25"/>
  <c r="Z7" i="25"/>
  <c r="Z10" i="25"/>
  <c r="Z6" i="25"/>
  <c r="Z9" i="25"/>
  <c r="AA72" i="16"/>
  <c r="AA64" i="16"/>
  <c r="AA67" i="16"/>
  <c r="AA68" i="16"/>
  <c r="AA65" i="16"/>
  <c r="AA63" i="16"/>
  <c r="AA62" i="16"/>
  <c r="U72" i="21"/>
  <c r="U68" i="21"/>
  <c r="AA70" i="16"/>
  <c r="AA69" i="16"/>
  <c r="AA66" i="16"/>
  <c r="AA73" i="16"/>
  <c r="AA71" i="16"/>
  <c r="AF73" i="14"/>
  <c r="AF72" i="14"/>
  <c r="AF71" i="14"/>
  <c r="AF70" i="14"/>
  <c r="AF69" i="14"/>
  <c r="AF68" i="14"/>
  <c r="AF67" i="14"/>
  <c r="AF66" i="14"/>
  <c r="AF65" i="14"/>
  <c r="AF64" i="14"/>
  <c r="AF63" i="14"/>
  <c r="AF62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H99" i="22" l="1"/>
  <c r="U62" i="21"/>
  <c r="U67" i="21"/>
  <c r="W133" i="27"/>
  <c r="W109" i="27"/>
  <c r="W85" i="27"/>
  <c r="U65" i="21"/>
  <c r="U71" i="21"/>
  <c r="W121" i="27"/>
  <c r="W97" i="27"/>
  <c r="U66" i="21"/>
  <c r="V69" i="21"/>
  <c r="U69" i="21"/>
  <c r="V70" i="21"/>
  <c r="U70" i="21"/>
  <c r="K94" i="27"/>
  <c r="W82" i="27"/>
  <c r="H109" i="22"/>
  <c r="U63" i="21"/>
  <c r="U73" i="21"/>
  <c r="H108" i="22"/>
  <c r="U64" i="21"/>
  <c r="L95" i="27"/>
  <c r="X83" i="27"/>
  <c r="H91" i="22"/>
  <c r="I94" i="22"/>
  <c r="I86" i="22"/>
  <c r="I88" i="22"/>
  <c r="J92" i="22"/>
  <c r="J88" i="22"/>
  <c r="H95" i="22"/>
  <c r="J96" i="22"/>
  <c r="I96" i="22"/>
  <c r="I92" i="22"/>
  <c r="H114" i="22"/>
  <c r="H100" i="22"/>
  <c r="I114" i="22"/>
  <c r="J117" i="22"/>
  <c r="H121" i="22"/>
  <c r="H111" i="22"/>
  <c r="J115" i="22"/>
  <c r="I121" i="22"/>
  <c r="I113" i="22"/>
  <c r="J114" i="22"/>
  <c r="H117" i="22"/>
  <c r="H113" i="22"/>
  <c r="J121" i="22"/>
  <c r="J113" i="22"/>
  <c r="I119" i="22"/>
  <c r="I111" i="22"/>
  <c r="H118" i="22"/>
  <c r="H110" i="22"/>
  <c r="J118" i="22"/>
  <c r="H120" i="22"/>
  <c r="I115" i="22"/>
  <c r="H104" i="22"/>
  <c r="J119" i="22"/>
  <c r="J111" i="22"/>
  <c r="I117" i="22"/>
  <c r="J110" i="22"/>
  <c r="B62" i="14"/>
  <c r="B63" i="14"/>
  <c r="B64" i="14"/>
  <c r="B65" i="14"/>
  <c r="B66" i="14"/>
  <c r="B67" i="14"/>
  <c r="B68" i="14"/>
  <c r="B69" i="14"/>
  <c r="B70" i="14"/>
  <c r="B71" i="14"/>
  <c r="B72" i="14"/>
  <c r="B73" i="14"/>
  <c r="L107" i="27" l="1"/>
  <c r="X95" i="27"/>
  <c r="K106" i="27"/>
  <c r="W94" i="27"/>
  <c r="J104" i="22"/>
  <c r="I100" i="22"/>
  <c r="I106" i="22"/>
  <c r="I108" i="22"/>
  <c r="H107" i="22"/>
  <c r="J100" i="22"/>
  <c r="I104" i="22"/>
  <c r="J108" i="22"/>
  <c r="I98" i="22"/>
  <c r="H103" i="22"/>
  <c r="J122" i="22"/>
  <c r="I126" i="22"/>
  <c r="J129" i="22"/>
  <c r="H129" i="22"/>
  <c r="J126" i="22"/>
  <c r="H125" i="22"/>
  <c r="J133" i="22"/>
  <c r="H116" i="22"/>
  <c r="I129" i="22"/>
  <c r="I127" i="22"/>
  <c r="H122" i="22"/>
  <c r="I131" i="22"/>
  <c r="I125" i="22"/>
  <c r="H123" i="22"/>
  <c r="H112" i="22"/>
  <c r="J131" i="22"/>
  <c r="J130" i="22"/>
  <c r="H133" i="22"/>
  <c r="H126" i="22"/>
  <c r="J127" i="22"/>
  <c r="I123" i="22"/>
  <c r="J123" i="22"/>
  <c r="H132" i="22"/>
  <c r="H130" i="22"/>
  <c r="J125" i="22"/>
  <c r="I133" i="22"/>
  <c r="Q52" i="19"/>
  <c r="P52" i="19"/>
  <c r="O52" i="19"/>
  <c r="N52" i="19"/>
  <c r="M52" i="19"/>
  <c r="L52" i="19"/>
  <c r="K52" i="19"/>
  <c r="J52" i="19"/>
  <c r="I52" i="19"/>
  <c r="H52" i="19"/>
  <c r="G52" i="19"/>
  <c r="F52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Q46" i="19"/>
  <c r="P46" i="19"/>
  <c r="O46" i="19"/>
  <c r="N46" i="19"/>
  <c r="M46" i="19"/>
  <c r="L46" i="19"/>
  <c r="K46" i="19"/>
  <c r="J46" i="19"/>
  <c r="I46" i="19"/>
  <c r="H46" i="19"/>
  <c r="G46" i="19"/>
  <c r="F46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Q43" i="19"/>
  <c r="P43" i="19"/>
  <c r="O43" i="19"/>
  <c r="N43" i="19"/>
  <c r="M43" i="19"/>
  <c r="L43" i="19"/>
  <c r="L60" i="19" s="1"/>
  <c r="K43" i="19"/>
  <c r="J43" i="19"/>
  <c r="I43" i="19"/>
  <c r="H43" i="19"/>
  <c r="G43" i="19"/>
  <c r="F43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Q39" i="19"/>
  <c r="P39" i="19"/>
  <c r="O39" i="19"/>
  <c r="N39" i="19"/>
  <c r="M39" i="19"/>
  <c r="L39" i="19"/>
  <c r="K39" i="19"/>
  <c r="J39" i="19"/>
  <c r="I39" i="19"/>
  <c r="H39" i="19"/>
  <c r="G39" i="19"/>
  <c r="F39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Q34" i="19"/>
  <c r="P34" i="19"/>
  <c r="O34" i="19"/>
  <c r="N34" i="19"/>
  <c r="M34" i="19"/>
  <c r="L34" i="19"/>
  <c r="K34" i="19"/>
  <c r="J34" i="19"/>
  <c r="I34" i="19"/>
  <c r="H34" i="19"/>
  <c r="G34" i="19"/>
  <c r="F34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P61" i="19" l="1"/>
  <c r="N61" i="19"/>
  <c r="K60" i="19"/>
  <c r="J60" i="19"/>
  <c r="O61" i="19"/>
  <c r="M60" i="19"/>
  <c r="G60" i="19"/>
  <c r="O60" i="19"/>
  <c r="K61" i="19"/>
  <c r="M61" i="19"/>
  <c r="I60" i="19"/>
  <c r="Q60" i="19"/>
  <c r="Q61" i="19"/>
  <c r="I61" i="19"/>
  <c r="J61" i="19"/>
  <c r="F60" i="19"/>
  <c r="N60" i="19"/>
  <c r="K118" i="27"/>
  <c r="W106" i="27"/>
  <c r="L61" i="19"/>
  <c r="H60" i="19"/>
  <c r="P60" i="19"/>
  <c r="L119" i="27"/>
  <c r="X107" i="27"/>
  <c r="I110" i="22"/>
  <c r="I120" i="22"/>
  <c r="J112" i="22"/>
  <c r="J116" i="22"/>
  <c r="H115" i="22"/>
  <c r="J120" i="22"/>
  <c r="H119" i="22"/>
  <c r="I118" i="22"/>
  <c r="I116" i="22"/>
  <c r="I112" i="22"/>
  <c r="H145" i="22"/>
  <c r="I138" i="22"/>
  <c r="I145" i="22"/>
  <c r="H128" i="22"/>
  <c r="J134" i="22"/>
  <c r="J137" i="22"/>
  <c r="I135" i="22"/>
  <c r="J143" i="22"/>
  <c r="I143" i="22"/>
  <c r="H137" i="22"/>
  <c r="H142" i="22"/>
  <c r="J135" i="22"/>
  <c r="I137" i="22"/>
  <c r="J139" i="22"/>
  <c r="H124" i="22"/>
  <c r="H134" i="22"/>
  <c r="J145" i="22"/>
  <c r="H141" i="22"/>
  <c r="I141" i="22"/>
  <c r="H144" i="22"/>
  <c r="I139" i="22"/>
  <c r="J138" i="22"/>
  <c r="H138" i="22"/>
  <c r="J142" i="22"/>
  <c r="H135" i="22"/>
  <c r="J141" i="22"/>
  <c r="L131" i="27" l="1"/>
  <c r="X119" i="27"/>
  <c r="K130" i="27"/>
  <c r="W118" i="27"/>
  <c r="H127" i="22"/>
  <c r="I128" i="22"/>
  <c r="J132" i="22"/>
  <c r="J128" i="22"/>
  <c r="I130" i="22"/>
  <c r="J124" i="22"/>
  <c r="I132" i="22"/>
  <c r="I124" i="22"/>
  <c r="H131" i="22"/>
  <c r="I122" i="22"/>
  <c r="H140" i="22"/>
  <c r="H136" i="22"/>
  <c r="K142" i="27" l="1"/>
  <c r="W142" i="27" s="1"/>
  <c r="W130" i="27"/>
  <c r="L143" i="27"/>
  <c r="X143" i="27" s="1"/>
  <c r="X131" i="27"/>
  <c r="I134" i="22"/>
  <c r="J136" i="22"/>
  <c r="J144" i="22"/>
  <c r="I140" i="22"/>
  <c r="I136" i="22"/>
  <c r="I142" i="22"/>
  <c r="H143" i="22"/>
  <c r="I144" i="22"/>
  <c r="J140" i="22"/>
  <c r="H139" i="22"/>
  <c r="N145" i="28" l="1"/>
  <c r="B145" i="28"/>
  <c r="N144" i="28"/>
  <c r="B144" i="28"/>
  <c r="N143" i="28"/>
  <c r="B143" i="28"/>
  <c r="N142" i="28"/>
  <c r="B142" i="28"/>
  <c r="N141" i="28"/>
  <c r="B141" i="28"/>
  <c r="N140" i="28"/>
  <c r="B140" i="28"/>
  <c r="N139" i="28"/>
  <c r="B139" i="28"/>
  <c r="N138" i="28"/>
  <c r="B138" i="28"/>
  <c r="N137" i="28"/>
  <c r="B137" i="28"/>
  <c r="N136" i="28"/>
  <c r="B136" i="28"/>
  <c r="N135" i="28"/>
  <c r="B135" i="28"/>
  <c r="N134" i="28"/>
  <c r="B134" i="28"/>
  <c r="N133" i="28"/>
  <c r="B133" i="28"/>
  <c r="N132" i="28"/>
  <c r="B132" i="28"/>
  <c r="N131" i="28"/>
  <c r="B131" i="28"/>
  <c r="N130" i="28"/>
  <c r="B130" i="28"/>
  <c r="N129" i="28"/>
  <c r="B129" i="28"/>
  <c r="N128" i="28"/>
  <c r="B128" i="28"/>
  <c r="N127" i="28"/>
  <c r="B127" i="28"/>
  <c r="N126" i="28"/>
  <c r="B126" i="28"/>
  <c r="N125" i="28"/>
  <c r="B125" i="28"/>
  <c r="N124" i="28"/>
  <c r="B124" i="28"/>
  <c r="N123" i="28"/>
  <c r="B123" i="28"/>
  <c r="N122" i="28"/>
  <c r="B122" i="28"/>
  <c r="N121" i="28"/>
  <c r="B121" i="28"/>
  <c r="N120" i="28"/>
  <c r="B120" i="28"/>
  <c r="N119" i="28"/>
  <c r="B119" i="28"/>
  <c r="N118" i="28"/>
  <c r="B118" i="28"/>
  <c r="N117" i="28"/>
  <c r="B117" i="28"/>
  <c r="N116" i="28"/>
  <c r="B116" i="28"/>
  <c r="N115" i="28"/>
  <c r="B115" i="28"/>
  <c r="N114" i="28"/>
  <c r="B114" i="28"/>
  <c r="N113" i="28"/>
  <c r="B113" i="28"/>
  <c r="N112" i="28"/>
  <c r="B112" i="28"/>
  <c r="N111" i="28"/>
  <c r="B111" i="28"/>
  <c r="N110" i="28"/>
  <c r="B110" i="28"/>
  <c r="N109" i="28"/>
  <c r="B109" i="28"/>
  <c r="N108" i="28"/>
  <c r="B108" i="28"/>
  <c r="N107" i="28"/>
  <c r="B107" i="28"/>
  <c r="N106" i="28"/>
  <c r="B106" i="28"/>
  <c r="N105" i="28"/>
  <c r="B105" i="28"/>
  <c r="N104" i="28"/>
  <c r="B104" i="28"/>
  <c r="N103" i="28"/>
  <c r="B103" i="28"/>
  <c r="N102" i="28"/>
  <c r="B102" i="28"/>
  <c r="N101" i="28"/>
  <c r="B101" i="28"/>
  <c r="N100" i="28"/>
  <c r="B100" i="28"/>
  <c r="N99" i="28"/>
  <c r="F99" i="28"/>
  <c r="B99" i="28"/>
  <c r="N98" i="28"/>
  <c r="B98" i="28"/>
  <c r="O145" i="27"/>
  <c r="B145" i="27"/>
  <c r="O144" i="27"/>
  <c r="B144" i="27"/>
  <c r="O143" i="27"/>
  <c r="B143" i="27"/>
  <c r="O142" i="27"/>
  <c r="B142" i="27"/>
  <c r="O141" i="27"/>
  <c r="B141" i="27"/>
  <c r="O140" i="27"/>
  <c r="B140" i="27"/>
  <c r="O139" i="27"/>
  <c r="B139" i="27"/>
  <c r="O138" i="27"/>
  <c r="B138" i="27"/>
  <c r="O137" i="27"/>
  <c r="B137" i="27"/>
  <c r="O136" i="27"/>
  <c r="B136" i="27"/>
  <c r="O135" i="27"/>
  <c r="B135" i="27"/>
  <c r="O134" i="27"/>
  <c r="B134" i="27"/>
  <c r="O133" i="27"/>
  <c r="B133" i="27"/>
  <c r="O132" i="27"/>
  <c r="B132" i="27"/>
  <c r="O131" i="27"/>
  <c r="B131" i="27"/>
  <c r="O130" i="27"/>
  <c r="B130" i="27"/>
  <c r="O129" i="27"/>
  <c r="B129" i="27"/>
  <c r="O128" i="27"/>
  <c r="B128" i="27"/>
  <c r="O127" i="27"/>
  <c r="B127" i="27"/>
  <c r="O126" i="27"/>
  <c r="B126" i="27"/>
  <c r="O125" i="27"/>
  <c r="B125" i="27"/>
  <c r="O124" i="27"/>
  <c r="B124" i="27"/>
  <c r="O123" i="27"/>
  <c r="B123" i="27"/>
  <c r="O122" i="27"/>
  <c r="B122" i="27"/>
  <c r="O121" i="27"/>
  <c r="B121" i="27"/>
  <c r="O120" i="27"/>
  <c r="B120" i="27"/>
  <c r="O119" i="27"/>
  <c r="B119" i="27"/>
  <c r="O118" i="27"/>
  <c r="B118" i="27"/>
  <c r="O117" i="27"/>
  <c r="B117" i="27"/>
  <c r="O116" i="27"/>
  <c r="B116" i="27"/>
  <c r="O115" i="27"/>
  <c r="B115" i="27"/>
  <c r="O114" i="27"/>
  <c r="B114" i="27"/>
  <c r="O113" i="27"/>
  <c r="B113" i="27"/>
  <c r="O112" i="27"/>
  <c r="B112" i="27"/>
  <c r="O111" i="27"/>
  <c r="B111" i="27"/>
  <c r="O110" i="27"/>
  <c r="B110" i="27"/>
  <c r="O109" i="27"/>
  <c r="B109" i="27"/>
  <c r="O108" i="27"/>
  <c r="B108" i="27"/>
  <c r="O107" i="27"/>
  <c r="B107" i="27"/>
  <c r="O106" i="27"/>
  <c r="B106" i="27"/>
  <c r="O105" i="27"/>
  <c r="B105" i="27"/>
  <c r="O104" i="27"/>
  <c r="B104" i="27"/>
  <c r="O103" i="27"/>
  <c r="B103" i="27"/>
  <c r="O102" i="27"/>
  <c r="B102" i="27"/>
  <c r="O101" i="27"/>
  <c r="B101" i="27"/>
  <c r="O100" i="27"/>
  <c r="B100" i="27"/>
  <c r="O99" i="27"/>
  <c r="B99" i="27"/>
  <c r="O98" i="27"/>
  <c r="B98" i="27"/>
  <c r="B98" i="22"/>
  <c r="B99" i="22"/>
  <c r="B100" i="22"/>
  <c r="B101" i="22"/>
  <c r="B102" i="22"/>
  <c r="B103" i="22"/>
  <c r="B104" i="22"/>
  <c r="B105" i="22"/>
  <c r="B106" i="22"/>
  <c r="B107" i="22"/>
  <c r="B108" i="22"/>
  <c r="B109" i="22"/>
  <c r="B110" i="22"/>
  <c r="B111" i="22"/>
  <c r="B112" i="22"/>
  <c r="B113" i="22"/>
  <c r="B114" i="22"/>
  <c r="B115" i="22"/>
  <c r="B116" i="22"/>
  <c r="B117" i="22"/>
  <c r="B118" i="22"/>
  <c r="B119" i="22"/>
  <c r="B120" i="22"/>
  <c r="B121" i="22"/>
  <c r="B122" i="22"/>
  <c r="B123" i="22"/>
  <c r="B124" i="22"/>
  <c r="B125" i="22"/>
  <c r="B126" i="22"/>
  <c r="B127" i="22"/>
  <c r="B128" i="22"/>
  <c r="B129" i="22"/>
  <c r="B130" i="22"/>
  <c r="B131" i="22"/>
  <c r="B132" i="22"/>
  <c r="B133" i="22"/>
  <c r="B134" i="22"/>
  <c r="B135" i="22"/>
  <c r="B136" i="22"/>
  <c r="B137" i="22"/>
  <c r="B138" i="22"/>
  <c r="B139" i="22"/>
  <c r="B140" i="22"/>
  <c r="B141" i="22"/>
  <c r="B142" i="22"/>
  <c r="B143" i="22"/>
  <c r="B144" i="22"/>
  <c r="B145" i="22"/>
  <c r="L145" i="22"/>
  <c r="L144" i="22"/>
  <c r="L143" i="22"/>
  <c r="L142" i="22"/>
  <c r="L141" i="22"/>
  <c r="L140" i="22"/>
  <c r="L139" i="22"/>
  <c r="L138" i="22"/>
  <c r="L137" i="22"/>
  <c r="L136" i="22"/>
  <c r="L135" i="22"/>
  <c r="L134" i="22"/>
  <c r="L133" i="22"/>
  <c r="L132" i="22"/>
  <c r="L131" i="22"/>
  <c r="L130" i="22"/>
  <c r="L129" i="22"/>
  <c r="L128" i="22"/>
  <c r="L127" i="22"/>
  <c r="L126" i="22"/>
  <c r="L125" i="22"/>
  <c r="L124" i="22"/>
  <c r="L123" i="22"/>
  <c r="L122" i="22"/>
  <c r="L121" i="22"/>
  <c r="L120" i="22"/>
  <c r="L119" i="22"/>
  <c r="L118" i="22"/>
  <c r="L117" i="22"/>
  <c r="L116" i="22"/>
  <c r="L115" i="22"/>
  <c r="L114" i="22"/>
  <c r="L113" i="22"/>
  <c r="L112" i="22"/>
  <c r="L111" i="22"/>
  <c r="L110" i="22"/>
  <c r="L109" i="22"/>
  <c r="L108" i="22"/>
  <c r="L107" i="22"/>
  <c r="L106" i="22"/>
  <c r="L105" i="22"/>
  <c r="L104" i="22"/>
  <c r="L103" i="22"/>
  <c r="L102" i="22"/>
  <c r="L101" i="22"/>
  <c r="L100" i="22"/>
  <c r="L99" i="22"/>
  <c r="L98" i="22"/>
  <c r="O145" i="17"/>
  <c r="O144" i="17"/>
  <c r="O143" i="17"/>
  <c r="O142" i="17"/>
  <c r="O141" i="17"/>
  <c r="O140" i="17"/>
  <c r="O139" i="17"/>
  <c r="O138" i="17"/>
  <c r="O137" i="17"/>
  <c r="O136" i="17"/>
  <c r="O135" i="17"/>
  <c r="O134" i="17"/>
  <c r="O133" i="17"/>
  <c r="O132" i="17"/>
  <c r="O131" i="17"/>
  <c r="O130" i="17"/>
  <c r="O129" i="17"/>
  <c r="O128" i="17"/>
  <c r="O127" i="17"/>
  <c r="O126" i="17"/>
  <c r="O125" i="17"/>
  <c r="O124" i="17"/>
  <c r="O123" i="17"/>
  <c r="O122" i="17"/>
  <c r="O121" i="17"/>
  <c r="O120" i="17"/>
  <c r="O119" i="17"/>
  <c r="O118" i="17"/>
  <c r="O117" i="17"/>
  <c r="O116" i="17"/>
  <c r="O115" i="17"/>
  <c r="O114" i="17"/>
  <c r="O113" i="17"/>
  <c r="O112" i="17"/>
  <c r="O111" i="17"/>
  <c r="O110" i="17"/>
  <c r="O109" i="17"/>
  <c r="O108" i="17"/>
  <c r="O107" i="17"/>
  <c r="O106" i="17"/>
  <c r="O105" i="17"/>
  <c r="O104" i="17"/>
  <c r="O103" i="17"/>
  <c r="O102" i="17"/>
  <c r="O101" i="17"/>
  <c r="O100" i="17"/>
  <c r="O99" i="17"/>
  <c r="O98" i="17"/>
  <c r="B98" i="17"/>
  <c r="B99" i="17"/>
  <c r="B100" i="17"/>
  <c r="B101" i="17"/>
  <c r="B102" i="17"/>
  <c r="B103" i="17"/>
  <c r="B104" i="17"/>
  <c r="B105" i="17"/>
  <c r="B106" i="17"/>
  <c r="B107" i="17"/>
  <c r="B108" i="17"/>
  <c r="B109" i="17"/>
  <c r="B110" i="17"/>
  <c r="B111" i="17"/>
  <c r="B112" i="17"/>
  <c r="B113" i="17"/>
  <c r="B114" i="17"/>
  <c r="B115" i="17"/>
  <c r="B116" i="17"/>
  <c r="B117" i="17"/>
  <c r="B118" i="17"/>
  <c r="B119" i="17"/>
  <c r="B120" i="17"/>
  <c r="B121" i="17"/>
  <c r="B122" i="17"/>
  <c r="B123" i="17"/>
  <c r="B124" i="17"/>
  <c r="B125" i="17"/>
  <c r="B126" i="17"/>
  <c r="B127" i="17"/>
  <c r="B128" i="17"/>
  <c r="B129" i="17"/>
  <c r="B130" i="17"/>
  <c r="B131" i="17"/>
  <c r="B132" i="17"/>
  <c r="B133" i="17"/>
  <c r="B134" i="17"/>
  <c r="B135" i="17"/>
  <c r="B136" i="17"/>
  <c r="B137" i="17"/>
  <c r="B138" i="17"/>
  <c r="B139" i="17"/>
  <c r="B140" i="17"/>
  <c r="B141" i="17"/>
  <c r="B142" i="17"/>
  <c r="B143" i="17"/>
  <c r="B144" i="17"/>
  <c r="B145" i="17"/>
  <c r="Q99" i="28" l="1"/>
  <c r="F111" i="28"/>
  <c r="E9" i="29"/>
  <c r="E8" i="29"/>
  <c r="E7" i="29"/>
  <c r="E6" i="29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AA4" i="31" s="1"/>
  <c r="B7" i="14"/>
  <c r="B6" i="14"/>
  <c r="B5" i="14"/>
  <c r="B4" i="14"/>
  <c r="B3" i="14"/>
  <c r="B2" i="14"/>
  <c r="V7" i="31" s="1"/>
  <c r="G5" i="30"/>
  <c r="H5" i="31" l="1"/>
  <c r="H8" i="31"/>
  <c r="H4" i="31"/>
  <c r="H7" i="31"/>
  <c r="M4" i="31"/>
  <c r="H6" i="31"/>
  <c r="O10" i="29"/>
  <c r="O6" i="29"/>
  <c r="H9" i="31"/>
  <c r="I9" i="31" s="1"/>
  <c r="J9" i="31" s="1"/>
  <c r="C9" i="31"/>
  <c r="O9" i="29"/>
  <c r="O5" i="29"/>
  <c r="AA9" i="31"/>
  <c r="O8" i="29"/>
  <c r="AN9" i="18"/>
  <c r="V9" i="31"/>
  <c r="W10" i="31" s="1"/>
  <c r="M9" i="31"/>
  <c r="O7" i="29"/>
  <c r="AI9" i="18"/>
  <c r="R9" i="31"/>
  <c r="V8" i="31"/>
  <c r="C8" i="31"/>
  <c r="R8" i="31"/>
  <c r="V6" i="31"/>
  <c r="W7" i="31" s="1"/>
  <c r="X7" i="31" s="1"/>
  <c r="AA5" i="31"/>
  <c r="AB5" i="31" s="1"/>
  <c r="AC5" i="31" s="1"/>
  <c r="AI8" i="18"/>
  <c r="AI4" i="18"/>
  <c r="AN7" i="18"/>
  <c r="AI7" i="18"/>
  <c r="AN6" i="18"/>
  <c r="AI6" i="18"/>
  <c r="AN5" i="18"/>
  <c r="AN8" i="18"/>
  <c r="AN4" i="18"/>
  <c r="AI5" i="18"/>
  <c r="AA6" i="31"/>
  <c r="AB6" i="31" s="1"/>
  <c r="AC6" i="31" s="1"/>
  <c r="C4" i="31"/>
  <c r="R4" i="31"/>
  <c r="AA7" i="31"/>
  <c r="C5" i="31"/>
  <c r="R5" i="31"/>
  <c r="AA8" i="31"/>
  <c r="C6" i="31"/>
  <c r="R6" i="31"/>
  <c r="V4" i="31"/>
  <c r="C7" i="31"/>
  <c r="D8" i="31" s="1"/>
  <c r="E8" i="31" s="1"/>
  <c r="R7" i="31"/>
  <c r="V5" i="31"/>
  <c r="W6" i="31" s="1"/>
  <c r="X6" i="31" s="1"/>
  <c r="Q111" i="28"/>
  <c r="F123" i="28"/>
  <c r="W8" i="31"/>
  <c r="X8" i="31" s="1"/>
  <c r="D5" i="31" l="1"/>
  <c r="E5" i="31" s="1"/>
  <c r="S5" i="31"/>
  <c r="S9" i="31"/>
  <c r="AJ9" i="18"/>
  <c r="M10" i="29"/>
  <c r="G9" i="32"/>
  <c r="AO9" i="18"/>
  <c r="H9" i="32"/>
  <c r="N10" i="29"/>
  <c r="N14" i="29" s="1"/>
  <c r="E39" i="32"/>
  <c r="AB9" i="31"/>
  <c r="AC9" i="31" s="1"/>
  <c r="W9" i="31"/>
  <c r="X9" i="31" s="1"/>
  <c r="I6" i="31"/>
  <c r="J6" i="31" s="1"/>
  <c r="I7" i="31"/>
  <c r="J7" i="31" s="1"/>
  <c r="S6" i="31"/>
  <c r="I5" i="31"/>
  <c r="J5" i="31" s="1"/>
  <c r="S7" i="31"/>
  <c r="I8" i="31"/>
  <c r="J8" i="31" s="1"/>
  <c r="AB8" i="31"/>
  <c r="AC8" i="31" s="1"/>
  <c r="AB7" i="31"/>
  <c r="AC7" i="31" s="1"/>
  <c r="W5" i="31"/>
  <c r="X5" i="31" s="1"/>
  <c r="S8" i="31"/>
  <c r="D6" i="31"/>
  <c r="E6" i="31" s="1"/>
  <c r="D7" i="31"/>
  <c r="E7" i="31" s="1"/>
  <c r="S11" i="31"/>
  <c r="S12" i="31" s="1"/>
  <c r="S13" i="31" s="1"/>
  <c r="S14" i="31" s="1"/>
  <c r="S15" i="31" s="1"/>
  <c r="Q123" i="28"/>
  <c r="F135" i="28"/>
  <c r="Q135" i="28" s="1"/>
  <c r="F63" i="32"/>
  <c r="L13" i="28"/>
  <c r="W13" i="28" s="1"/>
  <c r="L12" i="28"/>
  <c r="W12" i="28" s="1"/>
  <c r="L11" i="28"/>
  <c r="W11" i="28" s="1"/>
  <c r="L10" i="28"/>
  <c r="W10" i="28" s="1"/>
  <c r="L9" i="28"/>
  <c r="W9" i="28" s="1"/>
  <c r="L8" i="28"/>
  <c r="W8" i="28" s="1"/>
  <c r="L7" i="28"/>
  <c r="W7" i="28" s="1"/>
  <c r="L6" i="28"/>
  <c r="W6" i="28" s="1"/>
  <c r="L5" i="28"/>
  <c r="W5" i="28" s="1"/>
  <c r="L4" i="28"/>
  <c r="W4" i="28" s="1"/>
  <c r="L3" i="28"/>
  <c r="W3" i="28" s="1"/>
  <c r="L2" i="28"/>
  <c r="W2" i="28" s="1"/>
  <c r="R49" i="28"/>
  <c r="R48" i="28"/>
  <c r="R46" i="28"/>
  <c r="R45" i="28"/>
  <c r="R43" i="28"/>
  <c r="R42" i="28"/>
  <c r="R41" i="28"/>
  <c r="R40" i="28"/>
  <c r="R39" i="28"/>
  <c r="R38" i="28"/>
  <c r="R37" i="28"/>
  <c r="R35" i="28"/>
  <c r="R34" i="28"/>
  <c r="R33" i="28"/>
  <c r="R32" i="28"/>
  <c r="R31" i="28"/>
  <c r="R30" i="28"/>
  <c r="R29" i="28"/>
  <c r="R28" i="28"/>
  <c r="R27" i="28"/>
  <c r="R26" i="28"/>
  <c r="R25" i="28"/>
  <c r="R24" i="28"/>
  <c r="R23" i="28"/>
  <c r="R22" i="28"/>
  <c r="R21" i="28"/>
  <c r="R20" i="28"/>
  <c r="R19" i="28"/>
  <c r="R18" i="28"/>
  <c r="R17" i="28"/>
  <c r="R16" i="28"/>
  <c r="R15" i="28"/>
  <c r="R14" i="28"/>
  <c r="R13" i="28"/>
  <c r="R12" i="28"/>
  <c r="R11" i="28"/>
  <c r="R10" i="28"/>
  <c r="R9" i="28"/>
  <c r="R8" i="28"/>
  <c r="R7" i="28"/>
  <c r="R6" i="28"/>
  <c r="R5" i="28"/>
  <c r="R4" i="28"/>
  <c r="R3" i="28"/>
  <c r="C1" i="28"/>
  <c r="H61" i="28"/>
  <c r="S61" i="28" s="1"/>
  <c r="H60" i="28"/>
  <c r="S60" i="28" s="1"/>
  <c r="H59" i="28"/>
  <c r="S59" i="28" s="1"/>
  <c r="H58" i="28"/>
  <c r="S58" i="28" s="1"/>
  <c r="H57" i="28"/>
  <c r="S57" i="28" s="1"/>
  <c r="H56" i="28"/>
  <c r="S56" i="28" s="1"/>
  <c r="H55" i="28"/>
  <c r="S55" i="28" s="1"/>
  <c r="H54" i="28"/>
  <c r="S54" i="28" s="1"/>
  <c r="H53" i="28"/>
  <c r="S53" i="28" s="1"/>
  <c r="H52" i="28"/>
  <c r="S52" i="28" s="1"/>
  <c r="H51" i="28"/>
  <c r="S51" i="28" s="1"/>
  <c r="H50" i="28"/>
  <c r="S50" i="28" s="1"/>
  <c r="H49" i="28"/>
  <c r="S49" i="28" s="1"/>
  <c r="H48" i="28"/>
  <c r="S48" i="28" s="1"/>
  <c r="H47" i="28"/>
  <c r="S47" i="28" s="1"/>
  <c r="H46" i="28"/>
  <c r="S46" i="28" s="1"/>
  <c r="H45" i="28"/>
  <c r="S45" i="28" s="1"/>
  <c r="H44" i="28"/>
  <c r="S44" i="28" s="1"/>
  <c r="H43" i="28"/>
  <c r="S43" i="28" s="1"/>
  <c r="H42" i="28"/>
  <c r="S42" i="28" s="1"/>
  <c r="H41" i="28"/>
  <c r="S41" i="28" s="1"/>
  <c r="H40" i="28"/>
  <c r="S40" i="28" s="1"/>
  <c r="H39" i="28"/>
  <c r="S39" i="28" s="1"/>
  <c r="H38" i="28"/>
  <c r="S38" i="28" s="1"/>
  <c r="H37" i="28"/>
  <c r="S37" i="28" s="1"/>
  <c r="H36" i="28"/>
  <c r="S36" i="28" s="1"/>
  <c r="H35" i="28"/>
  <c r="S35" i="28" s="1"/>
  <c r="H34" i="28"/>
  <c r="S34" i="28" s="1"/>
  <c r="H33" i="28"/>
  <c r="S33" i="28" s="1"/>
  <c r="H32" i="28"/>
  <c r="S32" i="28" s="1"/>
  <c r="H31" i="28"/>
  <c r="S31" i="28" s="1"/>
  <c r="H30" i="28"/>
  <c r="S30" i="28" s="1"/>
  <c r="H29" i="28"/>
  <c r="S29" i="28" s="1"/>
  <c r="H28" i="28"/>
  <c r="S28" i="28" s="1"/>
  <c r="H27" i="28"/>
  <c r="S27" i="28" s="1"/>
  <c r="H26" i="28"/>
  <c r="S26" i="28" s="1"/>
  <c r="H25" i="28"/>
  <c r="S25" i="28" s="1"/>
  <c r="H24" i="28"/>
  <c r="S24" i="28" s="1"/>
  <c r="H23" i="28"/>
  <c r="S23" i="28" s="1"/>
  <c r="H22" i="28"/>
  <c r="S22" i="28" s="1"/>
  <c r="H21" i="28"/>
  <c r="S21" i="28" s="1"/>
  <c r="H20" i="28"/>
  <c r="S20" i="28" s="1"/>
  <c r="H19" i="28"/>
  <c r="S19" i="28" s="1"/>
  <c r="H18" i="28"/>
  <c r="S18" i="28" s="1"/>
  <c r="H17" i="28"/>
  <c r="S17" i="28" s="1"/>
  <c r="H16" i="28"/>
  <c r="S16" i="28" s="1"/>
  <c r="H15" i="28"/>
  <c r="S15" i="28" s="1"/>
  <c r="H14" i="28"/>
  <c r="S14" i="28" s="1"/>
  <c r="H13" i="28"/>
  <c r="S13" i="28" s="1"/>
  <c r="H12" i="28"/>
  <c r="S12" i="28" s="1"/>
  <c r="H11" i="28"/>
  <c r="S11" i="28" s="1"/>
  <c r="H10" i="28"/>
  <c r="S10" i="28" s="1"/>
  <c r="H9" i="28"/>
  <c r="S9" i="28" s="1"/>
  <c r="H8" i="28"/>
  <c r="S8" i="28" s="1"/>
  <c r="H7" i="28"/>
  <c r="S7" i="28" s="1"/>
  <c r="H6" i="28"/>
  <c r="S6" i="28" s="1"/>
  <c r="H5" i="28"/>
  <c r="S5" i="28" s="1"/>
  <c r="H4" i="28"/>
  <c r="S4" i="28" s="1"/>
  <c r="H3" i="28"/>
  <c r="S3" i="28" s="1"/>
  <c r="H2" i="28"/>
  <c r="S2" i="28" s="1"/>
  <c r="R2" i="28"/>
  <c r="W1" i="28"/>
  <c r="V1" i="28"/>
  <c r="N97" i="28"/>
  <c r="N96" i="28"/>
  <c r="N95" i="28"/>
  <c r="N94" i="28"/>
  <c r="N93" i="28"/>
  <c r="N92" i="28"/>
  <c r="N91" i="28"/>
  <c r="N90" i="28"/>
  <c r="N89" i="28"/>
  <c r="N88" i="28"/>
  <c r="Q87" i="28"/>
  <c r="N87" i="28"/>
  <c r="N86" i="28"/>
  <c r="N85" i="28"/>
  <c r="N84" i="28"/>
  <c r="N83" i="28"/>
  <c r="N82" i="28"/>
  <c r="N81" i="28"/>
  <c r="N80" i="28"/>
  <c r="N79" i="28"/>
  <c r="N78" i="28"/>
  <c r="N77" i="28"/>
  <c r="N76" i="28"/>
  <c r="N75" i="28"/>
  <c r="N74" i="28"/>
  <c r="N73" i="28"/>
  <c r="N72" i="28"/>
  <c r="N71" i="28"/>
  <c r="N70" i="28"/>
  <c r="N69" i="28"/>
  <c r="N68" i="28"/>
  <c r="N67" i="28"/>
  <c r="N66" i="28"/>
  <c r="N65" i="28"/>
  <c r="N64" i="28"/>
  <c r="N63" i="28"/>
  <c r="N62" i="28"/>
  <c r="N61" i="28"/>
  <c r="N60" i="28"/>
  <c r="N59" i="28"/>
  <c r="N58" i="28"/>
  <c r="N57" i="28"/>
  <c r="N56" i="28"/>
  <c r="N55" i="28"/>
  <c r="N54" i="28"/>
  <c r="N53" i="28"/>
  <c r="N52" i="28"/>
  <c r="N51" i="28"/>
  <c r="N50" i="28"/>
  <c r="N49" i="28"/>
  <c r="N48" i="28"/>
  <c r="N47" i="28"/>
  <c r="N46" i="28"/>
  <c r="N45" i="28"/>
  <c r="N44" i="28"/>
  <c r="N43" i="28"/>
  <c r="N42" i="28"/>
  <c r="N41" i="28"/>
  <c r="N40" i="28"/>
  <c r="N39" i="28"/>
  <c r="N38" i="28"/>
  <c r="N37" i="28"/>
  <c r="N36" i="28"/>
  <c r="N35" i="28"/>
  <c r="N34" i="28"/>
  <c r="N33" i="28"/>
  <c r="N32" i="28"/>
  <c r="N31" i="28"/>
  <c r="N30" i="28"/>
  <c r="N29" i="28"/>
  <c r="N28" i="28"/>
  <c r="N27" i="28"/>
  <c r="N26" i="28"/>
  <c r="N25" i="28"/>
  <c r="N24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N5" i="28"/>
  <c r="N4" i="28"/>
  <c r="N3" i="28"/>
  <c r="N2" i="28"/>
  <c r="U1" i="28"/>
  <c r="T1" i="28"/>
  <c r="S1" i="28"/>
  <c r="R1" i="28"/>
  <c r="Q1" i="28"/>
  <c r="P1" i="28"/>
  <c r="O1" i="28"/>
  <c r="N1" i="28"/>
  <c r="B97" i="28"/>
  <c r="B96" i="28"/>
  <c r="B95" i="28"/>
  <c r="B94" i="28"/>
  <c r="B93" i="28"/>
  <c r="B92" i="28"/>
  <c r="B91" i="28"/>
  <c r="B90" i="28"/>
  <c r="B89" i="28"/>
  <c r="B88" i="28"/>
  <c r="B87" i="28"/>
  <c r="B86" i="28"/>
  <c r="B85" i="28"/>
  <c r="G85" i="28" s="1"/>
  <c r="G97" i="28" s="1"/>
  <c r="G109" i="28" s="1"/>
  <c r="G121" i="28" s="1"/>
  <c r="G133" i="28" s="1"/>
  <c r="G145" i="28" s="1"/>
  <c r="B84" i="28"/>
  <c r="G84" i="28" s="1"/>
  <c r="G96" i="28" s="1"/>
  <c r="G108" i="28" s="1"/>
  <c r="G120" i="28" s="1"/>
  <c r="G132" i="28" s="1"/>
  <c r="G144" i="28" s="1"/>
  <c r="B83" i="28"/>
  <c r="G83" i="28" s="1"/>
  <c r="G95" i="28" s="1"/>
  <c r="G107" i="28" s="1"/>
  <c r="G119" i="28" s="1"/>
  <c r="G131" i="28" s="1"/>
  <c r="G143" i="28" s="1"/>
  <c r="B82" i="28"/>
  <c r="G82" i="28" s="1"/>
  <c r="G94" i="28" s="1"/>
  <c r="G106" i="28" s="1"/>
  <c r="G118" i="28" s="1"/>
  <c r="G130" i="28" s="1"/>
  <c r="G142" i="28" s="1"/>
  <c r="B81" i="28"/>
  <c r="G81" i="28" s="1"/>
  <c r="G93" i="28" s="1"/>
  <c r="G105" i="28" s="1"/>
  <c r="G117" i="28" s="1"/>
  <c r="G129" i="28" s="1"/>
  <c r="G141" i="28" s="1"/>
  <c r="B80" i="28"/>
  <c r="G80" i="28" s="1"/>
  <c r="G92" i="28" s="1"/>
  <c r="G104" i="28" s="1"/>
  <c r="G116" i="28" s="1"/>
  <c r="G128" i="28" s="1"/>
  <c r="G140" i="28" s="1"/>
  <c r="B79" i="28"/>
  <c r="G79" i="28" s="1"/>
  <c r="G91" i="28" s="1"/>
  <c r="G103" i="28" s="1"/>
  <c r="G115" i="28" s="1"/>
  <c r="G127" i="28" s="1"/>
  <c r="G139" i="28" s="1"/>
  <c r="B78" i="28"/>
  <c r="G78" i="28" s="1"/>
  <c r="B77" i="28"/>
  <c r="G77" i="28" s="1"/>
  <c r="G89" i="28" s="1"/>
  <c r="G101" i="28" s="1"/>
  <c r="G113" i="28" s="1"/>
  <c r="G125" i="28" s="1"/>
  <c r="G137" i="28" s="1"/>
  <c r="B76" i="28"/>
  <c r="G76" i="28" s="1"/>
  <c r="G88" i="28" s="1"/>
  <c r="G100" i="28" s="1"/>
  <c r="G112" i="28" s="1"/>
  <c r="G124" i="28" s="1"/>
  <c r="G136" i="28" s="1"/>
  <c r="B75" i="28"/>
  <c r="G75" i="28" s="1"/>
  <c r="G87" i="28" s="1"/>
  <c r="G99" i="28" s="1"/>
  <c r="G111" i="28" s="1"/>
  <c r="G123" i="28" s="1"/>
  <c r="G135" i="28" s="1"/>
  <c r="B74" i="28"/>
  <c r="G74" i="28" s="1"/>
  <c r="G86" i="28" s="1"/>
  <c r="G98" i="28" s="1"/>
  <c r="G110" i="28" s="1"/>
  <c r="G122" i="28" s="1"/>
  <c r="G134" i="28" s="1"/>
  <c r="B73" i="28"/>
  <c r="B72" i="28"/>
  <c r="B71" i="28"/>
  <c r="B70" i="28"/>
  <c r="B69" i="28"/>
  <c r="B68" i="28"/>
  <c r="B67" i="28"/>
  <c r="B66" i="28"/>
  <c r="B65" i="28"/>
  <c r="B64" i="28"/>
  <c r="B63" i="28"/>
  <c r="B62" i="28"/>
  <c r="K61" i="28"/>
  <c r="V61" i="28" s="1"/>
  <c r="J61" i="28"/>
  <c r="U61" i="28" s="1"/>
  <c r="T61" i="28"/>
  <c r="F61" i="28"/>
  <c r="A61" i="28"/>
  <c r="B61" i="28" s="1"/>
  <c r="K60" i="28"/>
  <c r="V60" i="28" s="1"/>
  <c r="J60" i="28"/>
  <c r="U60" i="28" s="1"/>
  <c r="T60" i="28"/>
  <c r="R60" i="28"/>
  <c r="F60" i="28"/>
  <c r="Q60" i="28" s="1"/>
  <c r="A60" i="28"/>
  <c r="B60" i="28" s="1"/>
  <c r="K59" i="28"/>
  <c r="V59" i="28" s="1"/>
  <c r="J59" i="28"/>
  <c r="U59" i="28" s="1"/>
  <c r="T59" i="28"/>
  <c r="F59" i="28"/>
  <c r="A59" i="28"/>
  <c r="B59" i="28" s="1"/>
  <c r="K58" i="28"/>
  <c r="V58" i="28" s="1"/>
  <c r="J58" i="28"/>
  <c r="U58" i="28" s="1"/>
  <c r="T58" i="28"/>
  <c r="F58" i="28"/>
  <c r="A58" i="28"/>
  <c r="B58" i="28" s="1"/>
  <c r="K57" i="28"/>
  <c r="V57" i="28" s="1"/>
  <c r="J57" i="28"/>
  <c r="U57" i="28" s="1"/>
  <c r="T57" i="28"/>
  <c r="F57" i="28"/>
  <c r="A57" i="28"/>
  <c r="B57" i="28" s="1"/>
  <c r="K56" i="28"/>
  <c r="V56" i="28" s="1"/>
  <c r="J56" i="28"/>
  <c r="U56" i="28" s="1"/>
  <c r="T56" i="28"/>
  <c r="F56" i="28"/>
  <c r="Q56" i="28" s="1"/>
  <c r="A56" i="28"/>
  <c r="B56" i="28" s="1"/>
  <c r="K55" i="28"/>
  <c r="V55" i="28" s="1"/>
  <c r="J55" i="28"/>
  <c r="U55" i="28" s="1"/>
  <c r="T55" i="28"/>
  <c r="F55" i="28"/>
  <c r="A55" i="28"/>
  <c r="B55" i="28" s="1"/>
  <c r="K54" i="28"/>
  <c r="V54" i="28" s="1"/>
  <c r="J54" i="28"/>
  <c r="U54" i="28" s="1"/>
  <c r="T54" i="28"/>
  <c r="F54" i="28"/>
  <c r="Q54" i="28" s="1"/>
  <c r="A54" i="28"/>
  <c r="B54" i="28" s="1"/>
  <c r="K53" i="28"/>
  <c r="V53" i="28" s="1"/>
  <c r="J53" i="28"/>
  <c r="U53" i="28" s="1"/>
  <c r="T53" i="28"/>
  <c r="F53" i="28"/>
  <c r="Q53" i="28" s="1"/>
  <c r="A53" i="28"/>
  <c r="B53" i="28" s="1"/>
  <c r="K52" i="28"/>
  <c r="V52" i="28" s="1"/>
  <c r="J52" i="28"/>
  <c r="U52" i="28" s="1"/>
  <c r="T52" i="28"/>
  <c r="R52" i="28"/>
  <c r="F52" i="28"/>
  <c r="A52" i="28"/>
  <c r="B52" i="28" s="1"/>
  <c r="K51" i="28"/>
  <c r="V51" i="28" s="1"/>
  <c r="J51" i="28"/>
  <c r="U51" i="28" s="1"/>
  <c r="T51" i="28"/>
  <c r="F51" i="28"/>
  <c r="A51" i="28"/>
  <c r="B51" i="28" s="1"/>
  <c r="K50" i="28"/>
  <c r="V50" i="28" s="1"/>
  <c r="J50" i="28"/>
  <c r="U50" i="28" s="1"/>
  <c r="T50" i="28"/>
  <c r="F50" i="28"/>
  <c r="A50" i="28"/>
  <c r="B50" i="28" s="1"/>
  <c r="K49" i="28"/>
  <c r="V49" i="28" s="1"/>
  <c r="J49" i="28"/>
  <c r="U49" i="28" s="1"/>
  <c r="T49" i="28"/>
  <c r="F49" i="28"/>
  <c r="Q49" i="28" s="1"/>
  <c r="A49" i="28"/>
  <c r="B49" i="28" s="1"/>
  <c r="K48" i="28"/>
  <c r="V48" i="28" s="1"/>
  <c r="J48" i="28"/>
  <c r="U48" i="28" s="1"/>
  <c r="T48" i="28"/>
  <c r="F48" i="28"/>
  <c r="Q48" i="28" s="1"/>
  <c r="A48" i="28"/>
  <c r="B48" i="28" s="1"/>
  <c r="K47" i="28"/>
  <c r="V47" i="28" s="1"/>
  <c r="J47" i="28"/>
  <c r="U47" i="28" s="1"/>
  <c r="T47" i="28"/>
  <c r="R47" i="28"/>
  <c r="F47" i="28"/>
  <c r="Q47" i="28" s="1"/>
  <c r="A47" i="28"/>
  <c r="B47" i="28" s="1"/>
  <c r="K46" i="28"/>
  <c r="V46" i="28" s="1"/>
  <c r="J46" i="28"/>
  <c r="U46" i="28" s="1"/>
  <c r="T46" i="28"/>
  <c r="F46" i="28"/>
  <c r="Q46" i="28" s="1"/>
  <c r="A46" i="28"/>
  <c r="B46" i="28" s="1"/>
  <c r="K45" i="28"/>
  <c r="V45" i="28" s="1"/>
  <c r="J45" i="28"/>
  <c r="U45" i="28" s="1"/>
  <c r="T45" i="28"/>
  <c r="F45" i="28"/>
  <c r="Q45" i="28" s="1"/>
  <c r="A45" i="28"/>
  <c r="B45" i="28" s="1"/>
  <c r="K44" i="28"/>
  <c r="V44" i="28" s="1"/>
  <c r="J44" i="28"/>
  <c r="U44" i="28" s="1"/>
  <c r="T44" i="28"/>
  <c r="R44" i="28"/>
  <c r="F44" i="28"/>
  <c r="Q44" i="28" s="1"/>
  <c r="A44" i="28"/>
  <c r="B44" i="28" s="1"/>
  <c r="K43" i="28"/>
  <c r="V43" i="28" s="1"/>
  <c r="J43" i="28"/>
  <c r="U43" i="28" s="1"/>
  <c r="T43" i="28"/>
  <c r="F43" i="28"/>
  <c r="Q43" i="28" s="1"/>
  <c r="A43" i="28"/>
  <c r="B43" i="28" s="1"/>
  <c r="K42" i="28"/>
  <c r="V42" i="28" s="1"/>
  <c r="J42" i="28"/>
  <c r="U42" i="28" s="1"/>
  <c r="T42" i="28"/>
  <c r="F42" i="28"/>
  <c r="Q42" i="28" s="1"/>
  <c r="A42" i="28"/>
  <c r="B42" i="28" s="1"/>
  <c r="K41" i="28"/>
  <c r="V41" i="28" s="1"/>
  <c r="J41" i="28"/>
  <c r="U41" i="28" s="1"/>
  <c r="T41" i="28"/>
  <c r="F41" i="28"/>
  <c r="Q41" i="28" s="1"/>
  <c r="A41" i="28"/>
  <c r="B41" i="28" s="1"/>
  <c r="K40" i="28"/>
  <c r="V40" i="28" s="1"/>
  <c r="J40" i="28"/>
  <c r="U40" i="28" s="1"/>
  <c r="T40" i="28"/>
  <c r="F40" i="28"/>
  <c r="Q40" i="28" s="1"/>
  <c r="A40" i="28"/>
  <c r="B40" i="28" s="1"/>
  <c r="K39" i="28"/>
  <c r="V39" i="28" s="1"/>
  <c r="J39" i="28"/>
  <c r="U39" i="28" s="1"/>
  <c r="T39" i="28"/>
  <c r="F39" i="28"/>
  <c r="Q39" i="28" s="1"/>
  <c r="A39" i="28"/>
  <c r="B39" i="28" s="1"/>
  <c r="K38" i="28"/>
  <c r="V38" i="28" s="1"/>
  <c r="J38" i="28"/>
  <c r="U38" i="28" s="1"/>
  <c r="T38" i="28"/>
  <c r="F38" i="28"/>
  <c r="Q38" i="28" s="1"/>
  <c r="A38" i="28"/>
  <c r="B38" i="28" s="1"/>
  <c r="K37" i="28"/>
  <c r="V37" i="28" s="1"/>
  <c r="J37" i="28"/>
  <c r="U37" i="28" s="1"/>
  <c r="T37" i="28"/>
  <c r="F37" i="28"/>
  <c r="Q37" i="28" s="1"/>
  <c r="A37" i="28"/>
  <c r="B37" i="28" s="1"/>
  <c r="K36" i="28"/>
  <c r="V36" i="28" s="1"/>
  <c r="J36" i="28"/>
  <c r="U36" i="28" s="1"/>
  <c r="T36" i="28"/>
  <c r="R36" i="28"/>
  <c r="F36" i="28"/>
  <c r="Q36" i="28" s="1"/>
  <c r="A36" i="28"/>
  <c r="B36" i="28" s="1"/>
  <c r="K35" i="28"/>
  <c r="V35" i="28" s="1"/>
  <c r="J35" i="28"/>
  <c r="U35" i="28" s="1"/>
  <c r="T35" i="28"/>
  <c r="F35" i="28"/>
  <c r="Q35" i="28" s="1"/>
  <c r="A35" i="28"/>
  <c r="B35" i="28" s="1"/>
  <c r="K34" i="28"/>
  <c r="V34" i="28" s="1"/>
  <c r="J34" i="28"/>
  <c r="U34" i="28" s="1"/>
  <c r="T34" i="28"/>
  <c r="F34" i="28"/>
  <c r="Q34" i="28" s="1"/>
  <c r="A34" i="28"/>
  <c r="B34" i="28" s="1"/>
  <c r="K33" i="28"/>
  <c r="V33" i="28" s="1"/>
  <c r="J33" i="28"/>
  <c r="U33" i="28" s="1"/>
  <c r="T33" i="28"/>
  <c r="F33" i="28"/>
  <c r="Q33" i="28" s="1"/>
  <c r="A33" i="28"/>
  <c r="B33" i="28" s="1"/>
  <c r="K32" i="28"/>
  <c r="V32" i="28" s="1"/>
  <c r="J32" i="28"/>
  <c r="U32" i="28" s="1"/>
  <c r="T32" i="28"/>
  <c r="F32" i="28"/>
  <c r="Q32" i="28" s="1"/>
  <c r="A32" i="28"/>
  <c r="B32" i="28" s="1"/>
  <c r="K31" i="28"/>
  <c r="V31" i="28" s="1"/>
  <c r="J31" i="28"/>
  <c r="U31" i="28" s="1"/>
  <c r="T31" i="28"/>
  <c r="F31" i="28"/>
  <c r="Q31" i="28" s="1"/>
  <c r="A31" i="28"/>
  <c r="B31" i="28" s="1"/>
  <c r="K30" i="28"/>
  <c r="V30" i="28" s="1"/>
  <c r="J30" i="28"/>
  <c r="U30" i="28" s="1"/>
  <c r="T30" i="28"/>
  <c r="F30" i="28"/>
  <c r="Q30" i="28" s="1"/>
  <c r="A30" i="28"/>
  <c r="B30" i="28" s="1"/>
  <c r="K29" i="28"/>
  <c r="V29" i="28" s="1"/>
  <c r="J29" i="28"/>
  <c r="U29" i="28" s="1"/>
  <c r="T29" i="28"/>
  <c r="F29" i="28"/>
  <c r="Q29" i="28" s="1"/>
  <c r="A29" i="28"/>
  <c r="B29" i="28" s="1"/>
  <c r="K28" i="28"/>
  <c r="V28" i="28" s="1"/>
  <c r="J28" i="28"/>
  <c r="U28" i="28" s="1"/>
  <c r="T28" i="28"/>
  <c r="F28" i="28"/>
  <c r="Q28" i="28" s="1"/>
  <c r="A28" i="28"/>
  <c r="B28" i="28" s="1"/>
  <c r="K27" i="28"/>
  <c r="V27" i="28" s="1"/>
  <c r="J27" i="28"/>
  <c r="U27" i="28" s="1"/>
  <c r="T27" i="28"/>
  <c r="F27" i="28"/>
  <c r="Q27" i="28" s="1"/>
  <c r="A27" i="28"/>
  <c r="B27" i="28" s="1"/>
  <c r="K26" i="28"/>
  <c r="V26" i="28" s="1"/>
  <c r="J26" i="28"/>
  <c r="U26" i="28" s="1"/>
  <c r="T26" i="28"/>
  <c r="F26" i="28"/>
  <c r="Q26" i="28" s="1"/>
  <c r="A26" i="28"/>
  <c r="B26" i="28" s="1"/>
  <c r="K25" i="28"/>
  <c r="V25" i="28" s="1"/>
  <c r="J25" i="28"/>
  <c r="U25" i="28" s="1"/>
  <c r="T25" i="28"/>
  <c r="F25" i="28"/>
  <c r="Q25" i="28" s="1"/>
  <c r="A25" i="28"/>
  <c r="B25" i="28" s="1"/>
  <c r="K24" i="28"/>
  <c r="V24" i="28" s="1"/>
  <c r="J24" i="28"/>
  <c r="U24" i="28" s="1"/>
  <c r="T24" i="28"/>
  <c r="F24" i="28"/>
  <c r="Q24" i="28" s="1"/>
  <c r="A24" i="28"/>
  <c r="B24" i="28" s="1"/>
  <c r="K23" i="28"/>
  <c r="V23" i="28" s="1"/>
  <c r="J23" i="28"/>
  <c r="U23" i="28" s="1"/>
  <c r="T23" i="28"/>
  <c r="F23" i="28"/>
  <c r="Q23" i="28" s="1"/>
  <c r="A23" i="28"/>
  <c r="B23" i="28" s="1"/>
  <c r="K22" i="28"/>
  <c r="V22" i="28" s="1"/>
  <c r="J22" i="28"/>
  <c r="U22" i="28" s="1"/>
  <c r="T22" i="28"/>
  <c r="F22" i="28"/>
  <c r="Q22" i="28" s="1"/>
  <c r="A22" i="28"/>
  <c r="B22" i="28" s="1"/>
  <c r="K21" i="28"/>
  <c r="V21" i="28" s="1"/>
  <c r="J21" i="28"/>
  <c r="U21" i="28" s="1"/>
  <c r="T21" i="28"/>
  <c r="F21" i="28"/>
  <c r="Q21" i="28" s="1"/>
  <c r="A21" i="28"/>
  <c r="B21" i="28" s="1"/>
  <c r="K20" i="28"/>
  <c r="V20" i="28" s="1"/>
  <c r="J20" i="28"/>
  <c r="U20" i="28" s="1"/>
  <c r="T20" i="28"/>
  <c r="F20" i="28"/>
  <c r="Q20" i="28" s="1"/>
  <c r="A20" i="28"/>
  <c r="B20" i="28" s="1"/>
  <c r="K19" i="28"/>
  <c r="V19" i="28" s="1"/>
  <c r="J19" i="28"/>
  <c r="U19" i="28" s="1"/>
  <c r="T19" i="28"/>
  <c r="F19" i="28"/>
  <c r="Q19" i="28" s="1"/>
  <c r="A19" i="28"/>
  <c r="B19" i="28" s="1"/>
  <c r="K18" i="28"/>
  <c r="V18" i="28" s="1"/>
  <c r="J18" i="28"/>
  <c r="U18" i="28" s="1"/>
  <c r="T18" i="28"/>
  <c r="F18" i="28"/>
  <c r="Q18" i="28" s="1"/>
  <c r="A18" i="28"/>
  <c r="B18" i="28" s="1"/>
  <c r="K17" i="28"/>
  <c r="V17" i="28" s="1"/>
  <c r="J17" i="28"/>
  <c r="U17" i="28" s="1"/>
  <c r="T17" i="28"/>
  <c r="F17" i="28"/>
  <c r="Q17" i="28" s="1"/>
  <c r="A17" i="28"/>
  <c r="B17" i="28" s="1"/>
  <c r="K16" i="28"/>
  <c r="V16" i="28" s="1"/>
  <c r="J16" i="28"/>
  <c r="U16" i="28" s="1"/>
  <c r="T16" i="28"/>
  <c r="F16" i="28"/>
  <c r="Q16" i="28" s="1"/>
  <c r="A16" i="28"/>
  <c r="B16" i="28" s="1"/>
  <c r="K15" i="28"/>
  <c r="V15" i="28" s="1"/>
  <c r="J15" i="28"/>
  <c r="U15" i="28" s="1"/>
  <c r="T15" i="28"/>
  <c r="F15" i="28"/>
  <c r="Q15" i="28" s="1"/>
  <c r="A15" i="28"/>
  <c r="B15" i="28" s="1"/>
  <c r="K14" i="28"/>
  <c r="V14" i="28" s="1"/>
  <c r="J14" i="28"/>
  <c r="U14" i="28" s="1"/>
  <c r="T14" i="28"/>
  <c r="F14" i="28"/>
  <c r="Q14" i="28" s="1"/>
  <c r="A14" i="28"/>
  <c r="B14" i="28" s="1"/>
  <c r="K13" i="28"/>
  <c r="V13" i="28" s="1"/>
  <c r="J13" i="28"/>
  <c r="U13" i="28" s="1"/>
  <c r="T13" i="28"/>
  <c r="F13" i="28"/>
  <c r="Q13" i="28" s="1"/>
  <c r="A13" i="28"/>
  <c r="B13" i="28" s="1"/>
  <c r="K12" i="28"/>
  <c r="V12" i="28" s="1"/>
  <c r="J12" i="28"/>
  <c r="U12" i="28" s="1"/>
  <c r="T12" i="28"/>
  <c r="F12" i="28"/>
  <c r="Q12" i="28" s="1"/>
  <c r="A12" i="28"/>
  <c r="B12" i="28" s="1"/>
  <c r="K11" i="28"/>
  <c r="V11" i="28" s="1"/>
  <c r="J11" i="28"/>
  <c r="U11" i="28" s="1"/>
  <c r="T11" i="28"/>
  <c r="F11" i="28"/>
  <c r="Q11" i="28" s="1"/>
  <c r="A11" i="28"/>
  <c r="B11" i="28" s="1"/>
  <c r="K10" i="28"/>
  <c r="V10" i="28" s="1"/>
  <c r="J10" i="28"/>
  <c r="U10" i="28" s="1"/>
  <c r="T10" i="28"/>
  <c r="F10" i="28"/>
  <c r="Q10" i="28" s="1"/>
  <c r="A10" i="28"/>
  <c r="B10" i="28" s="1"/>
  <c r="K9" i="28"/>
  <c r="V9" i="28" s="1"/>
  <c r="J9" i="28"/>
  <c r="U9" i="28" s="1"/>
  <c r="T9" i="28"/>
  <c r="F9" i="28"/>
  <c r="Q9" i="28" s="1"/>
  <c r="A9" i="28"/>
  <c r="B9" i="28" s="1"/>
  <c r="K8" i="28"/>
  <c r="V8" i="28" s="1"/>
  <c r="J8" i="28"/>
  <c r="U8" i="28" s="1"/>
  <c r="T8" i="28"/>
  <c r="F8" i="28"/>
  <c r="Q8" i="28" s="1"/>
  <c r="A8" i="28"/>
  <c r="B8" i="28" s="1"/>
  <c r="K7" i="28"/>
  <c r="V7" i="28" s="1"/>
  <c r="J7" i="28"/>
  <c r="U7" i="28" s="1"/>
  <c r="T7" i="28"/>
  <c r="F7" i="28"/>
  <c r="Q7" i="28" s="1"/>
  <c r="A7" i="28"/>
  <c r="B7" i="28" s="1"/>
  <c r="K6" i="28"/>
  <c r="V6" i="28" s="1"/>
  <c r="J6" i="28"/>
  <c r="U6" i="28" s="1"/>
  <c r="T6" i="28"/>
  <c r="F6" i="28"/>
  <c r="Q6" i="28" s="1"/>
  <c r="A6" i="28"/>
  <c r="B6" i="28" s="1"/>
  <c r="K5" i="28"/>
  <c r="V5" i="28" s="1"/>
  <c r="J5" i="28"/>
  <c r="U5" i="28" s="1"/>
  <c r="T5" i="28"/>
  <c r="F5" i="28"/>
  <c r="Q5" i="28" s="1"/>
  <c r="A5" i="28"/>
  <c r="B5" i="28" s="1"/>
  <c r="K4" i="28"/>
  <c r="V4" i="28" s="1"/>
  <c r="J4" i="28"/>
  <c r="U4" i="28" s="1"/>
  <c r="T4" i="28"/>
  <c r="F4" i="28"/>
  <c r="Q4" i="28" s="1"/>
  <c r="A4" i="28"/>
  <c r="B4" i="28" s="1"/>
  <c r="K3" i="28"/>
  <c r="V3" i="28" s="1"/>
  <c r="J3" i="28"/>
  <c r="U3" i="28" s="1"/>
  <c r="T3" i="28"/>
  <c r="F3" i="28"/>
  <c r="Q3" i="28" s="1"/>
  <c r="A3" i="28"/>
  <c r="B3" i="28" s="1"/>
  <c r="K2" i="28"/>
  <c r="V2" i="28" s="1"/>
  <c r="J2" i="28"/>
  <c r="U2" i="28" s="1"/>
  <c r="T2" i="28"/>
  <c r="F2" i="28"/>
  <c r="Q2" i="28" s="1"/>
  <c r="A2" i="28"/>
  <c r="B2" i="28" s="1"/>
  <c r="A1" i="28"/>
  <c r="V61" i="27"/>
  <c r="T61" i="27"/>
  <c r="V60" i="27"/>
  <c r="T72" i="27"/>
  <c r="U59" i="27"/>
  <c r="U58" i="27"/>
  <c r="T70" i="27"/>
  <c r="R58" i="27"/>
  <c r="V57" i="27"/>
  <c r="V56" i="27"/>
  <c r="R55" i="27"/>
  <c r="U54" i="27"/>
  <c r="T66" i="27"/>
  <c r="V53" i="27"/>
  <c r="T53" i="27"/>
  <c r="V52" i="27"/>
  <c r="U52" i="27"/>
  <c r="U50" i="27"/>
  <c r="V49" i="27"/>
  <c r="U49" i="27"/>
  <c r="T49" i="27"/>
  <c r="R49" i="27"/>
  <c r="V48" i="27"/>
  <c r="U48" i="27"/>
  <c r="R48" i="27"/>
  <c r="V47" i="27"/>
  <c r="U47" i="27"/>
  <c r="T47" i="27"/>
  <c r="R47" i="27"/>
  <c r="V46" i="27"/>
  <c r="U46" i="27"/>
  <c r="T46" i="27"/>
  <c r="R46" i="27"/>
  <c r="V45" i="27"/>
  <c r="U45" i="27"/>
  <c r="T45" i="27"/>
  <c r="R45" i="27"/>
  <c r="V44" i="27"/>
  <c r="U44" i="27"/>
  <c r="T44" i="27"/>
  <c r="R44" i="27"/>
  <c r="V43" i="27"/>
  <c r="U43" i="27"/>
  <c r="T43" i="27"/>
  <c r="R43" i="27"/>
  <c r="V42" i="27"/>
  <c r="U42" i="27"/>
  <c r="T42" i="27"/>
  <c r="R42" i="27"/>
  <c r="V41" i="27"/>
  <c r="U41" i="27"/>
  <c r="T41" i="27"/>
  <c r="R41" i="27"/>
  <c r="V40" i="27"/>
  <c r="U40" i="27"/>
  <c r="T40" i="27"/>
  <c r="R40" i="27"/>
  <c r="V39" i="27"/>
  <c r="U39" i="27"/>
  <c r="T39" i="27"/>
  <c r="R39" i="27"/>
  <c r="V38" i="27"/>
  <c r="U38" i="27"/>
  <c r="T38" i="27"/>
  <c r="R38" i="27"/>
  <c r="V37" i="27"/>
  <c r="U37" i="27"/>
  <c r="T37" i="27"/>
  <c r="R37" i="27"/>
  <c r="V36" i="27"/>
  <c r="U36" i="27"/>
  <c r="T36" i="27"/>
  <c r="R36" i="27"/>
  <c r="V35" i="27"/>
  <c r="U35" i="27"/>
  <c r="T35" i="27"/>
  <c r="R35" i="27"/>
  <c r="V34" i="27"/>
  <c r="U34" i="27"/>
  <c r="T34" i="27"/>
  <c r="R34" i="27"/>
  <c r="V33" i="27"/>
  <c r="U33" i="27"/>
  <c r="T33" i="27"/>
  <c r="R33" i="27"/>
  <c r="V32" i="27"/>
  <c r="U32" i="27"/>
  <c r="T32" i="27"/>
  <c r="R32" i="27"/>
  <c r="V31" i="27"/>
  <c r="U31" i="27"/>
  <c r="T31" i="27"/>
  <c r="R31" i="27"/>
  <c r="V30" i="27"/>
  <c r="U30" i="27"/>
  <c r="T30" i="27"/>
  <c r="R30" i="27"/>
  <c r="V29" i="27"/>
  <c r="U29" i="27"/>
  <c r="T29" i="27"/>
  <c r="R29" i="27"/>
  <c r="V28" i="27"/>
  <c r="U28" i="27"/>
  <c r="T28" i="27"/>
  <c r="R28" i="27"/>
  <c r="V27" i="27"/>
  <c r="U27" i="27"/>
  <c r="T27" i="27"/>
  <c r="R27" i="27"/>
  <c r="V26" i="27"/>
  <c r="U26" i="27"/>
  <c r="T26" i="27"/>
  <c r="R26" i="27"/>
  <c r="V25" i="27"/>
  <c r="U25" i="27"/>
  <c r="T25" i="27"/>
  <c r="R25" i="27"/>
  <c r="V24" i="27"/>
  <c r="U24" i="27"/>
  <c r="T24" i="27"/>
  <c r="R24" i="27"/>
  <c r="V23" i="27"/>
  <c r="U23" i="27"/>
  <c r="T23" i="27"/>
  <c r="R23" i="27"/>
  <c r="V22" i="27"/>
  <c r="U22" i="27"/>
  <c r="T22" i="27"/>
  <c r="R22" i="27"/>
  <c r="V21" i="27"/>
  <c r="U21" i="27"/>
  <c r="T21" i="27"/>
  <c r="R21" i="27"/>
  <c r="V20" i="27"/>
  <c r="U20" i="27"/>
  <c r="T20" i="27"/>
  <c r="R20" i="27"/>
  <c r="V19" i="27"/>
  <c r="U19" i="27"/>
  <c r="T19" i="27"/>
  <c r="R19" i="27"/>
  <c r="V18" i="27"/>
  <c r="U18" i="27"/>
  <c r="T18" i="27"/>
  <c r="R18" i="27"/>
  <c r="V17" i="27"/>
  <c r="U17" i="27"/>
  <c r="T17" i="27"/>
  <c r="R17" i="27"/>
  <c r="V16" i="27"/>
  <c r="U16" i="27"/>
  <c r="R16" i="27"/>
  <c r="V15" i="27"/>
  <c r="U15" i="27"/>
  <c r="T15" i="27"/>
  <c r="R15" i="27"/>
  <c r="V14" i="27"/>
  <c r="U14" i="27"/>
  <c r="T14" i="27"/>
  <c r="R14" i="27"/>
  <c r="V13" i="27"/>
  <c r="U13" i="27"/>
  <c r="T13" i="27"/>
  <c r="S13" i="27"/>
  <c r="R13" i="27"/>
  <c r="V12" i="27"/>
  <c r="U12" i="27"/>
  <c r="T12" i="27"/>
  <c r="R12" i="27"/>
  <c r="V11" i="27"/>
  <c r="U11" i="27"/>
  <c r="T11" i="27"/>
  <c r="S11" i="27"/>
  <c r="R11" i="27"/>
  <c r="V10" i="27"/>
  <c r="U10" i="27"/>
  <c r="T10" i="27"/>
  <c r="S10" i="27"/>
  <c r="R10" i="27"/>
  <c r="V9" i="27"/>
  <c r="U9" i="27"/>
  <c r="T9" i="27"/>
  <c r="S9" i="27"/>
  <c r="V8" i="27"/>
  <c r="U8" i="27"/>
  <c r="T8" i="27"/>
  <c r="R8" i="27"/>
  <c r="V7" i="27"/>
  <c r="U7" i="27"/>
  <c r="S7" i="27"/>
  <c r="R7" i="27"/>
  <c r="V6" i="27"/>
  <c r="U6" i="27"/>
  <c r="T6" i="27"/>
  <c r="S6" i="27"/>
  <c r="R6" i="27"/>
  <c r="V5" i="27"/>
  <c r="U5" i="27"/>
  <c r="T5" i="27"/>
  <c r="S5" i="27"/>
  <c r="R5" i="27"/>
  <c r="V4" i="27"/>
  <c r="U4" i="27"/>
  <c r="T4" i="27"/>
  <c r="R4" i="27"/>
  <c r="V3" i="27"/>
  <c r="U3" i="27"/>
  <c r="S3" i="27"/>
  <c r="R3" i="27"/>
  <c r="S2" i="27"/>
  <c r="O97" i="27"/>
  <c r="O96" i="27"/>
  <c r="O95" i="27"/>
  <c r="O94" i="27"/>
  <c r="O93" i="27"/>
  <c r="O92" i="27"/>
  <c r="O91" i="27"/>
  <c r="O90" i="27"/>
  <c r="O89" i="27"/>
  <c r="O88" i="27"/>
  <c r="O87" i="27"/>
  <c r="O86" i="27"/>
  <c r="O85" i="27"/>
  <c r="O84" i="27"/>
  <c r="O83" i="27"/>
  <c r="O82" i="27"/>
  <c r="O81" i="27"/>
  <c r="O80" i="27"/>
  <c r="O79" i="27"/>
  <c r="O78" i="27"/>
  <c r="O77" i="27"/>
  <c r="O76" i="27"/>
  <c r="O75" i="27"/>
  <c r="O74" i="27"/>
  <c r="O73" i="27"/>
  <c r="O72" i="27"/>
  <c r="O71" i="27"/>
  <c r="O70" i="27"/>
  <c r="O69" i="27"/>
  <c r="O68" i="27"/>
  <c r="O67" i="27"/>
  <c r="O66" i="27"/>
  <c r="O65" i="27"/>
  <c r="O64" i="27"/>
  <c r="O63" i="27"/>
  <c r="O62" i="27"/>
  <c r="O61" i="27"/>
  <c r="O60" i="27"/>
  <c r="O59" i="27"/>
  <c r="O58" i="27"/>
  <c r="O57" i="27"/>
  <c r="O56" i="27"/>
  <c r="O55" i="27"/>
  <c r="O54" i="27"/>
  <c r="O53" i="27"/>
  <c r="O52" i="27"/>
  <c r="O51" i="27"/>
  <c r="O50" i="27"/>
  <c r="O49" i="27"/>
  <c r="T48" i="27"/>
  <c r="O48" i="27"/>
  <c r="O47" i="27"/>
  <c r="O46" i="27"/>
  <c r="O45" i="27"/>
  <c r="O44" i="27"/>
  <c r="O43" i="27"/>
  <c r="O42" i="27"/>
  <c r="O41" i="27"/>
  <c r="O40" i="27"/>
  <c r="O39" i="27"/>
  <c r="O38" i="27"/>
  <c r="O37" i="27"/>
  <c r="O36" i="27"/>
  <c r="O35" i="27"/>
  <c r="O34" i="27"/>
  <c r="O33" i="27"/>
  <c r="O32" i="27"/>
  <c r="O31" i="27"/>
  <c r="O30" i="27"/>
  <c r="O29" i="27"/>
  <c r="O28" i="27"/>
  <c r="O27" i="27"/>
  <c r="O26" i="27"/>
  <c r="O25" i="27"/>
  <c r="O24" i="27"/>
  <c r="O23" i="27"/>
  <c r="O22" i="27"/>
  <c r="O21" i="27"/>
  <c r="O20" i="27"/>
  <c r="O19" i="27"/>
  <c r="O18" i="27"/>
  <c r="O17" i="27"/>
  <c r="T16" i="27"/>
  <c r="O16" i="27"/>
  <c r="O15" i="27"/>
  <c r="O14" i="27"/>
  <c r="O13" i="27"/>
  <c r="S12" i="27"/>
  <c r="O12" i="27"/>
  <c r="O11" i="27"/>
  <c r="O10" i="27"/>
  <c r="R9" i="27"/>
  <c r="O9" i="27"/>
  <c r="S8" i="27"/>
  <c r="O8" i="27"/>
  <c r="T7" i="27"/>
  <c r="O7" i="27"/>
  <c r="O6" i="27"/>
  <c r="O5" i="27"/>
  <c r="S4" i="27"/>
  <c r="O4" i="27"/>
  <c r="T3" i="27"/>
  <c r="O3" i="27"/>
  <c r="AC10" i="31" l="1"/>
  <c r="AB10" i="31" s="1"/>
  <c r="AA10" i="31" s="1"/>
  <c r="X10" i="31"/>
  <c r="H10" i="29"/>
  <c r="I10" i="29" s="1"/>
  <c r="I14" i="29" s="1"/>
  <c r="G90" i="28"/>
  <c r="G102" i="28" s="1"/>
  <c r="G114" i="28" s="1"/>
  <c r="G126" i="28" s="1"/>
  <c r="G138" i="28" s="1"/>
  <c r="J10" i="31"/>
  <c r="I10" i="31" s="1"/>
  <c r="H10" i="31" s="1"/>
  <c r="R53" i="28"/>
  <c r="R61" i="28"/>
  <c r="R56" i="28"/>
  <c r="R57" i="28"/>
  <c r="R50" i="27"/>
  <c r="R72" i="27"/>
  <c r="R54" i="27"/>
  <c r="T58" i="27"/>
  <c r="AB11" i="31"/>
  <c r="AB12" i="31" s="1"/>
  <c r="AB13" i="31" s="1"/>
  <c r="AB14" i="31" s="1"/>
  <c r="AB15" i="31" s="1"/>
  <c r="T59" i="27"/>
  <c r="T55" i="27"/>
  <c r="T51" i="27"/>
  <c r="T57" i="27"/>
  <c r="V51" i="27"/>
  <c r="R55" i="28"/>
  <c r="R51" i="27"/>
  <c r="R59" i="27"/>
  <c r="V59" i="27"/>
  <c r="R57" i="27"/>
  <c r="R53" i="27"/>
  <c r="R61" i="27"/>
  <c r="G15" i="32"/>
  <c r="R63" i="27"/>
  <c r="R65" i="27"/>
  <c r="R71" i="27"/>
  <c r="R73" i="27"/>
  <c r="T71" i="27"/>
  <c r="U62" i="27"/>
  <c r="U51" i="27"/>
  <c r="U60" i="27"/>
  <c r="R103" i="28"/>
  <c r="U93" i="27"/>
  <c r="R104" i="28"/>
  <c r="H9" i="29"/>
  <c r="I9" i="29" s="1"/>
  <c r="H5" i="29"/>
  <c r="I5" i="29" s="1"/>
  <c r="H8" i="29"/>
  <c r="I8" i="29" s="1"/>
  <c r="R105" i="28"/>
  <c r="U55" i="27"/>
  <c r="R67" i="27"/>
  <c r="V55" i="27"/>
  <c r="U89" i="27"/>
  <c r="U97" i="27"/>
  <c r="U56" i="27"/>
  <c r="R100" i="28"/>
  <c r="R108" i="28"/>
  <c r="T60" i="27"/>
  <c r="T85" i="27"/>
  <c r="R101" i="28"/>
  <c r="R109" i="28"/>
  <c r="H62" i="28"/>
  <c r="S62" i="28" s="1"/>
  <c r="I11" i="31"/>
  <c r="I12" i="31" s="1"/>
  <c r="I13" i="31" s="1"/>
  <c r="I14" i="31" s="1"/>
  <c r="I15" i="31" s="1"/>
  <c r="R10" i="31"/>
  <c r="T75" i="27"/>
  <c r="T63" i="27"/>
  <c r="R69" i="27"/>
  <c r="U63" i="27"/>
  <c r="R66" i="27"/>
  <c r="U67" i="27"/>
  <c r="T62" i="27"/>
  <c r="T54" i="27"/>
  <c r="R60" i="27"/>
  <c r="V50" i="27"/>
  <c r="V54" i="27"/>
  <c r="V58" i="27"/>
  <c r="U72" i="27"/>
  <c r="T50" i="27"/>
  <c r="T52" i="27"/>
  <c r="R56" i="27"/>
  <c r="R64" i="27"/>
  <c r="V63" i="27"/>
  <c r="T69" i="27"/>
  <c r="U53" i="27"/>
  <c r="U57" i="27"/>
  <c r="U61" i="27"/>
  <c r="U69" i="27"/>
  <c r="U77" i="27"/>
  <c r="U85" i="27"/>
  <c r="R50" i="28"/>
  <c r="R54" i="28"/>
  <c r="R58" i="28"/>
  <c r="V67" i="27"/>
  <c r="V69" i="27"/>
  <c r="R52" i="27"/>
  <c r="T56" i="27"/>
  <c r="R62" i="27"/>
  <c r="T67" i="27"/>
  <c r="U68" i="27"/>
  <c r="V71" i="27"/>
  <c r="U65" i="27"/>
  <c r="U73" i="27"/>
  <c r="U81" i="27"/>
  <c r="R51" i="28"/>
  <c r="R59" i="28"/>
  <c r="J71" i="28"/>
  <c r="U71" i="28" s="1"/>
  <c r="F68" i="28"/>
  <c r="F80" i="28" s="1"/>
  <c r="F62" i="28"/>
  <c r="Q62" i="28" s="1"/>
  <c r="Q50" i="28"/>
  <c r="T64" i="28"/>
  <c r="T65" i="28"/>
  <c r="T66" i="28"/>
  <c r="J67" i="28"/>
  <c r="U67" i="28" s="1"/>
  <c r="K68" i="28"/>
  <c r="V68" i="28" s="1"/>
  <c r="J62" i="28"/>
  <c r="U62" i="28" s="1"/>
  <c r="J65" i="28"/>
  <c r="K65" i="28"/>
  <c r="V65" i="28" s="1"/>
  <c r="K66" i="28"/>
  <c r="V66" i="28" s="1"/>
  <c r="F71" i="28"/>
  <c r="Q71" i="28" s="1"/>
  <c r="Q59" i="28"/>
  <c r="F72" i="28"/>
  <c r="K63" i="28"/>
  <c r="V63" i="28" s="1"/>
  <c r="F69" i="28"/>
  <c r="Q69" i="28" s="1"/>
  <c r="Q57" i="28"/>
  <c r="F70" i="28"/>
  <c r="Q70" i="28" s="1"/>
  <c r="Q58" i="28"/>
  <c r="K64" i="28"/>
  <c r="V64" i="28" s="1"/>
  <c r="J69" i="28"/>
  <c r="U69" i="28" s="1"/>
  <c r="K72" i="28"/>
  <c r="V72" i="28" s="1"/>
  <c r="F73" i="28"/>
  <c r="Q73" i="28" s="1"/>
  <c r="Q61" i="28"/>
  <c r="K62" i="28"/>
  <c r="V62" i="28" s="1"/>
  <c r="T71" i="28"/>
  <c r="J72" i="28"/>
  <c r="U72" i="28" s="1"/>
  <c r="J73" i="28"/>
  <c r="J64" i="28"/>
  <c r="U64" i="28" s="1"/>
  <c r="K67" i="28"/>
  <c r="V67" i="28" s="1"/>
  <c r="F67" i="28"/>
  <c r="Q67" i="28" s="1"/>
  <c r="Q55" i="28"/>
  <c r="K73" i="28"/>
  <c r="V73" i="28" s="1"/>
  <c r="T70" i="28"/>
  <c r="F64" i="28"/>
  <c r="Q52" i="28"/>
  <c r="T68" i="28"/>
  <c r="K71" i="28"/>
  <c r="V71" i="28" s="1"/>
  <c r="J66" i="28"/>
  <c r="U66" i="28" s="1"/>
  <c r="J70" i="28"/>
  <c r="U70" i="28" s="1"/>
  <c r="F63" i="28"/>
  <c r="Q63" i="28" s="1"/>
  <c r="Q51" i="28"/>
  <c r="T67" i="28"/>
  <c r="J68" i="28"/>
  <c r="U68" i="28" s="1"/>
  <c r="K69" i="28"/>
  <c r="V69" i="28" s="1"/>
  <c r="K70" i="28"/>
  <c r="V70" i="28" s="1"/>
  <c r="T62" i="28"/>
  <c r="J63" i="28"/>
  <c r="U63" i="28" s="1"/>
  <c r="F65" i="28"/>
  <c r="Q65" i="28" s="1"/>
  <c r="T72" i="28"/>
  <c r="T63" i="28"/>
  <c r="F66" i="28"/>
  <c r="Q66" i="28" s="1"/>
  <c r="T69" i="28"/>
  <c r="T79" i="27"/>
  <c r="T80" i="27"/>
  <c r="T83" i="27"/>
  <c r="T76" i="27"/>
  <c r="T68" i="27"/>
  <c r="T64" i="27"/>
  <c r="R68" i="27"/>
  <c r="O2" i="27"/>
  <c r="V2" i="27"/>
  <c r="U2" i="27"/>
  <c r="O1" i="27"/>
  <c r="C1" i="27"/>
  <c r="A1" i="27"/>
  <c r="B97" i="27"/>
  <c r="B96" i="27"/>
  <c r="B95" i="27"/>
  <c r="B94" i="27"/>
  <c r="B93" i="27"/>
  <c r="B92" i="27"/>
  <c r="B91" i="27"/>
  <c r="B90" i="27"/>
  <c r="B89" i="27"/>
  <c r="B88" i="27"/>
  <c r="B87" i="27"/>
  <c r="B86" i="27"/>
  <c r="B85" i="27"/>
  <c r="F85" i="27" s="1"/>
  <c r="F97" i="27" s="1"/>
  <c r="F109" i="27" s="1"/>
  <c r="F121" i="27" s="1"/>
  <c r="F133" i="27" s="1"/>
  <c r="F145" i="27" s="1"/>
  <c r="B84" i="27"/>
  <c r="F84" i="27" s="1"/>
  <c r="R84" i="27" s="1"/>
  <c r="B83" i="27"/>
  <c r="F83" i="27" s="1"/>
  <c r="B82" i="27"/>
  <c r="F82" i="27" s="1"/>
  <c r="B81" i="27"/>
  <c r="F81" i="27" s="1"/>
  <c r="B80" i="27"/>
  <c r="F80" i="27" s="1"/>
  <c r="F92" i="27" s="1"/>
  <c r="F104" i="27" s="1"/>
  <c r="F116" i="27" s="1"/>
  <c r="F128" i="27" s="1"/>
  <c r="F140" i="27" s="1"/>
  <c r="B79" i="27"/>
  <c r="F79" i="27" s="1"/>
  <c r="F91" i="27" s="1"/>
  <c r="F103" i="27" s="1"/>
  <c r="F115" i="27" s="1"/>
  <c r="F127" i="27" s="1"/>
  <c r="F139" i="27" s="1"/>
  <c r="B78" i="27"/>
  <c r="F78" i="27" s="1"/>
  <c r="F90" i="27" s="1"/>
  <c r="F102" i="27" s="1"/>
  <c r="F114" i="27" s="1"/>
  <c r="F126" i="27" s="1"/>
  <c r="F138" i="27" s="1"/>
  <c r="B77" i="27"/>
  <c r="F77" i="27" s="1"/>
  <c r="F89" i="27" s="1"/>
  <c r="F101" i="27" s="1"/>
  <c r="F113" i="27" s="1"/>
  <c r="F125" i="27" s="1"/>
  <c r="F137" i="27" s="1"/>
  <c r="B76" i="27"/>
  <c r="F76" i="27" s="1"/>
  <c r="R76" i="27" s="1"/>
  <c r="B75" i="27"/>
  <c r="F75" i="27" s="1"/>
  <c r="R75" i="27" s="1"/>
  <c r="B74" i="27"/>
  <c r="F74" i="27" s="1"/>
  <c r="B73" i="27"/>
  <c r="B72" i="27"/>
  <c r="B71" i="27"/>
  <c r="B70" i="27"/>
  <c r="B69" i="27"/>
  <c r="B68" i="27"/>
  <c r="B67" i="27"/>
  <c r="B66" i="27"/>
  <c r="B65" i="27"/>
  <c r="B64" i="27"/>
  <c r="B63" i="27"/>
  <c r="B62" i="27"/>
  <c r="A61" i="27"/>
  <c r="B61" i="27" s="1"/>
  <c r="A60" i="27"/>
  <c r="B60" i="27" s="1"/>
  <c r="A59" i="27"/>
  <c r="B59" i="27" s="1"/>
  <c r="A58" i="27"/>
  <c r="B58" i="27" s="1"/>
  <c r="A57" i="27"/>
  <c r="B57" i="27" s="1"/>
  <c r="A56" i="27"/>
  <c r="B56" i="27" s="1"/>
  <c r="A55" i="27"/>
  <c r="B55" i="27" s="1"/>
  <c r="A54" i="27"/>
  <c r="B54" i="27" s="1"/>
  <c r="A53" i="27"/>
  <c r="B53" i="27" s="1"/>
  <c r="A52" i="27"/>
  <c r="B52" i="27" s="1"/>
  <c r="A51" i="27"/>
  <c r="B51" i="27" s="1"/>
  <c r="A50" i="27"/>
  <c r="B50" i="27" s="1"/>
  <c r="A49" i="27"/>
  <c r="B49" i="27" s="1"/>
  <c r="A48" i="27"/>
  <c r="B48" i="27" s="1"/>
  <c r="A47" i="27"/>
  <c r="B47" i="27" s="1"/>
  <c r="A46" i="27"/>
  <c r="B46" i="27" s="1"/>
  <c r="A45" i="27"/>
  <c r="B45" i="27" s="1"/>
  <c r="A44" i="27"/>
  <c r="B44" i="27" s="1"/>
  <c r="A43" i="27"/>
  <c r="B43" i="27" s="1"/>
  <c r="A42" i="27"/>
  <c r="B42" i="27" s="1"/>
  <c r="A41" i="27"/>
  <c r="B41" i="27" s="1"/>
  <c r="A40" i="27"/>
  <c r="B40" i="27" s="1"/>
  <c r="A39" i="27"/>
  <c r="B39" i="27" s="1"/>
  <c r="A38" i="27"/>
  <c r="B38" i="27" s="1"/>
  <c r="A37" i="27"/>
  <c r="B37" i="27" s="1"/>
  <c r="A36" i="27"/>
  <c r="B36" i="27" s="1"/>
  <c r="A35" i="27"/>
  <c r="B35" i="27" s="1"/>
  <c r="A34" i="27"/>
  <c r="B34" i="27" s="1"/>
  <c r="A33" i="27"/>
  <c r="B33" i="27" s="1"/>
  <c r="A32" i="27"/>
  <c r="B32" i="27" s="1"/>
  <c r="A31" i="27"/>
  <c r="B31" i="27" s="1"/>
  <c r="A30" i="27"/>
  <c r="B30" i="27" s="1"/>
  <c r="A29" i="27"/>
  <c r="B29" i="27" s="1"/>
  <c r="A28" i="27"/>
  <c r="B28" i="27" s="1"/>
  <c r="A27" i="27"/>
  <c r="B27" i="27" s="1"/>
  <c r="A26" i="27"/>
  <c r="B26" i="27" s="1"/>
  <c r="A25" i="27"/>
  <c r="B25" i="27" s="1"/>
  <c r="A24" i="27"/>
  <c r="B24" i="27" s="1"/>
  <c r="A23" i="27"/>
  <c r="B23" i="27" s="1"/>
  <c r="A22" i="27"/>
  <c r="B22" i="27" s="1"/>
  <c r="A21" i="27"/>
  <c r="B21" i="27" s="1"/>
  <c r="A20" i="27"/>
  <c r="B20" i="27" s="1"/>
  <c r="A19" i="27"/>
  <c r="B19" i="27" s="1"/>
  <c r="A18" i="27"/>
  <c r="B18" i="27" s="1"/>
  <c r="A17" i="27"/>
  <c r="B17" i="27" s="1"/>
  <c r="A16" i="27"/>
  <c r="B16" i="27" s="1"/>
  <c r="A15" i="27"/>
  <c r="B15" i="27" s="1"/>
  <c r="A14" i="27"/>
  <c r="B14" i="27" s="1"/>
  <c r="A13" i="27"/>
  <c r="B13" i="27" s="1"/>
  <c r="A12" i="27"/>
  <c r="B12" i="27" s="1"/>
  <c r="A11" i="27"/>
  <c r="B11" i="27" s="1"/>
  <c r="A10" i="27"/>
  <c r="B10" i="27" s="1"/>
  <c r="A9" i="27"/>
  <c r="B9" i="27" s="1"/>
  <c r="A8" i="27"/>
  <c r="B8" i="27" s="1"/>
  <c r="A7" i="27"/>
  <c r="B7" i="27" s="1"/>
  <c r="A6" i="27"/>
  <c r="B6" i="27" s="1"/>
  <c r="A5" i="27"/>
  <c r="B5" i="27" s="1"/>
  <c r="A4" i="27"/>
  <c r="B4" i="27" s="1"/>
  <c r="A3" i="27"/>
  <c r="B3" i="27" s="1"/>
  <c r="T2" i="27"/>
  <c r="R2" i="27"/>
  <c r="A2" i="27"/>
  <c r="B2" i="27" s="1"/>
  <c r="Y13" i="26"/>
  <c r="Y12" i="26"/>
  <c r="Y11" i="26"/>
  <c r="Y10" i="26"/>
  <c r="Y9" i="26"/>
  <c r="Y8" i="26"/>
  <c r="Y7" i="26"/>
  <c r="Y6" i="26"/>
  <c r="Y5" i="26"/>
  <c r="Y4" i="26"/>
  <c r="Y3" i="26"/>
  <c r="W2" i="26"/>
  <c r="L1" i="26"/>
  <c r="R2" i="26"/>
  <c r="S2" i="26"/>
  <c r="W1" i="26"/>
  <c r="V1" i="26"/>
  <c r="N2" i="26"/>
  <c r="U1" i="26"/>
  <c r="T1" i="26"/>
  <c r="S1" i="26"/>
  <c r="R1" i="26"/>
  <c r="Q1" i="26"/>
  <c r="P1" i="26"/>
  <c r="O1" i="26"/>
  <c r="N1" i="26"/>
  <c r="A61" i="26"/>
  <c r="B61" i="26" s="1"/>
  <c r="A60" i="26"/>
  <c r="B60" i="26" s="1"/>
  <c r="A59" i="26"/>
  <c r="B59" i="26" s="1"/>
  <c r="A58" i="26"/>
  <c r="B58" i="26" s="1"/>
  <c r="A57" i="26"/>
  <c r="B57" i="26" s="1"/>
  <c r="A56" i="26"/>
  <c r="B56" i="26" s="1"/>
  <c r="A55" i="26"/>
  <c r="B55" i="26" s="1"/>
  <c r="A54" i="26"/>
  <c r="B54" i="26" s="1"/>
  <c r="A53" i="26"/>
  <c r="B53" i="26" s="1"/>
  <c r="A52" i="26"/>
  <c r="B52" i="26" s="1"/>
  <c r="A51" i="26"/>
  <c r="B51" i="26" s="1"/>
  <c r="A50" i="26"/>
  <c r="B50" i="26" s="1"/>
  <c r="A49" i="26"/>
  <c r="B49" i="26" s="1"/>
  <c r="A48" i="26"/>
  <c r="B48" i="26" s="1"/>
  <c r="A47" i="26"/>
  <c r="B47" i="26" s="1"/>
  <c r="A46" i="26"/>
  <c r="B46" i="26" s="1"/>
  <c r="A45" i="26"/>
  <c r="B45" i="26" s="1"/>
  <c r="A44" i="26"/>
  <c r="B44" i="26" s="1"/>
  <c r="A43" i="26"/>
  <c r="B43" i="26" s="1"/>
  <c r="A42" i="26"/>
  <c r="B42" i="26" s="1"/>
  <c r="A41" i="26"/>
  <c r="B41" i="26" s="1"/>
  <c r="A40" i="26"/>
  <c r="B40" i="26" s="1"/>
  <c r="A39" i="26"/>
  <c r="B39" i="26" s="1"/>
  <c r="A38" i="26"/>
  <c r="B38" i="26" s="1"/>
  <c r="A37" i="26"/>
  <c r="B37" i="26" s="1"/>
  <c r="A36" i="26"/>
  <c r="B36" i="26" s="1"/>
  <c r="A35" i="26"/>
  <c r="B35" i="26" s="1"/>
  <c r="A34" i="26"/>
  <c r="B34" i="26" s="1"/>
  <c r="A33" i="26"/>
  <c r="B33" i="26" s="1"/>
  <c r="A32" i="26"/>
  <c r="B32" i="26" s="1"/>
  <c r="A31" i="26"/>
  <c r="B31" i="26" s="1"/>
  <c r="A30" i="26"/>
  <c r="B30" i="26" s="1"/>
  <c r="A29" i="26"/>
  <c r="B29" i="26" s="1"/>
  <c r="A28" i="26"/>
  <c r="B28" i="26" s="1"/>
  <c r="A27" i="26"/>
  <c r="B27" i="26" s="1"/>
  <c r="A26" i="26"/>
  <c r="B26" i="26" s="1"/>
  <c r="A25" i="26"/>
  <c r="B25" i="26" s="1"/>
  <c r="A24" i="26"/>
  <c r="B24" i="26" s="1"/>
  <c r="A23" i="26"/>
  <c r="B23" i="26" s="1"/>
  <c r="A22" i="26"/>
  <c r="B22" i="26" s="1"/>
  <c r="A21" i="26"/>
  <c r="B21" i="26" s="1"/>
  <c r="A20" i="26"/>
  <c r="B20" i="26" s="1"/>
  <c r="A19" i="26"/>
  <c r="B19" i="26" s="1"/>
  <c r="A18" i="26"/>
  <c r="B18" i="26" s="1"/>
  <c r="A17" i="26"/>
  <c r="B17" i="26" s="1"/>
  <c r="A16" i="26"/>
  <c r="B16" i="26" s="1"/>
  <c r="A15" i="26"/>
  <c r="B15" i="26" s="1"/>
  <c r="A14" i="26"/>
  <c r="B14" i="26" s="1"/>
  <c r="A13" i="26"/>
  <c r="B13" i="26" s="1"/>
  <c r="A12" i="26"/>
  <c r="B12" i="26" s="1"/>
  <c r="A11" i="26"/>
  <c r="B11" i="26" s="1"/>
  <c r="A10" i="26"/>
  <c r="B10" i="26" s="1"/>
  <c r="A9" i="26"/>
  <c r="B9" i="26" s="1"/>
  <c r="A8" i="26"/>
  <c r="B8" i="26" s="1"/>
  <c r="A7" i="26"/>
  <c r="B7" i="26" s="1"/>
  <c r="A6" i="26"/>
  <c r="B6" i="26" s="1"/>
  <c r="A5" i="26"/>
  <c r="B5" i="26" s="1"/>
  <c r="A4" i="26"/>
  <c r="B4" i="26" s="1"/>
  <c r="A3" i="26"/>
  <c r="B3" i="26" s="1"/>
  <c r="V2" i="26"/>
  <c r="U2" i="26"/>
  <c r="T2" i="26"/>
  <c r="Q2" i="26"/>
  <c r="P2" i="26"/>
  <c r="O2" i="26"/>
  <c r="A2" i="26"/>
  <c r="B2" i="26" s="1"/>
  <c r="A1" i="26"/>
  <c r="V2" i="25"/>
  <c r="U2" i="25"/>
  <c r="O1" i="25"/>
  <c r="S2" i="25"/>
  <c r="O2" i="25"/>
  <c r="T2" i="25"/>
  <c r="R2" i="25"/>
  <c r="Q2" i="25"/>
  <c r="P2" i="25"/>
  <c r="A2" i="25"/>
  <c r="B2" i="25" s="1"/>
  <c r="A1" i="25"/>
  <c r="I15" i="29" l="1"/>
  <c r="I16" i="29" s="1"/>
  <c r="I17" i="29" s="1"/>
  <c r="E9" i="32"/>
  <c r="F93" i="27"/>
  <c r="F105" i="27" s="1"/>
  <c r="F117" i="27" s="1"/>
  <c r="F129" i="27" s="1"/>
  <c r="F141" i="27" s="1"/>
  <c r="F86" i="27"/>
  <c r="F98" i="27" s="1"/>
  <c r="F110" i="27" s="1"/>
  <c r="F122" i="27" s="1"/>
  <c r="F134" i="27" s="1"/>
  <c r="F94" i="27"/>
  <c r="F106" i="27" s="1"/>
  <c r="F118" i="27" s="1"/>
  <c r="F130" i="27" s="1"/>
  <c r="F142" i="27" s="1"/>
  <c r="R80" i="27"/>
  <c r="F87" i="27"/>
  <c r="F95" i="27"/>
  <c r="F107" i="27" s="1"/>
  <c r="F119" i="27" s="1"/>
  <c r="F131" i="27" s="1"/>
  <c r="F143" i="27" s="1"/>
  <c r="R74" i="27"/>
  <c r="R83" i="27"/>
  <c r="F9" i="32"/>
  <c r="M9" i="12"/>
  <c r="F88" i="27"/>
  <c r="F96" i="27"/>
  <c r="R7" i="12"/>
  <c r="R6" i="12"/>
  <c r="R8" i="12"/>
  <c r="R4" i="12"/>
  <c r="R9" i="12"/>
  <c r="R5" i="12"/>
  <c r="AB9" i="18"/>
  <c r="Z2" i="25"/>
  <c r="N4" i="12" s="1"/>
  <c r="K79" i="28"/>
  <c r="V79" i="28" s="1"/>
  <c r="K83" i="28"/>
  <c r="V83" i="28" s="1"/>
  <c r="J84" i="28"/>
  <c r="U84" i="28" s="1"/>
  <c r="AB5" i="18"/>
  <c r="J78" i="28"/>
  <c r="U78" i="28" s="1"/>
  <c r="U71" i="27"/>
  <c r="I80" i="28"/>
  <c r="T80" i="28" s="1"/>
  <c r="T77" i="27"/>
  <c r="K77" i="28"/>
  <c r="V77" i="28" s="1"/>
  <c r="Q68" i="28"/>
  <c r="T97" i="27"/>
  <c r="F75" i="28"/>
  <c r="Q75" i="28" s="1"/>
  <c r="F83" i="28"/>
  <c r="Q83" i="28" s="1"/>
  <c r="U70" i="27"/>
  <c r="J76" i="28"/>
  <c r="U76" i="28" s="1"/>
  <c r="J79" i="28"/>
  <c r="U79" i="28" s="1"/>
  <c r="F74" i="28"/>
  <c r="Q74" i="28" s="1"/>
  <c r="F79" i="28"/>
  <c r="Q79" i="28" s="1"/>
  <c r="R85" i="27"/>
  <c r="R81" i="27"/>
  <c r="H63" i="28"/>
  <c r="S63" i="28" s="1"/>
  <c r="J80" i="28"/>
  <c r="U80" i="28" s="1"/>
  <c r="J81" i="28"/>
  <c r="U81" i="28" s="1"/>
  <c r="R77" i="27"/>
  <c r="I83" i="28"/>
  <c r="T83" i="28" s="1"/>
  <c r="U83" i="27"/>
  <c r="F82" i="28"/>
  <c r="Q82" i="28" s="1"/>
  <c r="AB6" i="18"/>
  <c r="T65" i="27"/>
  <c r="R78" i="27"/>
  <c r="T81" i="27"/>
  <c r="U64" i="27"/>
  <c r="R95" i="27"/>
  <c r="H6" i="29"/>
  <c r="I6" i="29" s="1"/>
  <c r="H7" i="29"/>
  <c r="I7" i="29" s="1"/>
  <c r="R106" i="28"/>
  <c r="R86" i="27"/>
  <c r="R90" i="27"/>
  <c r="R93" i="27"/>
  <c r="R11" i="31"/>
  <c r="F64" i="32"/>
  <c r="R117" i="28"/>
  <c r="R115" i="28"/>
  <c r="U109" i="27"/>
  <c r="T92" i="27"/>
  <c r="T91" i="27"/>
  <c r="R102" i="28"/>
  <c r="R92" i="27"/>
  <c r="T87" i="27"/>
  <c r="AB8" i="18"/>
  <c r="T88" i="27"/>
  <c r="I78" i="28"/>
  <c r="T78" i="28" s="1"/>
  <c r="R89" i="27"/>
  <c r="R116" i="28"/>
  <c r="F85" i="28"/>
  <c r="Q85" i="28" s="1"/>
  <c r="R107" i="28"/>
  <c r="G63" i="32"/>
  <c r="R121" i="28"/>
  <c r="R120" i="28"/>
  <c r="U101" i="27"/>
  <c r="U95" i="27"/>
  <c r="U105" i="27"/>
  <c r="T93" i="27"/>
  <c r="R97" i="27"/>
  <c r="AB7" i="18"/>
  <c r="T95" i="27"/>
  <c r="T89" i="27"/>
  <c r="R99" i="28"/>
  <c r="T73" i="27"/>
  <c r="R113" i="28"/>
  <c r="R112" i="28"/>
  <c r="X2" i="26"/>
  <c r="S4" i="12" s="1"/>
  <c r="Q64" i="28"/>
  <c r="F76" i="28"/>
  <c r="Q76" i="28" s="1"/>
  <c r="U73" i="28"/>
  <c r="J85" i="28"/>
  <c r="U85" i="28" s="1"/>
  <c r="U65" i="28"/>
  <c r="J77" i="28"/>
  <c r="U77" i="28" s="1"/>
  <c r="V73" i="27"/>
  <c r="U80" i="27"/>
  <c r="V65" i="27"/>
  <c r="V70" i="27"/>
  <c r="V62" i="27"/>
  <c r="K81" i="28"/>
  <c r="V81" i="28" s="1"/>
  <c r="U66" i="27"/>
  <c r="V81" i="27"/>
  <c r="U76" i="27"/>
  <c r="R62" i="28"/>
  <c r="V72" i="27"/>
  <c r="U82" i="27"/>
  <c r="T73" i="28"/>
  <c r="I85" i="28"/>
  <c r="T85" i="28" s="1"/>
  <c r="Q72" i="28"/>
  <c r="F84" i="28"/>
  <c r="Q84" i="28" s="1"/>
  <c r="J83" i="28"/>
  <c r="U83" i="28" s="1"/>
  <c r="I74" i="28"/>
  <c r="T74" i="28" s="1"/>
  <c r="V83" i="27"/>
  <c r="V64" i="27"/>
  <c r="H64" i="28"/>
  <c r="V75" i="27"/>
  <c r="V68" i="27"/>
  <c r="V66" i="27"/>
  <c r="T74" i="27"/>
  <c r="V79" i="27"/>
  <c r="U84" i="27"/>
  <c r="R70" i="27"/>
  <c r="U79" i="27"/>
  <c r="U75" i="27"/>
  <c r="K85" i="28"/>
  <c r="V85" i="28" s="1"/>
  <c r="K82" i="28"/>
  <c r="V82" i="28" s="1"/>
  <c r="K76" i="28"/>
  <c r="V76" i="28" s="1"/>
  <c r="K80" i="28"/>
  <c r="V80" i="28" s="1"/>
  <c r="I76" i="28"/>
  <c r="T76" i="28" s="1"/>
  <c r="K75" i="28"/>
  <c r="V75" i="28" s="1"/>
  <c r="F81" i="28"/>
  <c r="Q81" i="28" s="1"/>
  <c r="F92" i="28"/>
  <c r="Q80" i="28"/>
  <c r="I79" i="28"/>
  <c r="T79" i="28" s="1"/>
  <c r="I82" i="28"/>
  <c r="T82" i="28" s="1"/>
  <c r="K78" i="28"/>
  <c r="V78" i="28" s="1"/>
  <c r="I77" i="28"/>
  <c r="T77" i="28" s="1"/>
  <c r="J74" i="28"/>
  <c r="U74" i="28" s="1"/>
  <c r="K74" i="28"/>
  <c r="V74" i="28" s="1"/>
  <c r="K84" i="28"/>
  <c r="V84" i="28" s="1"/>
  <c r="J82" i="28"/>
  <c r="U82" i="28" s="1"/>
  <c r="I75" i="28"/>
  <c r="T75" i="28" s="1"/>
  <c r="F97" i="28"/>
  <c r="R63" i="28"/>
  <c r="I84" i="28"/>
  <c r="T84" i="28" s="1"/>
  <c r="F77" i="28"/>
  <c r="Q77" i="28" s="1"/>
  <c r="J75" i="28"/>
  <c r="U75" i="28" s="1"/>
  <c r="I81" i="28"/>
  <c r="T81" i="28" s="1"/>
  <c r="F78" i="28"/>
  <c r="Q78" i="28" s="1"/>
  <c r="T84" i="27"/>
  <c r="T82" i="27"/>
  <c r="T78" i="27"/>
  <c r="R79" i="27"/>
  <c r="L97" i="22"/>
  <c r="L96" i="22"/>
  <c r="L95" i="22"/>
  <c r="L94" i="22"/>
  <c r="L93" i="22"/>
  <c r="L92" i="22"/>
  <c r="L91" i="22"/>
  <c r="L90" i="22"/>
  <c r="L89" i="22"/>
  <c r="L88" i="22"/>
  <c r="L87" i="22"/>
  <c r="L86" i="22"/>
  <c r="L85" i="22"/>
  <c r="L84" i="22"/>
  <c r="L83" i="22"/>
  <c r="L82" i="22"/>
  <c r="L81" i="22"/>
  <c r="L80" i="22"/>
  <c r="L79" i="22"/>
  <c r="L78" i="22"/>
  <c r="L77" i="22"/>
  <c r="L76" i="22"/>
  <c r="L75" i="22"/>
  <c r="L74" i="22"/>
  <c r="L73" i="22"/>
  <c r="L72" i="22"/>
  <c r="L71" i="22"/>
  <c r="L70" i="22"/>
  <c r="L69" i="22"/>
  <c r="L68" i="22"/>
  <c r="L67" i="22"/>
  <c r="L66" i="22"/>
  <c r="L65" i="22"/>
  <c r="L64" i="22"/>
  <c r="L63" i="22"/>
  <c r="L62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F85" i="22" s="1"/>
  <c r="B84" i="22"/>
  <c r="F84" i="22" s="1"/>
  <c r="B83" i="22"/>
  <c r="F83" i="22" s="1"/>
  <c r="B82" i="22"/>
  <c r="F82" i="22" s="1"/>
  <c r="B81" i="22"/>
  <c r="F81" i="22" s="1"/>
  <c r="B80" i="22"/>
  <c r="F80" i="22" s="1"/>
  <c r="B79" i="22"/>
  <c r="F79" i="22" s="1"/>
  <c r="B78" i="22"/>
  <c r="F78" i="22" s="1"/>
  <c r="B77" i="22"/>
  <c r="F77" i="22" s="1"/>
  <c r="B76" i="22"/>
  <c r="F76" i="22" s="1"/>
  <c r="B75" i="22"/>
  <c r="F75" i="22" s="1"/>
  <c r="B74" i="22"/>
  <c r="F74" i="22" s="1"/>
  <c r="B73" i="22"/>
  <c r="B72" i="22"/>
  <c r="B71" i="22"/>
  <c r="B70" i="22"/>
  <c r="B69" i="22"/>
  <c r="B68" i="22"/>
  <c r="B67" i="22"/>
  <c r="B66" i="22"/>
  <c r="B65" i="22"/>
  <c r="B64" i="22"/>
  <c r="B63" i="22"/>
  <c r="B62" i="22"/>
  <c r="L61" i="22"/>
  <c r="A61" i="22"/>
  <c r="B61" i="22" s="1"/>
  <c r="L60" i="22"/>
  <c r="A60" i="22"/>
  <c r="B60" i="22" s="1"/>
  <c r="L59" i="22"/>
  <c r="A59" i="22"/>
  <c r="B59" i="22" s="1"/>
  <c r="L58" i="22"/>
  <c r="A58" i="22"/>
  <c r="B58" i="22" s="1"/>
  <c r="L57" i="22"/>
  <c r="A57" i="22"/>
  <c r="B57" i="22" s="1"/>
  <c r="L56" i="22"/>
  <c r="A56" i="22"/>
  <c r="B56" i="22" s="1"/>
  <c r="L55" i="22"/>
  <c r="A55" i="22"/>
  <c r="B55" i="22" s="1"/>
  <c r="L54" i="22"/>
  <c r="A54" i="22"/>
  <c r="B54" i="22" s="1"/>
  <c r="L53" i="22"/>
  <c r="A53" i="22"/>
  <c r="B53" i="22" s="1"/>
  <c r="L52" i="22"/>
  <c r="A52" i="22"/>
  <c r="B52" i="22" s="1"/>
  <c r="L51" i="22"/>
  <c r="A51" i="22"/>
  <c r="B51" i="22" s="1"/>
  <c r="L50" i="22"/>
  <c r="A50" i="22"/>
  <c r="B50" i="22" s="1"/>
  <c r="L49" i="22"/>
  <c r="A49" i="22"/>
  <c r="B49" i="22" s="1"/>
  <c r="L48" i="22"/>
  <c r="A48" i="22"/>
  <c r="B48" i="22" s="1"/>
  <c r="L47" i="22"/>
  <c r="A47" i="22"/>
  <c r="B47" i="22" s="1"/>
  <c r="L46" i="22"/>
  <c r="A46" i="22"/>
  <c r="B46" i="22" s="1"/>
  <c r="L45" i="22"/>
  <c r="A45" i="22"/>
  <c r="B45" i="22" s="1"/>
  <c r="L44" i="22"/>
  <c r="A44" i="22"/>
  <c r="B44" i="22" s="1"/>
  <c r="L43" i="22"/>
  <c r="A43" i="22"/>
  <c r="B43" i="22" s="1"/>
  <c r="L42" i="22"/>
  <c r="A42" i="22"/>
  <c r="B42" i="22" s="1"/>
  <c r="L41" i="22"/>
  <c r="A41" i="22"/>
  <c r="B41" i="22" s="1"/>
  <c r="L40" i="22"/>
  <c r="A40" i="22"/>
  <c r="B40" i="22" s="1"/>
  <c r="L39" i="22"/>
  <c r="A39" i="22"/>
  <c r="B39" i="22" s="1"/>
  <c r="L38" i="22"/>
  <c r="A38" i="22"/>
  <c r="B38" i="22" s="1"/>
  <c r="L37" i="22"/>
  <c r="A37" i="22"/>
  <c r="B37" i="22" s="1"/>
  <c r="L36" i="22"/>
  <c r="A36" i="22"/>
  <c r="B36" i="22" s="1"/>
  <c r="L35" i="22"/>
  <c r="A35" i="22"/>
  <c r="B35" i="22" s="1"/>
  <c r="L34" i="22"/>
  <c r="A34" i="22"/>
  <c r="B34" i="22" s="1"/>
  <c r="L33" i="22"/>
  <c r="A33" i="22"/>
  <c r="B33" i="22" s="1"/>
  <c r="L32" i="22"/>
  <c r="A32" i="22"/>
  <c r="B32" i="22" s="1"/>
  <c r="L31" i="22"/>
  <c r="A31" i="22"/>
  <c r="B31" i="22" s="1"/>
  <c r="L30" i="22"/>
  <c r="A30" i="22"/>
  <c r="B30" i="22" s="1"/>
  <c r="L29" i="22"/>
  <c r="A29" i="22"/>
  <c r="B29" i="22" s="1"/>
  <c r="L28" i="22"/>
  <c r="A28" i="22"/>
  <c r="B28" i="22" s="1"/>
  <c r="L27" i="22"/>
  <c r="A27" i="22"/>
  <c r="B27" i="22" s="1"/>
  <c r="L26" i="22"/>
  <c r="A26" i="22"/>
  <c r="B26" i="22" s="1"/>
  <c r="L25" i="22"/>
  <c r="A25" i="22"/>
  <c r="B25" i="22" s="1"/>
  <c r="L24" i="22"/>
  <c r="A24" i="22"/>
  <c r="B24" i="22" s="1"/>
  <c r="L23" i="22"/>
  <c r="A23" i="22"/>
  <c r="B23" i="22" s="1"/>
  <c r="L22" i="22"/>
  <c r="A22" i="22"/>
  <c r="B22" i="22" s="1"/>
  <c r="L21" i="22"/>
  <c r="A21" i="22"/>
  <c r="B21" i="22" s="1"/>
  <c r="L20" i="22"/>
  <c r="A20" i="22"/>
  <c r="B20" i="22" s="1"/>
  <c r="L19" i="22"/>
  <c r="A19" i="22"/>
  <c r="B19" i="22" s="1"/>
  <c r="L18" i="22"/>
  <c r="A18" i="22"/>
  <c r="B18" i="22" s="1"/>
  <c r="L17" i="22"/>
  <c r="A17" i="22"/>
  <c r="B17" i="22" s="1"/>
  <c r="L16" i="22"/>
  <c r="A16" i="22"/>
  <c r="B16" i="22" s="1"/>
  <c r="L15" i="22"/>
  <c r="A15" i="22"/>
  <c r="B15" i="22" s="1"/>
  <c r="L14" i="22"/>
  <c r="A14" i="22"/>
  <c r="B14" i="22" s="1"/>
  <c r="L13" i="22"/>
  <c r="A13" i="22"/>
  <c r="B13" i="22" s="1"/>
  <c r="L12" i="22"/>
  <c r="A12" i="22"/>
  <c r="B12" i="22" s="1"/>
  <c r="L11" i="22"/>
  <c r="A11" i="22"/>
  <c r="B11" i="22" s="1"/>
  <c r="L10" i="22"/>
  <c r="A10" i="22"/>
  <c r="B10" i="22" s="1"/>
  <c r="L9" i="22"/>
  <c r="A9" i="22"/>
  <c r="B9" i="22" s="1"/>
  <c r="L8" i="22"/>
  <c r="A8" i="22"/>
  <c r="B8" i="22" s="1"/>
  <c r="L7" i="22"/>
  <c r="A7" i="22"/>
  <c r="B7" i="22" s="1"/>
  <c r="L6" i="22"/>
  <c r="A6" i="22"/>
  <c r="B6" i="22" s="1"/>
  <c r="L5" i="22"/>
  <c r="A5" i="22"/>
  <c r="B5" i="22" s="1"/>
  <c r="L4" i="22"/>
  <c r="A4" i="22"/>
  <c r="B4" i="22" s="1"/>
  <c r="L3" i="22"/>
  <c r="A3" i="22"/>
  <c r="B3" i="22" s="1"/>
  <c r="L2" i="22"/>
  <c r="A2" i="22"/>
  <c r="B2" i="22" s="1"/>
  <c r="C1" i="22"/>
  <c r="A1" i="22"/>
  <c r="C10" i="29" l="1"/>
  <c r="D10" i="29" s="1"/>
  <c r="D14" i="29" s="1"/>
  <c r="Y2" i="26"/>
  <c r="K95" i="28"/>
  <c r="V95" i="28" s="1"/>
  <c r="F95" i="28"/>
  <c r="F94" i="28"/>
  <c r="F106" i="28" s="1"/>
  <c r="D9" i="32"/>
  <c r="K91" i="28"/>
  <c r="V91" i="28" s="1"/>
  <c r="J96" i="28"/>
  <c r="F108" i="27"/>
  <c r="R96" i="27"/>
  <c r="F100" i="27"/>
  <c r="R88" i="27"/>
  <c r="F99" i="27"/>
  <c r="R87" i="27"/>
  <c r="G16" i="32"/>
  <c r="G25" i="32" s="1"/>
  <c r="K89" i="28"/>
  <c r="V89" i="28" s="1"/>
  <c r="K93" i="28"/>
  <c r="R74" i="28"/>
  <c r="J91" i="28"/>
  <c r="J103" i="28" s="1"/>
  <c r="J90" i="28"/>
  <c r="U90" i="28" s="1"/>
  <c r="J93" i="28"/>
  <c r="U93" i="28" s="1"/>
  <c r="J97" i="28"/>
  <c r="U97" i="28" s="1"/>
  <c r="K92" i="28"/>
  <c r="V92" i="28" s="1"/>
  <c r="I97" i="28"/>
  <c r="T97" i="28" s="1"/>
  <c r="I92" i="28"/>
  <c r="T92" i="28" s="1"/>
  <c r="U74" i="27"/>
  <c r="F88" i="28"/>
  <c r="Q88" i="28" s="1"/>
  <c r="I86" i="28"/>
  <c r="I98" i="28" s="1"/>
  <c r="F86" i="28"/>
  <c r="Q86" i="28" s="1"/>
  <c r="H63" i="32"/>
  <c r="J92" i="28"/>
  <c r="U92" i="28" s="1"/>
  <c r="J88" i="28"/>
  <c r="J100" i="28" s="1"/>
  <c r="J89" i="28"/>
  <c r="J101" i="28" s="1"/>
  <c r="I95" i="28"/>
  <c r="T95" i="28" s="1"/>
  <c r="I89" i="28"/>
  <c r="I101" i="28" s="1"/>
  <c r="F91" i="28"/>
  <c r="F103" i="28" s="1"/>
  <c r="I90" i="28"/>
  <c r="T90" i="28" s="1"/>
  <c r="R107" i="27"/>
  <c r="J95" i="28"/>
  <c r="U95" i="28" s="1"/>
  <c r="K88" i="28"/>
  <c r="V88" i="28" s="1"/>
  <c r="I88" i="28"/>
  <c r="T88" i="28" s="1"/>
  <c r="K97" i="28"/>
  <c r="V97" i="28" s="1"/>
  <c r="T94" i="27"/>
  <c r="K101" i="28"/>
  <c r="U96" i="27"/>
  <c r="U94" i="27"/>
  <c r="V93" i="27"/>
  <c r="T109" i="27"/>
  <c r="R101" i="27"/>
  <c r="R12" i="31"/>
  <c r="F65" i="32"/>
  <c r="L9" i="18"/>
  <c r="T96" i="27"/>
  <c r="Q97" i="28"/>
  <c r="F109" i="28"/>
  <c r="Q92" i="28"/>
  <c r="F104" i="28"/>
  <c r="R111" i="28"/>
  <c r="R132" i="28"/>
  <c r="R144" i="28"/>
  <c r="R105" i="27"/>
  <c r="Q95" i="28"/>
  <c r="F107" i="28"/>
  <c r="U89" i="28"/>
  <c r="U87" i="27"/>
  <c r="V91" i="27"/>
  <c r="V87" i="27"/>
  <c r="V95" i="27"/>
  <c r="U86" i="27"/>
  <c r="T101" i="27"/>
  <c r="T105" i="27"/>
  <c r="U117" i="27"/>
  <c r="T103" i="27"/>
  <c r="R91" i="27"/>
  <c r="R109" i="27"/>
  <c r="R133" i="28"/>
  <c r="R145" i="28"/>
  <c r="R102" i="27"/>
  <c r="K107" i="28"/>
  <c r="U91" i="27"/>
  <c r="T86" i="27"/>
  <c r="R98" i="28"/>
  <c r="U92" i="27"/>
  <c r="R136" i="28"/>
  <c r="R124" i="28"/>
  <c r="T107" i="27"/>
  <c r="U107" i="27"/>
  <c r="T100" i="27"/>
  <c r="T104" i="27"/>
  <c r="R139" i="28"/>
  <c r="R127" i="28"/>
  <c r="T90" i="27"/>
  <c r="Q94" i="28"/>
  <c r="V93" i="28"/>
  <c r="K105" i="28"/>
  <c r="U96" i="28"/>
  <c r="J108" i="28"/>
  <c r="G64" i="32"/>
  <c r="T99" i="27"/>
  <c r="G17" i="32"/>
  <c r="G26" i="32" s="1"/>
  <c r="R98" i="27"/>
  <c r="U88" i="27"/>
  <c r="R125" i="28"/>
  <c r="R137" i="28"/>
  <c r="R140" i="28"/>
  <c r="R128" i="28"/>
  <c r="R129" i="28"/>
  <c r="R141" i="28"/>
  <c r="U88" i="28"/>
  <c r="U113" i="27"/>
  <c r="R119" i="28"/>
  <c r="R104" i="27"/>
  <c r="R114" i="28"/>
  <c r="U121" i="27"/>
  <c r="R118" i="28"/>
  <c r="H11" i="31"/>
  <c r="I18" i="29"/>
  <c r="K94" i="28"/>
  <c r="R82" i="27"/>
  <c r="V78" i="27"/>
  <c r="V74" i="27"/>
  <c r="V85" i="27"/>
  <c r="F96" i="28"/>
  <c r="V80" i="27"/>
  <c r="H65" i="28"/>
  <c r="S64" i="28"/>
  <c r="V76" i="27"/>
  <c r="V84" i="27"/>
  <c r="U78" i="27"/>
  <c r="K87" i="28"/>
  <c r="V82" i="27"/>
  <c r="V77" i="27"/>
  <c r="F93" i="28"/>
  <c r="J86" i="28"/>
  <c r="K96" i="28"/>
  <c r="I94" i="28"/>
  <c r="K86" i="28"/>
  <c r="I91" i="28"/>
  <c r="J94" i="28"/>
  <c r="K90" i="28"/>
  <c r="I93" i="28"/>
  <c r="F89" i="28"/>
  <c r="I96" i="28"/>
  <c r="J87" i="28"/>
  <c r="R64" i="28"/>
  <c r="R75" i="28"/>
  <c r="I87" i="28"/>
  <c r="R86" i="28"/>
  <c r="F90" i="28"/>
  <c r="K103" i="28" l="1"/>
  <c r="I102" i="28"/>
  <c r="F112" i="27"/>
  <c r="R100" i="27"/>
  <c r="F120" i="27"/>
  <c r="R108" i="27"/>
  <c r="F111" i="27"/>
  <c r="R99" i="27"/>
  <c r="F94" i="22"/>
  <c r="F90" i="22"/>
  <c r="F86" i="22"/>
  <c r="F92" i="22"/>
  <c r="F88" i="22"/>
  <c r="F91" i="22"/>
  <c r="F97" i="22"/>
  <c r="F93" i="22"/>
  <c r="F89" i="22"/>
  <c r="F96" i="22"/>
  <c r="F95" i="22"/>
  <c r="F87" i="22"/>
  <c r="U91" i="28"/>
  <c r="J105" i="28"/>
  <c r="U105" i="28" s="1"/>
  <c r="T86" i="28"/>
  <c r="J109" i="28"/>
  <c r="J121" i="28" s="1"/>
  <c r="J102" i="28"/>
  <c r="U102" i="28" s="1"/>
  <c r="I109" i="28"/>
  <c r="T109" i="28" s="1"/>
  <c r="F98" i="28"/>
  <c r="F110" i="28" s="1"/>
  <c r="I104" i="28"/>
  <c r="T104" i="28" s="1"/>
  <c r="K104" i="28"/>
  <c r="K116" i="28" s="1"/>
  <c r="F100" i="28"/>
  <c r="F112" i="28" s="1"/>
  <c r="J104" i="28"/>
  <c r="J116" i="28" s="1"/>
  <c r="K109" i="28"/>
  <c r="V109" i="28" s="1"/>
  <c r="T89" i="28"/>
  <c r="I107" i="28"/>
  <c r="I119" i="28" s="1"/>
  <c r="AA11" i="31"/>
  <c r="H64" i="32"/>
  <c r="T4" i="12"/>
  <c r="J107" i="28"/>
  <c r="U107" i="28" s="1"/>
  <c r="Q91" i="28"/>
  <c r="I100" i="28"/>
  <c r="I112" i="28" s="1"/>
  <c r="L5" i="18"/>
  <c r="K100" i="28"/>
  <c r="K112" i="28" s="1"/>
  <c r="V90" i="28"/>
  <c r="K102" i="28"/>
  <c r="V86" i="27"/>
  <c r="R143" i="28"/>
  <c r="R131" i="28"/>
  <c r="U94" i="28"/>
  <c r="J106" i="28"/>
  <c r="Q93" i="28"/>
  <c r="F105" i="28"/>
  <c r="U90" i="27"/>
  <c r="V97" i="27"/>
  <c r="T111" i="27"/>
  <c r="T112" i="27"/>
  <c r="U103" i="27"/>
  <c r="R114" i="27"/>
  <c r="V107" i="27"/>
  <c r="F116" i="28"/>
  <c r="Q104" i="28"/>
  <c r="U106" i="27"/>
  <c r="R94" i="27"/>
  <c r="T91" i="28"/>
  <c r="I103" i="28"/>
  <c r="V94" i="28"/>
  <c r="K106" i="28"/>
  <c r="U145" i="27"/>
  <c r="U133" i="27"/>
  <c r="U137" i="27"/>
  <c r="U125" i="27"/>
  <c r="T102" i="27"/>
  <c r="K115" i="28"/>
  <c r="V103" i="28"/>
  <c r="U129" i="27"/>
  <c r="U141" i="27"/>
  <c r="R13" i="31"/>
  <c r="F66" i="32"/>
  <c r="V86" i="28"/>
  <c r="K98" i="28"/>
  <c r="V96" i="27"/>
  <c r="V92" i="27"/>
  <c r="V104" i="28"/>
  <c r="U119" i="27"/>
  <c r="U104" i="27"/>
  <c r="V99" i="27"/>
  <c r="F121" i="28"/>
  <c r="Q109" i="28"/>
  <c r="R113" i="27"/>
  <c r="J117" i="28"/>
  <c r="U87" i="28"/>
  <c r="J99" i="28"/>
  <c r="R130" i="28"/>
  <c r="R142" i="28"/>
  <c r="G18" i="32"/>
  <c r="G27" i="32" s="1"/>
  <c r="R126" i="28"/>
  <c r="R138" i="28"/>
  <c r="K119" i="28"/>
  <c r="V107" i="28"/>
  <c r="T117" i="27"/>
  <c r="R135" i="28"/>
  <c r="R123" i="28"/>
  <c r="T108" i="27"/>
  <c r="L6" i="18"/>
  <c r="U108" i="27"/>
  <c r="T94" i="28"/>
  <c r="I106" i="28"/>
  <c r="Q96" i="28"/>
  <c r="F108" i="28"/>
  <c r="T96" i="28"/>
  <c r="I108" i="28"/>
  <c r="V89" i="27"/>
  <c r="J112" i="28"/>
  <c r="U100" i="28"/>
  <c r="I114" i="28"/>
  <c r="T102" i="28"/>
  <c r="R110" i="27"/>
  <c r="K117" i="28"/>
  <c r="V105" i="28"/>
  <c r="T116" i="27"/>
  <c r="R119" i="27"/>
  <c r="R110" i="28"/>
  <c r="U98" i="27"/>
  <c r="V103" i="27"/>
  <c r="J113" i="28"/>
  <c r="U101" i="28"/>
  <c r="T87" i="28"/>
  <c r="I99" i="28"/>
  <c r="Q89" i="28"/>
  <c r="F101" i="28"/>
  <c r="R116" i="27"/>
  <c r="U100" i="27"/>
  <c r="G65" i="32"/>
  <c r="T119" i="27"/>
  <c r="U103" i="28"/>
  <c r="J115" i="28"/>
  <c r="T113" i="27"/>
  <c r="R117" i="27"/>
  <c r="T121" i="27"/>
  <c r="V101" i="28"/>
  <c r="K113" i="28"/>
  <c r="T106" i="27"/>
  <c r="U86" i="28"/>
  <c r="J98" i="28"/>
  <c r="Q90" i="28"/>
  <c r="F102" i="28"/>
  <c r="T93" i="28"/>
  <c r="I105" i="28"/>
  <c r="V96" i="28"/>
  <c r="K108" i="28"/>
  <c r="V94" i="27"/>
  <c r="V87" i="28"/>
  <c r="K99" i="28"/>
  <c r="V88" i="27"/>
  <c r="V90" i="27"/>
  <c r="I110" i="28"/>
  <c r="T98" i="28"/>
  <c r="J120" i="28"/>
  <c r="U108" i="28"/>
  <c r="T98" i="27"/>
  <c r="R121" i="27"/>
  <c r="R103" i="27"/>
  <c r="U99" i="27"/>
  <c r="Q107" i="28"/>
  <c r="F119" i="28"/>
  <c r="V105" i="27"/>
  <c r="Q103" i="28"/>
  <c r="F115" i="28"/>
  <c r="Q106" i="28"/>
  <c r="F118" i="28"/>
  <c r="I113" i="28"/>
  <c r="T101" i="28"/>
  <c r="T115" i="27"/>
  <c r="L8" i="18"/>
  <c r="L7" i="18"/>
  <c r="H12" i="31"/>
  <c r="I19" i="29"/>
  <c r="H66" i="28"/>
  <c r="S65" i="28"/>
  <c r="R87" i="28"/>
  <c r="R65" i="28"/>
  <c r="R76" i="28"/>
  <c r="T100" i="28" l="1"/>
  <c r="U109" i="28"/>
  <c r="F123" i="27"/>
  <c r="R111" i="27"/>
  <c r="F132" i="27"/>
  <c r="R120" i="27"/>
  <c r="F124" i="27"/>
  <c r="R112" i="27"/>
  <c r="F106" i="22"/>
  <c r="F102" i="22"/>
  <c r="F98" i="22"/>
  <c r="F100" i="22"/>
  <c r="F107" i="22"/>
  <c r="F99" i="22"/>
  <c r="F109" i="22"/>
  <c r="F105" i="22"/>
  <c r="F101" i="22"/>
  <c r="F108" i="22"/>
  <c r="F104" i="22"/>
  <c r="F103" i="22"/>
  <c r="I121" i="28"/>
  <c r="I133" i="28" s="1"/>
  <c r="T107" i="28"/>
  <c r="J114" i="28"/>
  <c r="U114" i="28" s="1"/>
  <c r="Q98" i="28"/>
  <c r="I116" i="28"/>
  <c r="T116" i="28" s="1"/>
  <c r="U104" i="28"/>
  <c r="K121" i="28"/>
  <c r="V121" i="28" s="1"/>
  <c r="J119" i="28"/>
  <c r="U119" i="28" s="1"/>
  <c r="Q100" i="28"/>
  <c r="V100" i="28"/>
  <c r="AA12" i="31"/>
  <c r="H65" i="32"/>
  <c r="T139" i="27"/>
  <c r="T127" i="27"/>
  <c r="F131" i="28"/>
  <c r="Q119" i="28"/>
  <c r="R145" i="27"/>
  <c r="R133" i="27"/>
  <c r="R143" i="27"/>
  <c r="R131" i="27"/>
  <c r="T108" i="28"/>
  <c r="I120" i="28"/>
  <c r="F120" i="28"/>
  <c r="Q108" i="28"/>
  <c r="T120" i="27"/>
  <c r="G19" i="32"/>
  <c r="G28" i="32" s="1"/>
  <c r="R125" i="27"/>
  <c r="R137" i="27"/>
  <c r="K128" i="28"/>
  <c r="V116" i="28"/>
  <c r="R106" i="27"/>
  <c r="U118" i="27"/>
  <c r="J133" i="28"/>
  <c r="U121" i="28"/>
  <c r="I122" i="28"/>
  <c r="T110" i="28"/>
  <c r="V106" i="27"/>
  <c r="R141" i="27"/>
  <c r="R129" i="27"/>
  <c r="T143" i="27"/>
  <c r="T131" i="27"/>
  <c r="V115" i="27"/>
  <c r="I126" i="28"/>
  <c r="T114" i="28"/>
  <c r="I131" i="28"/>
  <c r="T119" i="28"/>
  <c r="V98" i="27"/>
  <c r="V102" i="27"/>
  <c r="F113" i="28"/>
  <c r="Q101" i="28"/>
  <c r="T140" i="27"/>
  <c r="T128" i="27"/>
  <c r="I118" i="28"/>
  <c r="T106" i="28"/>
  <c r="Q121" i="28"/>
  <c r="F133" i="28"/>
  <c r="Q110" i="28"/>
  <c r="F122" i="28"/>
  <c r="V106" i="28"/>
  <c r="K118" i="28"/>
  <c r="R138" i="27"/>
  <c r="R126" i="27"/>
  <c r="T123" i="27"/>
  <c r="T135" i="27"/>
  <c r="F117" i="28"/>
  <c r="Q105" i="28"/>
  <c r="I125" i="28"/>
  <c r="T113" i="28"/>
  <c r="U111" i="27"/>
  <c r="T110" i="27"/>
  <c r="K120" i="28"/>
  <c r="V108" i="28"/>
  <c r="T137" i="27"/>
  <c r="T125" i="27"/>
  <c r="G66" i="32"/>
  <c r="T99" i="28"/>
  <c r="I111" i="28"/>
  <c r="U110" i="27"/>
  <c r="J124" i="28"/>
  <c r="U112" i="28"/>
  <c r="U99" i="28"/>
  <c r="J111" i="28"/>
  <c r="T112" i="28"/>
  <c r="I124" i="28"/>
  <c r="V98" i="28"/>
  <c r="K110" i="28"/>
  <c r="R14" i="31"/>
  <c r="F67" i="32"/>
  <c r="V115" i="28"/>
  <c r="K127" i="28"/>
  <c r="V102" i="28"/>
  <c r="K114" i="28"/>
  <c r="Q118" i="28"/>
  <c r="F130" i="28"/>
  <c r="T118" i="27"/>
  <c r="T129" i="27"/>
  <c r="T141" i="27"/>
  <c r="U116" i="27"/>
  <c r="T121" i="28"/>
  <c r="I115" i="28"/>
  <c r="T103" i="28"/>
  <c r="Q116" i="28"/>
  <c r="F128" i="28"/>
  <c r="U115" i="27"/>
  <c r="F124" i="28"/>
  <c r="Q112" i="28"/>
  <c r="J118" i="28"/>
  <c r="U106" i="28"/>
  <c r="V117" i="27"/>
  <c r="V100" i="27"/>
  <c r="I117" i="28"/>
  <c r="T105" i="28"/>
  <c r="K125" i="28"/>
  <c r="V113" i="28"/>
  <c r="J127" i="28"/>
  <c r="U115" i="28"/>
  <c r="U112" i="27"/>
  <c r="V117" i="28"/>
  <c r="K129" i="28"/>
  <c r="U143" i="27"/>
  <c r="U131" i="27"/>
  <c r="V104" i="27"/>
  <c r="T114" i="27"/>
  <c r="V109" i="27"/>
  <c r="F127" i="28"/>
  <c r="Q115" i="28"/>
  <c r="R134" i="28"/>
  <c r="R122" i="28"/>
  <c r="V101" i="27"/>
  <c r="U120" i="27"/>
  <c r="J129" i="28"/>
  <c r="U117" i="28"/>
  <c r="V111" i="27"/>
  <c r="J128" i="28"/>
  <c r="U116" i="28"/>
  <c r="V119" i="27"/>
  <c r="T136" i="27"/>
  <c r="T124" i="27"/>
  <c r="K124" i="28"/>
  <c r="V112" i="28"/>
  <c r="R115" i="27"/>
  <c r="J132" i="28"/>
  <c r="U120" i="28"/>
  <c r="K111" i="28"/>
  <c r="V99" i="28"/>
  <c r="F114" i="28"/>
  <c r="Q102" i="28"/>
  <c r="U98" i="28"/>
  <c r="J110" i="28"/>
  <c r="T133" i="27"/>
  <c r="T145" i="27"/>
  <c r="R140" i="27"/>
  <c r="R128" i="27"/>
  <c r="J125" i="28"/>
  <c r="U113" i="28"/>
  <c r="R134" i="27"/>
  <c r="R122" i="27"/>
  <c r="K131" i="28"/>
  <c r="V119" i="28"/>
  <c r="V108" i="27"/>
  <c r="I128" i="28"/>
  <c r="U102" i="27"/>
  <c r="H13" i="31"/>
  <c r="H67" i="28"/>
  <c r="S66" i="28"/>
  <c r="R88" i="28"/>
  <c r="R66" i="28"/>
  <c r="R77" i="28"/>
  <c r="K133" i="28" l="1"/>
  <c r="K145" i="28" s="1"/>
  <c r="V145" i="28" s="1"/>
  <c r="J126" i="28"/>
  <c r="F136" i="27"/>
  <c r="R136" i="27" s="1"/>
  <c r="R124" i="27"/>
  <c r="F144" i="27"/>
  <c r="R144" i="27" s="1"/>
  <c r="R132" i="27"/>
  <c r="F135" i="27"/>
  <c r="R135" i="27" s="1"/>
  <c r="R123" i="27"/>
  <c r="F118" i="22"/>
  <c r="F114" i="22"/>
  <c r="F110" i="22"/>
  <c r="F120" i="22"/>
  <c r="F112" i="22"/>
  <c r="F115" i="22"/>
  <c r="F121" i="22"/>
  <c r="F117" i="22"/>
  <c r="F113" i="22"/>
  <c r="F116" i="22"/>
  <c r="F119" i="22"/>
  <c r="F111" i="22"/>
  <c r="J131" i="28"/>
  <c r="J143" i="28" s="1"/>
  <c r="U143" i="28" s="1"/>
  <c r="AA13" i="31"/>
  <c r="H66" i="32"/>
  <c r="T134" i="27"/>
  <c r="T122" i="27"/>
  <c r="F125" i="28"/>
  <c r="Q113" i="28"/>
  <c r="T131" i="28"/>
  <c r="I143" i="28"/>
  <c r="T143" i="28" s="1"/>
  <c r="T144" i="27"/>
  <c r="T132" i="27"/>
  <c r="K143" i="28"/>
  <c r="V143" i="28" s="1"/>
  <c r="V131" i="28"/>
  <c r="J144" i="28"/>
  <c r="U144" i="28" s="1"/>
  <c r="U132" i="28"/>
  <c r="J141" i="28"/>
  <c r="U141" i="28" s="1"/>
  <c r="U129" i="28"/>
  <c r="Q127" i="28"/>
  <c r="F139" i="28"/>
  <c r="Q139" i="28" s="1"/>
  <c r="K139" i="28"/>
  <c r="V139" i="28" s="1"/>
  <c r="V127" i="28"/>
  <c r="U111" i="28"/>
  <c r="J123" i="28"/>
  <c r="V118" i="27"/>
  <c r="K140" i="28"/>
  <c r="V140" i="28" s="1"/>
  <c r="V128" i="28"/>
  <c r="U127" i="28"/>
  <c r="J139" i="28"/>
  <c r="U139" i="28" s="1"/>
  <c r="J122" i="28"/>
  <c r="U110" i="28"/>
  <c r="R127" i="27"/>
  <c r="R139" i="27"/>
  <c r="V131" i="27"/>
  <c r="V143" i="27"/>
  <c r="U144" i="27"/>
  <c r="U132" i="27"/>
  <c r="V125" i="28"/>
  <c r="K137" i="28"/>
  <c r="V137" i="28" s="1"/>
  <c r="G67" i="32"/>
  <c r="U123" i="27"/>
  <c r="U135" i="27"/>
  <c r="V114" i="27"/>
  <c r="I138" i="28"/>
  <c r="T138" i="28" s="1"/>
  <c r="T126" i="28"/>
  <c r="F132" i="28"/>
  <c r="Q120" i="28"/>
  <c r="Q131" i="28"/>
  <c r="F143" i="28"/>
  <c r="Q143" i="28" s="1"/>
  <c r="V129" i="28"/>
  <c r="K141" i="28"/>
  <c r="V141" i="28" s="1"/>
  <c r="U118" i="28"/>
  <c r="J130" i="28"/>
  <c r="I127" i="28"/>
  <c r="T115" i="28"/>
  <c r="Q130" i="28"/>
  <c r="F142" i="28"/>
  <c r="Q142" i="28" s="1"/>
  <c r="K130" i="28"/>
  <c r="V118" i="28"/>
  <c r="V127" i="27"/>
  <c r="V139" i="27"/>
  <c r="J145" i="28"/>
  <c r="U145" i="28" s="1"/>
  <c r="U133" i="28"/>
  <c r="I132" i="28"/>
  <c r="T120" i="28"/>
  <c r="V120" i="27"/>
  <c r="V113" i="27"/>
  <c r="V121" i="27"/>
  <c r="I129" i="28"/>
  <c r="T117" i="28"/>
  <c r="V133" i="28"/>
  <c r="R15" i="31"/>
  <c r="F69" i="32" s="1"/>
  <c r="F68" i="32"/>
  <c r="J136" i="28"/>
  <c r="U136" i="28" s="1"/>
  <c r="U124" i="28"/>
  <c r="I137" i="28"/>
  <c r="T137" i="28" s="1"/>
  <c r="T125" i="28"/>
  <c r="I130" i="28"/>
  <c r="T118" i="28"/>
  <c r="I134" i="28"/>
  <c r="T134" i="28" s="1"/>
  <c r="T122" i="28"/>
  <c r="F140" i="28"/>
  <c r="Q140" i="28" s="1"/>
  <c r="Q128" i="28"/>
  <c r="U125" i="28"/>
  <c r="J137" i="28"/>
  <c r="U137" i="28" s="1"/>
  <c r="F126" i="28"/>
  <c r="Q114" i="28"/>
  <c r="K136" i="28"/>
  <c r="V136" i="28" s="1"/>
  <c r="V124" i="28"/>
  <c r="J140" i="28"/>
  <c r="U140" i="28" s="1"/>
  <c r="U128" i="28"/>
  <c r="T138" i="27"/>
  <c r="T126" i="27"/>
  <c r="U136" i="27"/>
  <c r="U124" i="27"/>
  <c r="V112" i="27"/>
  <c r="F136" i="28"/>
  <c r="Q136" i="28" s="1"/>
  <c r="Q124" i="28"/>
  <c r="V110" i="28"/>
  <c r="K122" i="28"/>
  <c r="U134" i="27"/>
  <c r="U122" i="27"/>
  <c r="F134" i="28"/>
  <c r="Q134" i="28" s="1"/>
  <c r="Q122" i="28"/>
  <c r="V110" i="27"/>
  <c r="U130" i="27"/>
  <c r="U142" i="27"/>
  <c r="U128" i="27"/>
  <c r="U140" i="27"/>
  <c r="J138" i="28"/>
  <c r="U138" i="28" s="1"/>
  <c r="U126" i="28"/>
  <c r="V135" i="27"/>
  <c r="V123" i="27"/>
  <c r="I145" i="28"/>
  <c r="T145" i="28" s="1"/>
  <c r="T133" i="28"/>
  <c r="T142" i="27"/>
  <c r="T130" i="27"/>
  <c r="K132" i="28"/>
  <c r="V120" i="28"/>
  <c r="Q117" i="28"/>
  <c r="F129" i="28"/>
  <c r="R118" i="27"/>
  <c r="G20" i="32"/>
  <c r="G29" i="32" s="1"/>
  <c r="I140" i="28"/>
  <c r="T140" i="28" s="1"/>
  <c r="T128" i="28"/>
  <c r="U114" i="27"/>
  <c r="K123" i="28"/>
  <c r="V111" i="28"/>
  <c r="V116" i="27"/>
  <c r="V141" i="27"/>
  <c r="V129" i="27"/>
  <c r="U139" i="27"/>
  <c r="U127" i="27"/>
  <c r="K126" i="28"/>
  <c r="V114" i="28"/>
  <c r="T124" i="28"/>
  <c r="I136" i="28"/>
  <c r="T136" i="28" s="1"/>
  <c r="I123" i="28"/>
  <c r="T111" i="28"/>
  <c r="Q133" i="28"/>
  <c r="F145" i="28"/>
  <c r="Q145" i="28" s="1"/>
  <c r="H14" i="31"/>
  <c r="H68" i="28"/>
  <c r="S67" i="28"/>
  <c r="R89" i="28"/>
  <c r="R78" i="28"/>
  <c r="R67" i="28"/>
  <c r="U131" i="28" l="1"/>
  <c r="F130" i="22"/>
  <c r="F126" i="22"/>
  <c r="F122" i="22"/>
  <c r="F132" i="22"/>
  <c r="F128" i="22"/>
  <c r="F131" i="22"/>
  <c r="F123" i="22"/>
  <c r="F133" i="22"/>
  <c r="F129" i="22"/>
  <c r="F125" i="22"/>
  <c r="F124" i="22"/>
  <c r="F127" i="22"/>
  <c r="AA14" i="31"/>
  <c r="H67" i="32"/>
  <c r="F141" i="28"/>
  <c r="Q141" i="28" s="1"/>
  <c r="Q129" i="28"/>
  <c r="I141" i="28"/>
  <c r="T141" i="28" s="1"/>
  <c r="T129" i="28"/>
  <c r="J134" i="28"/>
  <c r="U134" i="28" s="1"/>
  <c r="U122" i="28"/>
  <c r="V126" i="28"/>
  <c r="K138" i="28"/>
  <c r="V138" i="28" s="1"/>
  <c r="V145" i="27"/>
  <c r="V133" i="27"/>
  <c r="I139" i="28"/>
  <c r="T139" i="28" s="1"/>
  <c r="T127" i="28"/>
  <c r="V136" i="27"/>
  <c r="V124" i="27"/>
  <c r="U130" i="28"/>
  <c r="J142" i="28"/>
  <c r="U142" i="28" s="1"/>
  <c r="V126" i="27"/>
  <c r="V138" i="27"/>
  <c r="J135" i="28"/>
  <c r="U135" i="28" s="1"/>
  <c r="U123" i="28"/>
  <c r="K135" i="28"/>
  <c r="V135" i="28" s="1"/>
  <c r="V123" i="28"/>
  <c r="K144" i="28"/>
  <c r="V144" i="28" s="1"/>
  <c r="V132" i="28"/>
  <c r="F138" i="28"/>
  <c r="Q138" i="28" s="1"/>
  <c r="Q126" i="28"/>
  <c r="I142" i="28"/>
  <c r="T142" i="28" s="1"/>
  <c r="T130" i="28"/>
  <c r="V125" i="27"/>
  <c r="V137" i="27"/>
  <c r="I135" i="28"/>
  <c r="T135" i="28" s="1"/>
  <c r="T123" i="28"/>
  <c r="U126" i="27"/>
  <c r="U138" i="27"/>
  <c r="G21" i="32"/>
  <c r="G30" i="32" s="1"/>
  <c r="K134" i="28"/>
  <c r="V134" i="28" s="1"/>
  <c r="V122" i="28"/>
  <c r="T132" i="28"/>
  <c r="I144" i="28"/>
  <c r="T144" i="28" s="1"/>
  <c r="K142" i="28"/>
  <c r="V142" i="28" s="1"/>
  <c r="V130" i="28"/>
  <c r="F137" i="28"/>
  <c r="Q137" i="28" s="1"/>
  <c r="Q125" i="28"/>
  <c r="V144" i="27"/>
  <c r="V132" i="27"/>
  <c r="F144" i="28"/>
  <c r="Q144" i="28" s="1"/>
  <c r="Q132" i="28"/>
  <c r="G69" i="32"/>
  <c r="G68" i="32"/>
  <c r="V140" i="27"/>
  <c r="V128" i="27"/>
  <c r="R142" i="27"/>
  <c r="R130" i="27"/>
  <c r="V134" i="27"/>
  <c r="V122" i="27"/>
  <c r="V142" i="27"/>
  <c r="V130" i="27"/>
  <c r="H15" i="31"/>
  <c r="H69" i="28"/>
  <c r="S68" i="28"/>
  <c r="R68" i="28"/>
  <c r="R79" i="28"/>
  <c r="R90" i="28"/>
  <c r="F142" i="22" l="1"/>
  <c r="F138" i="22"/>
  <c r="F134" i="22"/>
  <c r="F140" i="22"/>
  <c r="F139" i="22"/>
  <c r="F145" i="22"/>
  <c r="F141" i="22"/>
  <c r="F137" i="22"/>
  <c r="F144" i="22"/>
  <c r="F136" i="22"/>
  <c r="F143" i="22"/>
  <c r="F135" i="22"/>
  <c r="AA15" i="31"/>
  <c r="H69" i="32" s="1"/>
  <c r="H68" i="32"/>
  <c r="H70" i="28"/>
  <c r="S69" i="28"/>
  <c r="R69" i="28"/>
  <c r="R80" i="28"/>
  <c r="F10" i="19"/>
  <c r="G10" i="19"/>
  <c r="H10" i="19"/>
  <c r="I10" i="19"/>
  <c r="J10" i="19"/>
  <c r="K10" i="19"/>
  <c r="L10" i="19"/>
  <c r="M10" i="19"/>
  <c r="N10" i="19"/>
  <c r="O10" i="19"/>
  <c r="P10" i="19"/>
  <c r="Q10" i="19"/>
  <c r="F11" i="19"/>
  <c r="F12" i="19"/>
  <c r="F13" i="19"/>
  <c r="F14" i="19"/>
  <c r="F15" i="19"/>
  <c r="F16" i="19"/>
  <c r="F17" i="19"/>
  <c r="F18" i="19"/>
  <c r="F19" i="19"/>
  <c r="F20" i="19"/>
  <c r="F21" i="19"/>
  <c r="F29" i="19" l="1"/>
  <c r="H71" i="28"/>
  <c r="S70" i="28"/>
  <c r="R91" i="28"/>
  <c r="R70" i="28"/>
  <c r="R81" i="28"/>
  <c r="L61" i="21"/>
  <c r="L60" i="21"/>
  <c r="L59" i="21"/>
  <c r="L58" i="21"/>
  <c r="L57" i="21"/>
  <c r="L56" i="21"/>
  <c r="L55" i="21"/>
  <c r="L54" i="21"/>
  <c r="L53" i="21"/>
  <c r="L52" i="21"/>
  <c r="L51" i="21"/>
  <c r="L50" i="21"/>
  <c r="L49" i="21"/>
  <c r="L48" i="21"/>
  <c r="L47" i="21"/>
  <c r="L46" i="21"/>
  <c r="L45" i="21"/>
  <c r="L44" i="21"/>
  <c r="L43" i="21"/>
  <c r="L42" i="21"/>
  <c r="L41" i="21"/>
  <c r="L40" i="21"/>
  <c r="L39" i="21"/>
  <c r="L38" i="21"/>
  <c r="L37" i="21"/>
  <c r="L36" i="21"/>
  <c r="L35" i="21"/>
  <c r="L34" i="21"/>
  <c r="L33" i="21"/>
  <c r="L32" i="21"/>
  <c r="L31" i="21"/>
  <c r="L30" i="21"/>
  <c r="L29" i="21"/>
  <c r="L28" i="21"/>
  <c r="L27" i="21"/>
  <c r="L26" i="21"/>
  <c r="L25" i="21"/>
  <c r="L24" i="21"/>
  <c r="L23" i="21"/>
  <c r="L22" i="21"/>
  <c r="L21" i="21"/>
  <c r="L20" i="21"/>
  <c r="L19" i="21"/>
  <c r="L18" i="21"/>
  <c r="L17" i="21"/>
  <c r="L16" i="21"/>
  <c r="L15" i="21"/>
  <c r="L14" i="21"/>
  <c r="L13" i="21"/>
  <c r="L12" i="21"/>
  <c r="L11" i="21"/>
  <c r="L10" i="21"/>
  <c r="L9" i="21"/>
  <c r="L8" i="21"/>
  <c r="L7" i="21"/>
  <c r="L6" i="21"/>
  <c r="L5" i="21"/>
  <c r="L4" i="21"/>
  <c r="L3" i="21"/>
  <c r="L2" i="21"/>
  <c r="E61" i="21"/>
  <c r="N61" i="21" s="1"/>
  <c r="D61" i="21"/>
  <c r="M61" i="21" s="1"/>
  <c r="A61" i="21"/>
  <c r="B61" i="21" s="1"/>
  <c r="E60" i="21"/>
  <c r="N60" i="21" s="1"/>
  <c r="D60" i="21"/>
  <c r="M60" i="21" s="1"/>
  <c r="A60" i="21"/>
  <c r="B60" i="21" s="1"/>
  <c r="E59" i="21"/>
  <c r="N59" i="21" s="1"/>
  <c r="D59" i="21"/>
  <c r="M59" i="21" s="1"/>
  <c r="A59" i="21"/>
  <c r="B59" i="21" s="1"/>
  <c r="E58" i="21"/>
  <c r="N58" i="21" s="1"/>
  <c r="D58" i="21"/>
  <c r="M58" i="21" s="1"/>
  <c r="A58" i="21"/>
  <c r="B58" i="21" s="1"/>
  <c r="E57" i="21"/>
  <c r="N57" i="21" s="1"/>
  <c r="D57" i="21"/>
  <c r="M57" i="21" s="1"/>
  <c r="A57" i="21"/>
  <c r="B57" i="21" s="1"/>
  <c r="E56" i="21"/>
  <c r="N56" i="21" s="1"/>
  <c r="D56" i="21"/>
  <c r="M56" i="21" s="1"/>
  <c r="A56" i="21"/>
  <c r="B56" i="21" s="1"/>
  <c r="E55" i="21"/>
  <c r="N55" i="21" s="1"/>
  <c r="D55" i="21"/>
  <c r="M55" i="21" s="1"/>
  <c r="A55" i="21"/>
  <c r="B55" i="21" s="1"/>
  <c r="E54" i="21"/>
  <c r="N54" i="21" s="1"/>
  <c r="D54" i="21"/>
  <c r="M54" i="21" s="1"/>
  <c r="A54" i="21"/>
  <c r="B54" i="21" s="1"/>
  <c r="E53" i="21"/>
  <c r="N53" i="21" s="1"/>
  <c r="D53" i="21"/>
  <c r="M53" i="21" s="1"/>
  <c r="A53" i="21"/>
  <c r="B53" i="21" s="1"/>
  <c r="E52" i="21"/>
  <c r="N52" i="21" s="1"/>
  <c r="D52" i="21"/>
  <c r="M52" i="21" s="1"/>
  <c r="A52" i="21"/>
  <c r="B52" i="21" s="1"/>
  <c r="E51" i="21"/>
  <c r="N51" i="21" s="1"/>
  <c r="D51" i="21"/>
  <c r="M51" i="21" s="1"/>
  <c r="A51" i="21"/>
  <c r="B51" i="21" s="1"/>
  <c r="E50" i="21"/>
  <c r="N50" i="21" s="1"/>
  <c r="D50" i="21"/>
  <c r="M50" i="21" s="1"/>
  <c r="A50" i="21"/>
  <c r="B50" i="21" s="1"/>
  <c r="E49" i="21"/>
  <c r="N49" i="21" s="1"/>
  <c r="D49" i="21"/>
  <c r="M49" i="21" s="1"/>
  <c r="A49" i="21"/>
  <c r="B49" i="21" s="1"/>
  <c r="E48" i="21"/>
  <c r="N48" i="21" s="1"/>
  <c r="D48" i="21"/>
  <c r="M48" i="21" s="1"/>
  <c r="A48" i="21"/>
  <c r="B48" i="21" s="1"/>
  <c r="E47" i="21"/>
  <c r="N47" i="21" s="1"/>
  <c r="D47" i="21"/>
  <c r="M47" i="21" s="1"/>
  <c r="A47" i="21"/>
  <c r="B47" i="21" s="1"/>
  <c r="E46" i="21"/>
  <c r="N46" i="21" s="1"/>
  <c r="D46" i="21"/>
  <c r="M46" i="21" s="1"/>
  <c r="A46" i="21"/>
  <c r="B46" i="21" s="1"/>
  <c r="E45" i="21"/>
  <c r="N45" i="21" s="1"/>
  <c r="D45" i="21"/>
  <c r="M45" i="21" s="1"/>
  <c r="A45" i="21"/>
  <c r="B45" i="21" s="1"/>
  <c r="E44" i="21"/>
  <c r="N44" i="21" s="1"/>
  <c r="D44" i="21"/>
  <c r="M44" i="21" s="1"/>
  <c r="A44" i="21"/>
  <c r="B44" i="21" s="1"/>
  <c r="E43" i="21"/>
  <c r="N43" i="21" s="1"/>
  <c r="D43" i="21"/>
  <c r="M43" i="21" s="1"/>
  <c r="A43" i="21"/>
  <c r="B43" i="21" s="1"/>
  <c r="E42" i="21"/>
  <c r="N42" i="21" s="1"/>
  <c r="D42" i="21"/>
  <c r="M42" i="21" s="1"/>
  <c r="A42" i="21"/>
  <c r="B42" i="21" s="1"/>
  <c r="E41" i="21"/>
  <c r="N41" i="21" s="1"/>
  <c r="D41" i="21"/>
  <c r="M41" i="21" s="1"/>
  <c r="A41" i="21"/>
  <c r="B41" i="21" s="1"/>
  <c r="E40" i="21"/>
  <c r="N40" i="21" s="1"/>
  <c r="D40" i="21"/>
  <c r="M40" i="21" s="1"/>
  <c r="A40" i="21"/>
  <c r="B40" i="21" s="1"/>
  <c r="E39" i="21"/>
  <c r="N39" i="21" s="1"/>
  <c r="D39" i="21"/>
  <c r="M39" i="21" s="1"/>
  <c r="A39" i="21"/>
  <c r="B39" i="21" s="1"/>
  <c r="E38" i="21"/>
  <c r="N38" i="21" s="1"/>
  <c r="D38" i="21"/>
  <c r="M38" i="21" s="1"/>
  <c r="A38" i="21"/>
  <c r="B38" i="21" s="1"/>
  <c r="E37" i="21"/>
  <c r="N37" i="21" s="1"/>
  <c r="D37" i="21"/>
  <c r="M37" i="21" s="1"/>
  <c r="A37" i="21"/>
  <c r="B37" i="21" s="1"/>
  <c r="E36" i="21"/>
  <c r="N36" i="21" s="1"/>
  <c r="D36" i="21"/>
  <c r="M36" i="21" s="1"/>
  <c r="A36" i="21"/>
  <c r="B36" i="21" s="1"/>
  <c r="E35" i="21"/>
  <c r="N35" i="21" s="1"/>
  <c r="D35" i="21"/>
  <c r="M35" i="21" s="1"/>
  <c r="A35" i="21"/>
  <c r="B35" i="21" s="1"/>
  <c r="E34" i="21"/>
  <c r="N34" i="21" s="1"/>
  <c r="D34" i="21"/>
  <c r="M34" i="21" s="1"/>
  <c r="A34" i="21"/>
  <c r="B34" i="21" s="1"/>
  <c r="E33" i="21"/>
  <c r="N33" i="21" s="1"/>
  <c r="D33" i="21"/>
  <c r="M33" i="21" s="1"/>
  <c r="A33" i="21"/>
  <c r="B33" i="21" s="1"/>
  <c r="E32" i="21"/>
  <c r="N32" i="21" s="1"/>
  <c r="D32" i="21"/>
  <c r="M32" i="21" s="1"/>
  <c r="A32" i="21"/>
  <c r="B32" i="21" s="1"/>
  <c r="E31" i="21"/>
  <c r="N31" i="21" s="1"/>
  <c r="D31" i="21"/>
  <c r="M31" i="21" s="1"/>
  <c r="A31" i="21"/>
  <c r="B31" i="21" s="1"/>
  <c r="E30" i="21"/>
  <c r="N30" i="21" s="1"/>
  <c r="D30" i="21"/>
  <c r="M30" i="21" s="1"/>
  <c r="A30" i="21"/>
  <c r="B30" i="21" s="1"/>
  <c r="E29" i="21"/>
  <c r="N29" i="21" s="1"/>
  <c r="D29" i="21"/>
  <c r="M29" i="21" s="1"/>
  <c r="A29" i="21"/>
  <c r="B29" i="21" s="1"/>
  <c r="E28" i="21"/>
  <c r="N28" i="21" s="1"/>
  <c r="D28" i="21"/>
  <c r="M28" i="21" s="1"/>
  <c r="A28" i="21"/>
  <c r="B28" i="21" s="1"/>
  <c r="E27" i="21"/>
  <c r="N27" i="21" s="1"/>
  <c r="D27" i="21"/>
  <c r="M27" i="21" s="1"/>
  <c r="A27" i="21"/>
  <c r="B27" i="21" s="1"/>
  <c r="E26" i="21"/>
  <c r="N26" i="21" s="1"/>
  <c r="D26" i="21"/>
  <c r="M26" i="21" s="1"/>
  <c r="A26" i="21"/>
  <c r="B26" i="21" s="1"/>
  <c r="E25" i="21"/>
  <c r="N25" i="21" s="1"/>
  <c r="D25" i="21"/>
  <c r="M25" i="21" s="1"/>
  <c r="A25" i="21"/>
  <c r="B25" i="21" s="1"/>
  <c r="E24" i="21"/>
  <c r="N24" i="21" s="1"/>
  <c r="D24" i="21"/>
  <c r="M24" i="21" s="1"/>
  <c r="A24" i="21"/>
  <c r="B24" i="21" s="1"/>
  <c r="E23" i="21"/>
  <c r="N23" i="21" s="1"/>
  <c r="D23" i="21"/>
  <c r="M23" i="21" s="1"/>
  <c r="A23" i="21"/>
  <c r="B23" i="21" s="1"/>
  <c r="E22" i="21"/>
  <c r="N22" i="21" s="1"/>
  <c r="D22" i="21"/>
  <c r="M22" i="21" s="1"/>
  <c r="A22" i="21"/>
  <c r="B22" i="21" s="1"/>
  <c r="E21" i="21"/>
  <c r="N21" i="21" s="1"/>
  <c r="D21" i="21"/>
  <c r="M21" i="21" s="1"/>
  <c r="A21" i="21"/>
  <c r="B21" i="21" s="1"/>
  <c r="E20" i="21"/>
  <c r="N20" i="21" s="1"/>
  <c r="D20" i="21"/>
  <c r="M20" i="21" s="1"/>
  <c r="A20" i="21"/>
  <c r="B20" i="21" s="1"/>
  <c r="E19" i="21"/>
  <c r="N19" i="21" s="1"/>
  <c r="D19" i="21"/>
  <c r="M19" i="21" s="1"/>
  <c r="A19" i="21"/>
  <c r="B19" i="21" s="1"/>
  <c r="E18" i="21"/>
  <c r="N18" i="21" s="1"/>
  <c r="D18" i="21"/>
  <c r="M18" i="21" s="1"/>
  <c r="A18" i="21"/>
  <c r="B18" i="21" s="1"/>
  <c r="E17" i="21"/>
  <c r="N17" i="21" s="1"/>
  <c r="D17" i="21"/>
  <c r="M17" i="21" s="1"/>
  <c r="A17" i="21"/>
  <c r="B17" i="21" s="1"/>
  <c r="E16" i="21"/>
  <c r="N16" i="21" s="1"/>
  <c r="D16" i="21"/>
  <c r="M16" i="21" s="1"/>
  <c r="A16" i="21"/>
  <c r="B16" i="21" s="1"/>
  <c r="E15" i="21"/>
  <c r="N15" i="21" s="1"/>
  <c r="D15" i="21"/>
  <c r="M15" i="21" s="1"/>
  <c r="A15" i="21"/>
  <c r="B15" i="21" s="1"/>
  <c r="E14" i="21"/>
  <c r="N14" i="21" s="1"/>
  <c r="D14" i="21"/>
  <c r="M14" i="21" s="1"/>
  <c r="A14" i="21"/>
  <c r="B14" i="21" s="1"/>
  <c r="E13" i="21"/>
  <c r="N13" i="21" s="1"/>
  <c r="D13" i="21"/>
  <c r="M13" i="21" s="1"/>
  <c r="A13" i="21"/>
  <c r="B13" i="21" s="1"/>
  <c r="E12" i="21"/>
  <c r="N12" i="21" s="1"/>
  <c r="D12" i="21"/>
  <c r="M12" i="21" s="1"/>
  <c r="A12" i="21"/>
  <c r="B12" i="21" s="1"/>
  <c r="E11" i="21"/>
  <c r="N11" i="21" s="1"/>
  <c r="D11" i="21"/>
  <c r="M11" i="21" s="1"/>
  <c r="A11" i="21"/>
  <c r="B11" i="21" s="1"/>
  <c r="E10" i="21"/>
  <c r="N10" i="21" s="1"/>
  <c r="D10" i="21"/>
  <c r="M10" i="21" s="1"/>
  <c r="A10" i="21"/>
  <c r="B10" i="21" s="1"/>
  <c r="E9" i="21"/>
  <c r="N9" i="21" s="1"/>
  <c r="D9" i="21"/>
  <c r="M9" i="21" s="1"/>
  <c r="A9" i="21"/>
  <c r="B9" i="21" s="1"/>
  <c r="E8" i="21"/>
  <c r="N8" i="21" s="1"/>
  <c r="D8" i="21"/>
  <c r="M8" i="21" s="1"/>
  <c r="A8" i="21"/>
  <c r="B8" i="21" s="1"/>
  <c r="E7" i="21"/>
  <c r="N7" i="21" s="1"/>
  <c r="D7" i="21"/>
  <c r="M7" i="21" s="1"/>
  <c r="A7" i="21"/>
  <c r="B7" i="21" s="1"/>
  <c r="E6" i="21"/>
  <c r="N6" i="21" s="1"/>
  <c r="D6" i="21"/>
  <c r="M6" i="21" s="1"/>
  <c r="A6" i="21"/>
  <c r="B6" i="21" s="1"/>
  <c r="E5" i="21"/>
  <c r="N5" i="21" s="1"/>
  <c r="D5" i="21"/>
  <c r="M5" i="21" s="1"/>
  <c r="A5" i="21"/>
  <c r="B5" i="21" s="1"/>
  <c r="E4" i="21"/>
  <c r="N4" i="21" s="1"/>
  <c r="D4" i="21"/>
  <c r="M4" i="21" s="1"/>
  <c r="A4" i="21"/>
  <c r="B4" i="21" s="1"/>
  <c r="E3" i="21"/>
  <c r="N3" i="21" s="1"/>
  <c r="D3" i="21"/>
  <c r="M3" i="21" s="1"/>
  <c r="A3" i="21"/>
  <c r="B3" i="21" s="1"/>
  <c r="E2" i="21"/>
  <c r="N2" i="21" s="1"/>
  <c r="D2" i="21"/>
  <c r="M2" i="21" s="1"/>
  <c r="A2" i="21"/>
  <c r="B2" i="21" s="1"/>
  <c r="E1" i="21"/>
  <c r="N1" i="21" s="1"/>
  <c r="D1" i="21"/>
  <c r="M1" i="21" s="1"/>
  <c r="A1" i="21"/>
  <c r="F2" i="17"/>
  <c r="R2" i="17" s="1"/>
  <c r="O2" i="17"/>
  <c r="Q21" i="19"/>
  <c r="Q20" i="19"/>
  <c r="Q19" i="19"/>
  <c r="Q18" i="19"/>
  <c r="Q17" i="19"/>
  <c r="Q16" i="19"/>
  <c r="Q15" i="19"/>
  <c r="Q14" i="19"/>
  <c r="Q13" i="19"/>
  <c r="Q12" i="19"/>
  <c r="Q11" i="19"/>
  <c r="Q9" i="19"/>
  <c r="Q8" i="19"/>
  <c r="Q7" i="19"/>
  <c r="Q6" i="19"/>
  <c r="Q5" i="19"/>
  <c r="Q4" i="19"/>
  <c r="Q3" i="19"/>
  <c r="Q2" i="19"/>
  <c r="P21" i="19"/>
  <c r="O21" i="19"/>
  <c r="N21" i="19"/>
  <c r="M21" i="19"/>
  <c r="L21" i="19"/>
  <c r="K21" i="19"/>
  <c r="J21" i="19"/>
  <c r="I21" i="19"/>
  <c r="H21" i="19"/>
  <c r="G21" i="19"/>
  <c r="P20" i="19"/>
  <c r="O20" i="19"/>
  <c r="N20" i="19"/>
  <c r="M20" i="19"/>
  <c r="L20" i="19"/>
  <c r="K20" i="19"/>
  <c r="J20" i="19"/>
  <c r="I20" i="19"/>
  <c r="H20" i="19"/>
  <c r="G20" i="19"/>
  <c r="P19" i="19"/>
  <c r="O19" i="19"/>
  <c r="N19" i="19"/>
  <c r="M19" i="19"/>
  <c r="L19" i="19"/>
  <c r="K19" i="19"/>
  <c r="J19" i="19"/>
  <c r="I19" i="19"/>
  <c r="H19" i="19"/>
  <c r="G19" i="19"/>
  <c r="P18" i="19"/>
  <c r="O18" i="19"/>
  <c r="N18" i="19"/>
  <c r="M18" i="19"/>
  <c r="L18" i="19"/>
  <c r="K18" i="19"/>
  <c r="J18" i="19"/>
  <c r="I18" i="19"/>
  <c r="H18" i="19"/>
  <c r="G18" i="19"/>
  <c r="P17" i="19"/>
  <c r="O17" i="19"/>
  <c r="N17" i="19"/>
  <c r="M17" i="19"/>
  <c r="L17" i="19"/>
  <c r="K17" i="19"/>
  <c r="J17" i="19"/>
  <c r="I17" i="19"/>
  <c r="H17" i="19"/>
  <c r="G17" i="19"/>
  <c r="P16" i="19"/>
  <c r="O16" i="19"/>
  <c r="N16" i="19"/>
  <c r="M16" i="19"/>
  <c r="L16" i="19"/>
  <c r="K16" i="19"/>
  <c r="J16" i="19"/>
  <c r="I16" i="19"/>
  <c r="H16" i="19"/>
  <c r="G16" i="19"/>
  <c r="P15" i="19"/>
  <c r="O15" i="19"/>
  <c r="N15" i="19"/>
  <c r="M15" i="19"/>
  <c r="L15" i="19"/>
  <c r="K15" i="19"/>
  <c r="J15" i="19"/>
  <c r="I15" i="19"/>
  <c r="H15" i="19"/>
  <c r="G15" i="19"/>
  <c r="P14" i="19"/>
  <c r="O14" i="19"/>
  <c r="N14" i="19"/>
  <c r="M14" i="19"/>
  <c r="L14" i="19"/>
  <c r="K14" i="19"/>
  <c r="J14" i="19"/>
  <c r="I14" i="19"/>
  <c r="H14" i="19"/>
  <c r="G14" i="19"/>
  <c r="P13" i="19"/>
  <c r="O13" i="19"/>
  <c r="N13" i="19"/>
  <c r="M13" i="19"/>
  <c r="L13" i="19"/>
  <c r="K13" i="19"/>
  <c r="J13" i="19"/>
  <c r="I13" i="19"/>
  <c r="H13" i="19"/>
  <c r="G13" i="19"/>
  <c r="P12" i="19"/>
  <c r="O12" i="19"/>
  <c r="N12" i="19"/>
  <c r="M12" i="19"/>
  <c r="L12" i="19"/>
  <c r="K12" i="19"/>
  <c r="J12" i="19"/>
  <c r="I12" i="19"/>
  <c r="H12" i="19"/>
  <c r="G12" i="19"/>
  <c r="P11" i="19"/>
  <c r="O11" i="19"/>
  <c r="N11" i="19"/>
  <c r="M11" i="19"/>
  <c r="L11" i="19"/>
  <c r="K11" i="19"/>
  <c r="J11" i="19"/>
  <c r="I11" i="19"/>
  <c r="H11" i="19"/>
  <c r="G11" i="19"/>
  <c r="P9" i="19"/>
  <c r="O9" i="19"/>
  <c r="N9" i="19"/>
  <c r="M9" i="19"/>
  <c r="L9" i="19"/>
  <c r="K9" i="19"/>
  <c r="J9" i="19"/>
  <c r="I9" i="19"/>
  <c r="H9" i="19"/>
  <c r="G9" i="19"/>
  <c r="F9" i="19"/>
  <c r="P8" i="19"/>
  <c r="O8" i="19"/>
  <c r="N8" i="19"/>
  <c r="M8" i="19"/>
  <c r="L8" i="19"/>
  <c r="K8" i="19"/>
  <c r="J8" i="19"/>
  <c r="I8" i="19"/>
  <c r="H8" i="19"/>
  <c r="G8" i="19"/>
  <c r="F8" i="19"/>
  <c r="P7" i="19"/>
  <c r="O7" i="19"/>
  <c r="N7" i="19"/>
  <c r="M7" i="19"/>
  <c r="L7" i="19"/>
  <c r="K7" i="19"/>
  <c r="J7" i="19"/>
  <c r="I7" i="19"/>
  <c r="H7" i="19"/>
  <c r="G7" i="19"/>
  <c r="F7" i="19"/>
  <c r="P6" i="19"/>
  <c r="O6" i="19"/>
  <c r="N6" i="19"/>
  <c r="M6" i="19"/>
  <c r="L6" i="19"/>
  <c r="K6" i="19"/>
  <c r="J6" i="19"/>
  <c r="I6" i="19"/>
  <c r="H6" i="19"/>
  <c r="G6" i="19"/>
  <c r="F6" i="19"/>
  <c r="P5" i="19"/>
  <c r="O5" i="19"/>
  <c r="N5" i="19"/>
  <c r="M5" i="19"/>
  <c r="L5" i="19"/>
  <c r="K5" i="19"/>
  <c r="J5" i="19"/>
  <c r="I5" i="19"/>
  <c r="H5" i="19"/>
  <c r="G5" i="19"/>
  <c r="F5" i="19"/>
  <c r="P4" i="19"/>
  <c r="O4" i="19"/>
  <c r="N4" i="19"/>
  <c r="M4" i="19"/>
  <c r="L4" i="19"/>
  <c r="K4" i="19"/>
  <c r="J4" i="19"/>
  <c r="I4" i="19"/>
  <c r="H4" i="19"/>
  <c r="G4" i="19"/>
  <c r="F4" i="19"/>
  <c r="P3" i="19"/>
  <c r="O3" i="19"/>
  <c r="N3" i="19"/>
  <c r="M3" i="19"/>
  <c r="L3" i="19"/>
  <c r="K3" i="19"/>
  <c r="J3" i="19"/>
  <c r="I3" i="19"/>
  <c r="H3" i="19"/>
  <c r="G3" i="19"/>
  <c r="F3" i="19"/>
  <c r="P2" i="19"/>
  <c r="O2" i="19"/>
  <c r="N2" i="19"/>
  <c r="M2" i="19"/>
  <c r="L2" i="19"/>
  <c r="K2" i="19"/>
  <c r="J2" i="19"/>
  <c r="I2" i="19"/>
  <c r="H2" i="19"/>
  <c r="G2" i="19"/>
  <c r="F2" i="19"/>
  <c r="O97" i="17"/>
  <c r="O96" i="17"/>
  <c r="O95" i="17"/>
  <c r="O94" i="17"/>
  <c r="O93" i="17"/>
  <c r="O92" i="17"/>
  <c r="O91" i="17"/>
  <c r="O90" i="17"/>
  <c r="O89" i="17"/>
  <c r="O88" i="17"/>
  <c r="O87" i="17"/>
  <c r="O86" i="17"/>
  <c r="O85" i="17"/>
  <c r="O84" i="17"/>
  <c r="O83" i="17"/>
  <c r="O82" i="17"/>
  <c r="O81" i="17"/>
  <c r="O80" i="17"/>
  <c r="O79" i="17"/>
  <c r="O78" i="17"/>
  <c r="O77" i="17"/>
  <c r="O76" i="17"/>
  <c r="O75" i="17"/>
  <c r="O74" i="17"/>
  <c r="O73" i="17"/>
  <c r="O72" i="17"/>
  <c r="O71" i="17"/>
  <c r="O70" i="17"/>
  <c r="O69" i="17"/>
  <c r="O68" i="17"/>
  <c r="O67" i="17"/>
  <c r="O66" i="17"/>
  <c r="O65" i="17"/>
  <c r="O64" i="17"/>
  <c r="O63" i="17"/>
  <c r="O62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O61" i="17"/>
  <c r="F61" i="17"/>
  <c r="R61" i="17" s="1"/>
  <c r="A61" i="17"/>
  <c r="B61" i="17" s="1"/>
  <c r="O60" i="17"/>
  <c r="F60" i="17"/>
  <c r="R60" i="17" s="1"/>
  <c r="A60" i="17"/>
  <c r="B60" i="17" s="1"/>
  <c r="O59" i="17"/>
  <c r="F59" i="17"/>
  <c r="R59" i="17" s="1"/>
  <c r="A59" i="17"/>
  <c r="B59" i="17" s="1"/>
  <c r="O58" i="17"/>
  <c r="F58" i="17"/>
  <c r="R58" i="17" s="1"/>
  <c r="A58" i="17"/>
  <c r="B58" i="17" s="1"/>
  <c r="O57" i="17"/>
  <c r="F57" i="17"/>
  <c r="R57" i="17" s="1"/>
  <c r="A57" i="17"/>
  <c r="B57" i="17" s="1"/>
  <c r="O56" i="17"/>
  <c r="F56" i="17"/>
  <c r="R56" i="17" s="1"/>
  <c r="A56" i="17"/>
  <c r="B56" i="17" s="1"/>
  <c r="O55" i="17"/>
  <c r="F55" i="17"/>
  <c r="R55" i="17" s="1"/>
  <c r="A55" i="17"/>
  <c r="B55" i="17" s="1"/>
  <c r="O54" i="17"/>
  <c r="F54" i="17"/>
  <c r="R54" i="17" s="1"/>
  <c r="A54" i="17"/>
  <c r="B54" i="17" s="1"/>
  <c r="O53" i="17"/>
  <c r="F53" i="17"/>
  <c r="R53" i="17" s="1"/>
  <c r="A53" i="17"/>
  <c r="B53" i="17" s="1"/>
  <c r="O52" i="17"/>
  <c r="F52" i="17"/>
  <c r="R52" i="17" s="1"/>
  <c r="A52" i="17"/>
  <c r="B52" i="17" s="1"/>
  <c r="O51" i="17"/>
  <c r="F51" i="17"/>
  <c r="R51" i="17" s="1"/>
  <c r="A51" i="17"/>
  <c r="B51" i="17" s="1"/>
  <c r="O50" i="17"/>
  <c r="F50" i="17"/>
  <c r="R50" i="17" s="1"/>
  <c r="A50" i="17"/>
  <c r="B50" i="17" s="1"/>
  <c r="O49" i="17"/>
  <c r="F49" i="17"/>
  <c r="R49" i="17" s="1"/>
  <c r="A49" i="17"/>
  <c r="B49" i="17" s="1"/>
  <c r="O48" i="17"/>
  <c r="F48" i="17"/>
  <c r="R48" i="17" s="1"/>
  <c r="A48" i="17"/>
  <c r="B48" i="17" s="1"/>
  <c r="O47" i="17"/>
  <c r="F47" i="17"/>
  <c r="R47" i="17" s="1"/>
  <c r="A47" i="17"/>
  <c r="B47" i="17" s="1"/>
  <c r="O46" i="17"/>
  <c r="F46" i="17"/>
  <c r="R46" i="17" s="1"/>
  <c r="A46" i="17"/>
  <c r="B46" i="17" s="1"/>
  <c r="O45" i="17"/>
  <c r="F45" i="17"/>
  <c r="R45" i="17" s="1"/>
  <c r="A45" i="17"/>
  <c r="B45" i="17" s="1"/>
  <c r="O44" i="17"/>
  <c r="F44" i="17"/>
  <c r="R44" i="17" s="1"/>
  <c r="A44" i="17"/>
  <c r="B44" i="17" s="1"/>
  <c r="O43" i="17"/>
  <c r="F43" i="17"/>
  <c r="R43" i="17" s="1"/>
  <c r="A43" i="17"/>
  <c r="B43" i="17" s="1"/>
  <c r="O42" i="17"/>
  <c r="F42" i="17"/>
  <c r="R42" i="17" s="1"/>
  <c r="A42" i="17"/>
  <c r="B42" i="17" s="1"/>
  <c r="O41" i="17"/>
  <c r="F41" i="17"/>
  <c r="R41" i="17" s="1"/>
  <c r="A41" i="17"/>
  <c r="B41" i="17" s="1"/>
  <c r="O40" i="17"/>
  <c r="F40" i="17"/>
  <c r="R40" i="17" s="1"/>
  <c r="A40" i="17"/>
  <c r="B40" i="17" s="1"/>
  <c r="O39" i="17"/>
  <c r="F39" i="17"/>
  <c r="R39" i="17" s="1"/>
  <c r="A39" i="17"/>
  <c r="B39" i="17" s="1"/>
  <c r="O38" i="17"/>
  <c r="F38" i="17"/>
  <c r="R38" i="17" s="1"/>
  <c r="A38" i="17"/>
  <c r="B38" i="17" s="1"/>
  <c r="O37" i="17"/>
  <c r="F37" i="17"/>
  <c r="R37" i="17" s="1"/>
  <c r="A37" i="17"/>
  <c r="B37" i="17" s="1"/>
  <c r="O36" i="17"/>
  <c r="F36" i="17"/>
  <c r="R36" i="17" s="1"/>
  <c r="A36" i="17"/>
  <c r="B36" i="17" s="1"/>
  <c r="O35" i="17"/>
  <c r="F35" i="17"/>
  <c r="R35" i="17" s="1"/>
  <c r="A35" i="17"/>
  <c r="B35" i="17" s="1"/>
  <c r="O34" i="17"/>
  <c r="F34" i="17"/>
  <c r="R34" i="17" s="1"/>
  <c r="A34" i="17"/>
  <c r="B34" i="17" s="1"/>
  <c r="O33" i="17"/>
  <c r="F33" i="17"/>
  <c r="R33" i="17" s="1"/>
  <c r="A33" i="17"/>
  <c r="B33" i="17" s="1"/>
  <c r="O32" i="17"/>
  <c r="F32" i="17"/>
  <c r="R32" i="17" s="1"/>
  <c r="A32" i="17"/>
  <c r="B32" i="17" s="1"/>
  <c r="O31" i="17"/>
  <c r="F31" i="17"/>
  <c r="R31" i="17" s="1"/>
  <c r="A31" i="17"/>
  <c r="B31" i="17" s="1"/>
  <c r="O30" i="17"/>
  <c r="F30" i="17"/>
  <c r="R30" i="17" s="1"/>
  <c r="A30" i="17"/>
  <c r="B30" i="17" s="1"/>
  <c r="O29" i="17"/>
  <c r="F29" i="17"/>
  <c r="R29" i="17" s="1"/>
  <c r="A29" i="17"/>
  <c r="B29" i="17" s="1"/>
  <c r="O28" i="17"/>
  <c r="F28" i="17"/>
  <c r="R28" i="17" s="1"/>
  <c r="A28" i="17"/>
  <c r="B28" i="17" s="1"/>
  <c r="O27" i="17"/>
  <c r="F27" i="17"/>
  <c r="R27" i="17" s="1"/>
  <c r="A27" i="17"/>
  <c r="B27" i="17" s="1"/>
  <c r="O26" i="17"/>
  <c r="F26" i="17"/>
  <c r="R26" i="17" s="1"/>
  <c r="A26" i="17"/>
  <c r="B26" i="17" s="1"/>
  <c r="O25" i="17"/>
  <c r="F25" i="17"/>
  <c r="R25" i="17" s="1"/>
  <c r="A25" i="17"/>
  <c r="B25" i="17" s="1"/>
  <c r="O24" i="17"/>
  <c r="F24" i="17"/>
  <c r="R24" i="17" s="1"/>
  <c r="A24" i="17"/>
  <c r="B24" i="17" s="1"/>
  <c r="O23" i="17"/>
  <c r="F23" i="17"/>
  <c r="R23" i="17" s="1"/>
  <c r="A23" i="17"/>
  <c r="B23" i="17" s="1"/>
  <c r="O22" i="17"/>
  <c r="F22" i="17"/>
  <c r="R22" i="17" s="1"/>
  <c r="A22" i="17"/>
  <c r="B22" i="17" s="1"/>
  <c r="O21" i="17"/>
  <c r="F21" i="17"/>
  <c r="R21" i="17" s="1"/>
  <c r="A21" i="17"/>
  <c r="B21" i="17" s="1"/>
  <c r="O20" i="17"/>
  <c r="F20" i="17"/>
  <c r="R20" i="17" s="1"/>
  <c r="A20" i="17"/>
  <c r="B20" i="17" s="1"/>
  <c r="O19" i="17"/>
  <c r="F19" i="17"/>
  <c r="R19" i="17" s="1"/>
  <c r="A19" i="17"/>
  <c r="B19" i="17" s="1"/>
  <c r="O18" i="17"/>
  <c r="F18" i="17"/>
  <c r="R18" i="17" s="1"/>
  <c r="A18" i="17"/>
  <c r="B18" i="17" s="1"/>
  <c r="O17" i="17"/>
  <c r="F17" i="17"/>
  <c r="R17" i="17" s="1"/>
  <c r="A17" i="17"/>
  <c r="B17" i="17" s="1"/>
  <c r="O16" i="17"/>
  <c r="F16" i="17"/>
  <c r="R16" i="17" s="1"/>
  <c r="A16" i="17"/>
  <c r="B16" i="17" s="1"/>
  <c r="O15" i="17"/>
  <c r="F15" i="17"/>
  <c r="R15" i="17" s="1"/>
  <c r="A15" i="17"/>
  <c r="B15" i="17" s="1"/>
  <c r="O14" i="17"/>
  <c r="F14" i="17"/>
  <c r="R14" i="17" s="1"/>
  <c r="A14" i="17"/>
  <c r="B14" i="17" s="1"/>
  <c r="O13" i="17"/>
  <c r="F13" i="17"/>
  <c r="R13" i="17" s="1"/>
  <c r="A13" i="17"/>
  <c r="B13" i="17" s="1"/>
  <c r="O12" i="17"/>
  <c r="F12" i="17"/>
  <c r="R12" i="17" s="1"/>
  <c r="A12" i="17"/>
  <c r="B12" i="17" s="1"/>
  <c r="O11" i="17"/>
  <c r="F11" i="17"/>
  <c r="R11" i="17" s="1"/>
  <c r="A11" i="17"/>
  <c r="B11" i="17" s="1"/>
  <c r="O10" i="17"/>
  <c r="F10" i="17"/>
  <c r="R10" i="17" s="1"/>
  <c r="A10" i="17"/>
  <c r="B10" i="17" s="1"/>
  <c r="O9" i="17"/>
  <c r="F9" i="17"/>
  <c r="R9" i="17" s="1"/>
  <c r="A9" i="17"/>
  <c r="B9" i="17" s="1"/>
  <c r="O8" i="17"/>
  <c r="F8" i="17"/>
  <c r="R8" i="17" s="1"/>
  <c r="A8" i="17"/>
  <c r="B8" i="17" s="1"/>
  <c r="O7" i="17"/>
  <c r="F7" i="17"/>
  <c r="R7" i="17" s="1"/>
  <c r="A7" i="17"/>
  <c r="B7" i="17" s="1"/>
  <c r="O6" i="17"/>
  <c r="F6" i="17"/>
  <c r="R6" i="17" s="1"/>
  <c r="A6" i="17"/>
  <c r="B6" i="17" s="1"/>
  <c r="O5" i="17"/>
  <c r="F5" i="17"/>
  <c r="R5" i="17" s="1"/>
  <c r="A5" i="17"/>
  <c r="B5" i="17" s="1"/>
  <c r="O4" i="17"/>
  <c r="F4" i="17"/>
  <c r="R4" i="17" s="1"/>
  <c r="A4" i="17"/>
  <c r="B4" i="17" s="1"/>
  <c r="O3" i="17"/>
  <c r="F3" i="17"/>
  <c r="R3" i="17" s="1"/>
  <c r="A3" i="17"/>
  <c r="B3" i="17" s="1"/>
  <c r="A2" i="17"/>
  <c r="B2" i="17" s="1"/>
  <c r="E1" i="17"/>
  <c r="Q1" i="17" s="1"/>
  <c r="D1" i="17"/>
  <c r="P1" i="17" s="1"/>
  <c r="C1" i="17"/>
  <c r="A1" i="17"/>
  <c r="O61" i="16"/>
  <c r="O60" i="16"/>
  <c r="O59" i="16"/>
  <c r="O58" i="16"/>
  <c r="O57" i="16"/>
  <c r="O56" i="16"/>
  <c r="O55" i="16"/>
  <c r="O54" i="16"/>
  <c r="O53" i="16"/>
  <c r="O52" i="16"/>
  <c r="O51" i="16"/>
  <c r="O50" i="16"/>
  <c r="O49" i="16"/>
  <c r="O48" i="16"/>
  <c r="O47" i="16"/>
  <c r="O46" i="16"/>
  <c r="O45" i="16"/>
  <c r="O44" i="16"/>
  <c r="O43" i="16"/>
  <c r="O42" i="16"/>
  <c r="O41" i="16"/>
  <c r="O40" i="16"/>
  <c r="O39" i="16"/>
  <c r="O38" i="16"/>
  <c r="O37" i="16"/>
  <c r="O36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O21" i="16"/>
  <c r="O20" i="16"/>
  <c r="O19" i="16"/>
  <c r="O18" i="16"/>
  <c r="O17" i="16"/>
  <c r="O16" i="16"/>
  <c r="O15" i="16"/>
  <c r="O14" i="16"/>
  <c r="O13" i="16"/>
  <c r="O12" i="16"/>
  <c r="O11" i="16"/>
  <c r="O10" i="16"/>
  <c r="O9" i="16"/>
  <c r="O8" i="16"/>
  <c r="O7" i="16"/>
  <c r="O6" i="16"/>
  <c r="O5" i="16"/>
  <c r="O4" i="16"/>
  <c r="O3" i="16"/>
  <c r="O2" i="16"/>
  <c r="F61" i="16"/>
  <c r="R61" i="16" s="1"/>
  <c r="E61" i="16"/>
  <c r="Q61" i="16" s="1"/>
  <c r="D61" i="16"/>
  <c r="P61" i="16" s="1"/>
  <c r="A61" i="16"/>
  <c r="B61" i="16" s="1"/>
  <c r="F60" i="16"/>
  <c r="R60" i="16" s="1"/>
  <c r="E60" i="16"/>
  <c r="Q60" i="16" s="1"/>
  <c r="D60" i="16"/>
  <c r="P60" i="16" s="1"/>
  <c r="A60" i="16"/>
  <c r="B60" i="16" s="1"/>
  <c r="F59" i="16"/>
  <c r="R59" i="16" s="1"/>
  <c r="E59" i="16"/>
  <c r="Q59" i="16" s="1"/>
  <c r="D59" i="16"/>
  <c r="P59" i="16" s="1"/>
  <c r="A59" i="16"/>
  <c r="B59" i="16" s="1"/>
  <c r="F58" i="16"/>
  <c r="R58" i="16" s="1"/>
  <c r="E58" i="16"/>
  <c r="Q58" i="16" s="1"/>
  <c r="D58" i="16"/>
  <c r="P58" i="16" s="1"/>
  <c r="A58" i="16"/>
  <c r="B58" i="16" s="1"/>
  <c r="F57" i="16"/>
  <c r="R57" i="16" s="1"/>
  <c r="E57" i="16"/>
  <c r="Q57" i="16" s="1"/>
  <c r="D57" i="16"/>
  <c r="P57" i="16" s="1"/>
  <c r="A57" i="16"/>
  <c r="B57" i="16" s="1"/>
  <c r="F56" i="16"/>
  <c r="R56" i="16" s="1"/>
  <c r="E56" i="16"/>
  <c r="Q56" i="16" s="1"/>
  <c r="D56" i="16"/>
  <c r="P56" i="16" s="1"/>
  <c r="A56" i="16"/>
  <c r="B56" i="16" s="1"/>
  <c r="F55" i="16"/>
  <c r="R55" i="16" s="1"/>
  <c r="E55" i="16"/>
  <c r="Q55" i="16" s="1"/>
  <c r="D55" i="16"/>
  <c r="P55" i="16" s="1"/>
  <c r="A55" i="16"/>
  <c r="B55" i="16" s="1"/>
  <c r="F54" i="16"/>
  <c r="R54" i="16" s="1"/>
  <c r="E54" i="16"/>
  <c r="Q54" i="16" s="1"/>
  <c r="D54" i="16"/>
  <c r="P54" i="16" s="1"/>
  <c r="A54" i="16"/>
  <c r="B54" i="16" s="1"/>
  <c r="F53" i="16"/>
  <c r="R53" i="16" s="1"/>
  <c r="E53" i="16"/>
  <c r="Q53" i="16" s="1"/>
  <c r="D53" i="16"/>
  <c r="P53" i="16" s="1"/>
  <c r="A53" i="16"/>
  <c r="B53" i="16" s="1"/>
  <c r="F52" i="16"/>
  <c r="R52" i="16" s="1"/>
  <c r="E52" i="16"/>
  <c r="Q52" i="16" s="1"/>
  <c r="D52" i="16"/>
  <c r="P52" i="16" s="1"/>
  <c r="A52" i="16"/>
  <c r="B52" i="16" s="1"/>
  <c r="F51" i="16"/>
  <c r="R51" i="16" s="1"/>
  <c r="E51" i="16"/>
  <c r="Q51" i="16" s="1"/>
  <c r="D51" i="16"/>
  <c r="P51" i="16" s="1"/>
  <c r="A51" i="16"/>
  <c r="B51" i="16" s="1"/>
  <c r="F50" i="16"/>
  <c r="R50" i="16" s="1"/>
  <c r="E50" i="16"/>
  <c r="Q50" i="16" s="1"/>
  <c r="D50" i="16"/>
  <c r="P50" i="16" s="1"/>
  <c r="A50" i="16"/>
  <c r="B50" i="16" s="1"/>
  <c r="F49" i="16"/>
  <c r="R49" i="16" s="1"/>
  <c r="E49" i="16"/>
  <c r="Q49" i="16" s="1"/>
  <c r="D49" i="16"/>
  <c r="P49" i="16" s="1"/>
  <c r="A49" i="16"/>
  <c r="B49" i="16" s="1"/>
  <c r="F48" i="16"/>
  <c r="R48" i="16" s="1"/>
  <c r="E48" i="16"/>
  <c r="Q48" i="16" s="1"/>
  <c r="D48" i="16"/>
  <c r="P48" i="16" s="1"/>
  <c r="A48" i="16"/>
  <c r="B48" i="16" s="1"/>
  <c r="F47" i="16"/>
  <c r="R47" i="16" s="1"/>
  <c r="E47" i="16"/>
  <c r="Q47" i="16" s="1"/>
  <c r="D47" i="16"/>
  <c r="P47" i="16" s="1"/>
  <c r="A47" i="16"/>
  <c r="B47" i="16" s="1"/>
  <c r="F46" i="16"/>
  <c r="R46" i="16" s="1"/>
  <c r="E46" i="16"/>
  <c r="Q46" i="16" s="1"/>
  <c r="D46" i="16"/>
  <c r="P46" i="16" s="1"/>
  <c r="A46" i="16"/>
  <c r="B46" i="16" s="1"/>
  <c r="F45" i="16"/>
  <c r="R45" i="16" s="1"/>
  <c r="E45" i="16"/>
  <c r="Q45" i="16" s="1"/>
  <c r="D45" i="16"/>
  <c r="P45" i="16" s="1"/>
  <c r="A45" i="16"/>
  <c r="B45" i="16" s="1"/>
  <c r="F44" i="16"/>
  <c r="R44" i="16" s="1"/>
  <c r="E44" i="16"/>
  <c r="Q44" i="16" s="1"/>
  <c r="D44" i="16"/>
  <c r="P44" i="16" s="1"/>
  <c r="A44" i="16"/>
  <c r="B44" i="16" s="1"/>
  <c r="F43" i="16"/>
  <c r="R43" i="16" s="1"/>
  <c r="E43" i="16"/>
  <c r="Q43" i="16" s="1"/>
  <c r="D43" i="16"/>
  <c r="P43" i="16" s="1"/>
  <c r="A43" i="16"/>
  <c r="B43" i="16" s="1"/>
  <c r="F42" i="16"/>
  <c r="R42" i="16" s="1"/>
  <c r="E42" i="16"/>
  <c r="Q42" i="16" s="1"/>
  <c r="D42" i="16"/>
  <c r="P42" i="16" s="1"/>
  <c r="A42" i="16"/>
  <c r="B42" i="16" s="1"/>
  <c r="F41" i="16"/>
  <c r="R41" i="16" s="1"/>
  <c r="E41" i="16"/>
  <c r="Q41" i="16" s="1"/>
  <c r="D41" i="16"/>
  <c r="P41" i="16" s="1"/>
  <c r="A41" i="16"/>
  <c r="B41" i="16" s="1"/>
  <c r="F40" i="16"/>
  <c r="R40" i="16" s="1"/>
  <c r="E40" i="16"/>
  <c r="Q40" i="16" s="1"/>
  <c r="D40" i="16"/>
  <c r="P40" i="16" s="1"/>
  <c r="A40" i="16"/>
  <c r="B40" i="16" s="1"/>
  <c r="F39" i="16"/>
  <c r="R39" i="16" s="1"/>
  <c r="E39" i="16"/>
  <c r="Q39" i="16" s="1"/>
  <c r="D39" i="16"/>
  <c r="P39" i="16" s="1"/>
  <c r="A39" i="16"/>
  <c r="B39" i="16" s="1"/>
  <c r="F38" i="16"/>
  <c r="R38" i="16" s="1"/>
  <c r="E38" i="16"/>
  <c r="Q38" i="16" s="1"/>
  <c r="D38" i="16"/>
  <c r="P38" i="16" s="1"/>
  <c r="A38" i="16"/>
  <c r="B38" i="16" s="1"/>
  <c r="F37" i="16"/>
  <c r="R37" i="16" s="1"/>
  <c r="E37" i="16"/>
  <c r="Q37" i="16" s="1"/>
  <c r="D37" i="16"/>
  <c r="P37" i="16" s="1"/>
  <c r="A37" i="16"/>
  <c r="B37" i="16" s="1"/>
  <c r="F36" i="16"/>
  <c r="R36" i="16" s="1"/>
  <c r="E36" i="16"/>
  <c r="Q36" i="16" s="1"/>
  <c r="D36" i="16"/>
  <c r="P36" i="16" s="1"/>
  <c r="A36" i="16"/>
  <c r="B36" i="16" s="1"/>
  <c r="F35" i="16"/>
  <c r="R35" i="16" s="1"/>
  <c r="E35" i="16"/>
  <c r="Q35" i="16" s="1"/>
  <c r="D35" i="16"/>
  <c r="P35" i="16" s="1"/>
  <c r="A35" i="16"/>
  <c r="B35" i="16" s="1"/>
  <c r="F34" i="16"/>
  <c r="R34" i="16" s="1"/>
  <c r="E34" i="16"/>
  <c r="Q34" i="16" s="1"/>
  <c r="D34" i="16"/>
  <c r="P34" i="16" s="1"/>
  <c r="A34" i="16"/>
  <c r="B34" i="16" s="1"/>
  <c r="F33" i="16"/>
  <c r="R33" i="16" s="1"/>
  <c r="E33" i="16"/>
  <c r="Q33" i="16" s="1"/>
  <c r="D33" i="16"/>
  <c r="P33" i="16" s="1"/>
  <c r="A33" i="16"/>
  <c r="B33" i="16" s="1"/>
  <c r="F32" i="16"/>
  <c r="R32" i="16" s="1"/>
  <c r="E32" i="16"/>
  <c r="Q32" i="16" s="1"/>
  <c r="D32" i="16"/>
  <c r="P32" i="16" s="1"/>
  <c r="A32" i="16"/>
  <c r="B32" i="16" s="1"/>
  <c r="F31" i="16"/>
  <c r="R31" i="16" s="1"/>
  <c r="E31" i="16"/>
  <c r="Q31" i="16" s="1"/>
  <c r="D31" i="16"/>
  <c r="P31" i="16" s="1"/>
  <c r="A31" i="16"/>
  <c r="B31" i="16" s="1"/>
  <c r="F30" i="16"/>
  <c r="R30" i="16" s="1"/>
  <c r="E30" i="16"/>
  <c r="Q30" i="16" s="1"/>
  <c r="D30" i="16"/>
  <c r="P30" i="16" s="1"/>
  <c r="A30" i="16"/>
  <c r="B30" i="16" s="1"/>
  <c r="F29" i="16"/>
  <c r="R29" i="16" s="1"/>
  <c r="E29" i="16"/>
  <c r="Q29" i="16" s="1"/>
  <c r="D29" i="16"/>
  <c r="P29" i="16" s="1"/>
  <c r="A29" i="16"/>
  <c r="B29" i="16" s="1"/>
  <c r="F28" i="16"/>
  <c r="R28" i="16" s="1"/>
  <c r="E28" i="16"/>
  <c r="Q28" i="16" s="1"/>
  <c r="D28" i="16"/>
  <c r="P28" i="16" s="1"/>
  <c r="A28" i="16"/>
  <c r="B28" i="16" s="1"/>
  <c r="F27" i="16"/>
  <c r="R27" i="16" s="1"/>
  <c r="E27" i="16"/>
  <c r="Q27" i="16" s="1"/>
  <c r="D27" i="16"/>
  <c r="P27" i="16" s="1"/>
  <c r="A27" i="16"/>
  <c r="B27" i="16" s="1"/>
  <c r="F26" i="16"/>
  <c r="R26" i="16" s="1"/>
  <c r="E26" i="16"/>
  <c r="Q26" i="16" s="1"/>
  <c r="D26" i="16"/>
  <c r="P26" i="16" s="1"/>
  <c r="A26" i="16"/>
  <c r="B26" i="16" s="1"/>
  <c r="F25" i="16"/>
  <c r="R25" i="16" s="1"/>
  <c r="E25" i="16"/>
  <c r="Q25" i="16" s="1"/>
  <c r="D25" i="16"/>
  <c r="P25" i="16" s="1"/>
  <c r="A25" i="16"/>
  <c r="B25" i="16" s="1"/>
  <c r="F24" i="16"/>
  <c r="R24" i="16" s="1"/>
  <c r="E24" i="16"/>
  <c r="Q24" i="16" s="1"/>
  <c r="D24" i="16"/>
  <c r="P24" i="16" s="1"/>
  <c r="A24" i="16"/>
  <c r="B24" i="16" s="1"/>
  <c r="F23" i="16"/>
  <c r="R23" i="16" s="1"/>
  <c r="E23" i="16"/>
  <c r="Q23" i="16" s="1"/>
  <c r="D23" i="16"/>
  <c r="P23" i="16" s="1"/>
  <c r="A23" i="16"/>
  <c r="B23" i="16" s="1"/>
  <c r="F22" i="16"/>
  <c r="R22" i="16" s="1"/>
  <c r="E22" i="16"/>
  <c r="Q22" i="16" s="1"/>
  <c r="D22" i="16"/>
  <c r="P22" i="16" s="1"/>
  <c r="A22" i="16"/>
  <c r="B22" i="16" s="1"/>
  <c r="F21" i="16"/>
  <c r="R21" i="16" s="1"/>
  <c r="E21" i="16"/>
  <c r="Q21" i="16" s="1"/>
  <c r="D21" i="16"/>
  <c r="P21" i="16" s="1"/>
  <c r="A21" i="16"/>
  <c r="B21" i="16" s="1"/>
  <c r="F20" i="16"/>
  <c r="R20" i="16" s="1"/>
  <c r="E20" i="16"/>
  <c r="Q20" i="16" s="1"/>
  <c r="D20" i="16"/>
  <c r="P20" i="16" s="1"/>
  <c r="A20" i="16"/>
  <c r="B20" i="16" s="1"/>
  <c r="F19" i="16"/>
  <c r="R19" i="16" s="1"/>
  <c r="E19" i="16"/>
  <c r="Q19" i="16" s="1"/>
  <c r="D19" i="16"/>
  <c r="P19" i="16" s="1"/>
  <c r="A19" i="16"/>
  <c r="B19" i="16" s="1"/>
  <c r="F18" i="16"/>
  <c r="R18" i="16" s="1"/>
  <c r="E18" i="16"/>
  <c r="Q18" i="16" s="1"/>
  <c r="D18" i="16"/>
  <c r="P18" i="16" s="1"/>
  <c r="A18" i="16"/>
  <c r="B18" i="16" s="1"/>
  <c r="F17" i="16"/>
  <c r="R17" i="16" s="1"/>
  <c r="E17" i="16"/>
  <c r="Q17" i="16" s="1"/>
  <c r="D17" i="16"/>
  <c r="P17" i="16" s="1"/>
  <c r="A17" i="16"/>
  <c r="B17" i="16" s="1"/>
  <c r="F16" i="16"/>
  <c r="R16" i="16" s="1"/>
  <c r="E16" i="16"/>
  <c r="Q16" i="16" s="1"/>
  <c r="D16" i="16"/>
  <c r="P16" i="16" s="1"/>
  <c r="A16" i="16"/>
  <c r="B16" i="16" s="1"/>
  <c r="F15" i="16"/>
  <c r="R15" i="16" s="1"/>
  <c r="E15" i="16"/>
  <c r="Q15" i="16" s="1"/>
  <c r="D15" i="16"/>
  <c r="P15" i="16" s="1"/>
  <c r="A15" i="16"/>
  <c r="B15" i="16" s="1"/>
  <c r="F14" i="16"/>
  <c r="R14" i="16" s="1"/>
  <c r="E14" i="16"/>
  <c r="Q14" i="16" s="1"/>
  <c r="D14" i="16"/>
  <c r="P14" i="16" s="1"/>
  <c r="A14" i="16"/>
  <c r="B14" i="16" s="1"/>
  <c r="F13" i="16"/>
  <c r="R13" i="16" s="1"/>
  <c r="E13" i="16"/>
  <c r="Q13" i="16" s="1"/>
  <c r="D13" i="16"/>
  <c r="P13" i="16" s="1"/>
  <c r="A13" i="16"/>
  <c r="B13" i="16" s="1"/>
  <c r="F12" i="16"/>
  <c r="R12" i="16" s="1"/>
  <c r="E12" i="16"/>
  <c r="Q12" i="16" s="1"/>
  <c r="D12" i="16"/>
  <c r="P12" i="16" s="1"/>
  <c r="A12" i="16"/>
  <c r="B12" i="16" s="1"/>
  <c r="F11" i="16"/>
  <c r="R11" i="16" s="1"/>
  <c r="E11" i="16"/>
  <c r="Q11" i="16" s="1"/>
  <c r="D11" i="16"/>
  <c r="P11" i="16" s="1"/>
  <c r="A11" i="16"/>
  <c r="B11" i="16" s="1"/>
  <c r="F10" i="16"/>
  <c r="R10" i="16" s="1"/>
  <c r="E10" i="16"/>
  <c r="Q10" i="16" s="1"/>
  <c r="D10" i="16"/>
  <c r="P10" i="16" s="1"/>
  <c r="A10" i="16"/>
  <c r="B10" i="16" s="1"/>
  <c r="F9" i="16"/>
  <c r="R9" i="16" s="1"/>
  <c r="E9" i="16"/>
  <c r="Q9" i="16" s="1"/>
  <c r="D9" i="16"/>
  <c r="P9" i="16" s="1"/>
  <c r="A9" i="16"/>
  <c r="B9" i="16" s="1"/>
  <c r="F8" i="16"/>
  <c r="R8" i="16" s="1"/>
  <c r="E8" i="16"/>
  <c r="Q8" i="16" s="1"/>
  <c r="D8" i="16"/>
  <c r="P8" i="16" s="1"/>
  <c r="A8" i="16"/>
  <c r="B8" i="16" s="1"/>
  <c r="F7" i="16"/>
  <c r="R7" i="16" s="1"/>
  <c r="E7" i="16"/>
  <c r="Q7" i="16" s="1"/>
  <c r="D7" i="16"/>
  <c r="P7" i="16" s="1"/>
  <c r="A7" i="16"/>
  <c r="B7" i="16" s="1"/>
  <c r="F6" i="16"/>
  <c r="R6" i="16" s="1"/>
  <c r="E6" i="16"/>
  <c r="Q6" i="16" s="1"/>
  <c r="D6" i="16"/>
  <c r="P6" i="16" s="1"/>
  <c r="A6" i="16"/>
  <c r="B6" i="16" s="1"/>
  <c r="F5" i="16"/>
  <c r="R5" i="16" s="1"/>
  <c r="E5" i="16"/>
  <c r="Q5" i="16" s="1"/>
  <c r="D5" i="16"/>
  <c r="P5" i="16" s="1"/>
  <c r="A5" i="16"/>
  <c r="B5" i="16" s="1"/>
  <c r="F4" i="16"/>
  <c r="R4" i="16" s="1"/>
  <c r="E4" i="16"/>
  <c r="Q4" i="16" s="1"/>
  <c r="D4" i="16"/>
  <c r="P4" i="16" s="1"/>
  <c r="A4" i="16"/>
  <c r="B4" i="16" s="1"/>
  <c r="F3" i="16"/>
  <c r="R3" i="16" s="1"/>
  <c r="E3" i="16"/>
  <c r="Q3" i="16" s="1"/>
  <c r="D3" i="16"/>
  <c r="P3" i="16" s="1"/>
  <c r="A3" i="16"/>
  <c r="B3" i="16" s="1"/>
  <c r="F2" i="16"/>
  <c r="R2" i="16" s="1"/>
  <c r="E2" i="16"/>
  <c r="Q2" i="16" s="1"/>
  <c r="D2" i="16"/>
  <c r="P2" i="16" s="1"/>
  <c r="A2" i="16"/>
  <c r="B2" i="16" s="1"/>
  <c r="F1" i="16"/>
  <c r="R1" i="16" s="1"/>
  <c r="E1" i="16"/>
  <c r="Q1" i="16" s="1"/>
  <c r="D1" i="16"/>
  <c r="P1" i="16" s="1"/>
  <c r="C1" i="16"/>
  <c r="A1" i="16"/>
  <c r="H29" i="19" l="1"/>
  <c r="P29" i="19"/>
  <c r="L29" i="19"/>
  <c r="C9" i="32"/>
  <c r="I9" i="32" s="1"/>
  <c r="Q29" i="19"/>
  <c r="I29" i="19"/>
  <c r="M29" i="19"/>
  <c r="G29" i="19"/>
  <c r="K29" i="19"/>
  <c r="O29" i="19"/>
  <c r="J29" i="19"/>
  <c r="N29" i="19"/>
  <c r="H30" i="19"/>
  <c r="L30" i="19"/>
  <c r="P30" i="19"/>
  <c r="I30" i="19"/>
  <c r="M30" i="19"/>
  <c r="J30" i="19"/>
  <c r="N30" i="19"/>
  <c r="Q30" i="19"/>
  <c r="G30" i="19"/>
  <c r="K30" i="19"/>
  <c r="O30" i="19"/>
  <c r="F30" i="19"/>
  <c r="C9" i="12"/>
  <c r="C5" i="12"/>
  <c r="C8" i="12"/>
  <c r="C6" i="12"/>
  <c r="C7" i="12"/>
  <c r="C4" i="12"/>
  <c r="D9" i="12"/>
  <c r="T3" i="21"/>
  <c r="V3" i="21" s="1"/>
  <c r="T7" i="21"/>
  <c r="V7" i="21" s="1"/>
  <c r="T13" i="21"/>
  <c r="V13" i="21" s="1"/>
  <c r="T16" i="21"/>
  <c r="V16" i="21" s="1"/>
  <c r="T19" i="21"/>
  <c r="V19" i="21" s="1"/>
  <c r="T21" i="21"/>
  <c r="V21" i="21" s="1"/>
  <c r="T26" i="21"/>
  <c r="V26" i="21" s="1"/>
  <c r="T29" i="21"/>
  <c r="V29" i="21" s="1"/>
  <c r="T35" i="21"/>
  <c r="V35" i="21" s="1"/>
  <c r="T38" i="21"/>
  <c r="V38" i="21" s="1"/>
  <c r="T41" i="21"/>
  <c r="V41" i="21" s="1"/>
  <c r="T46" i="21"/>
  <c r="V46" i="21" s="1"/>
  <c r="T49" i="21"/>
  <c r="V49" i="21" s="1"/>
  <c r="T52" i="21"/>
  <c r="V52" i="21" s="1"/>
  <c r="T55" i="21"/>
  <c r="V55" i="21" s="1"/>
  <c r="T57" i="21"/>
  <c r="V57" i="21" s="1"/>
  <c r="T60" i="21"/>
  <c r="V60" i="21" s="1"/>
  <c r="H9" i="12"/>
  <c r="H5" i="12"/>
  <c r="H8" i="12"/>
  <c r="H4" i="12"/>
  <c r="I9" i="12"/>
  <c r="H7" i="12"/>
  <c r="H6" i="12"/>
  <c r="T4" i="21"/>
  <c r="U4" i="21" s="1"/>
  <c r="T8" i="21"/>
  <c r="V8" i="21" s="1"/>
  <c r="T10" i="21"/>
  <c r="V10" i="21" s="1"/>
  <c r="T14" i="21"/>
  <c r="U14" i="21" s="1"/>
  <c r="T17" i="21"/>
  <c r="V17" i="21" s="1"/>
  <c r="T22" i="21"/>
  <c r="V22" i="21" s="1"/>
  <c r="T25" i="21"/>
  <c r="V25" i="21" s="1"/>
  <c r="T27" i="21"/>
  <c r="U27" i="21" s="1"/>
  <c r="T30" i="21"/>
  <c r="V30" i="21" s="1"/>
  <c r="T33" i="21"/>
  <c r="V33" i="21" s="1"/>
  <c r="T39" i="21"/>
  <c r="U39" i="21" s="1"/>
  <c r="T44" i="21"/>
  <c r="V44" i="21" s="1"/>
  <c r="T47" i="21"/>
  <c r="V47" i="21" s="1"/>
  <c r="T56" i="21"/>
  <c r="V56" i="21" s="1"/>
  <c r="T5" i="21"/>
  <c r="V5" i="21" s="1"/>
  <c r="T11" i="21"/>
  <c r="V11" i="21" s="1"/>
  <c r="T20" i="21"/>
  <c r="V20" i="21" s="1"/>
  <c r="T23" i="21"/>
  <c r="V23" i="21" s="1"/>
  <c r="T31" i="21"/>
  <c r="V31" i="21" s="1"/>
  <c r="T36" i="21"/>
  <c r="V36" i="21" s="1"/>
  <c r="T40" i="21"/>
  <c r="V40" i="21" s="1"/>
  <c r="T42" i="21"/>
  <c r="V42" i="21" s="1"/>
  <c r="T48" i="21"/>
  <c r="V48" i="21" s="1"/>
  <c r="T50" i="21"/>
  <c r="V50" i="21" s="1"/>
  <c r="T53" i="21"/>
  <c r="V53" i="21" s="1"/>
  <c r="T58" i="21"/>
  <c r="V58" i="21" s="1"/>
  <c r="T61" i="21"/>
  <c r="V61" i="21" s="1"/>
  <c r="T2" i="21"/>
  <c r="V2" i="21" s="1"/>
  <c r="T6" i="21"/>
  <c r="V6" i="21" s="1"/>
  <c r="T9" i="21"/>
  <c r="V9" i="21" s="1"/>
  <c r="T12" i="21"/>
  <c r="V12" i="21" s="1"/>
  <c r="T15" i="21"/>
  <c r="V15" i="21" s="1"/>
  <c r="T18" i="21"/>
  <c r="V18" i="21" s="1"/>
  <c r="T24" i="21"/>
  <c r="V24" i="21" s="1"/>
  <c r="T28" i="21"/>
  <c r="V28" i="21" s="1"/>
  <c r="T32" i="21"/>
  <c r="V32" i="21" s="1"/>
  <c r="T34" i="21"/>
  <c r="V34" i="21" s="1"/>
  <c r="T37" i="21"/>
  <c r="V37" i="21" s="1"/>
  <c r="T43" i="21"/>
  <c r="V43" i="21" s="1"/>
  <c r="T45" i="21"/>
  <c r="V45" i="21" s="1"/>
  <c r="T51" i="21"/>
  <c r="V51" i="21" s="1"/>
  <c r="T54" i="21"/>
  <c r="T59" i="21"/>
  <c r="V59" i="21" s="1"/>
  <c r="AA36" i="16"/>
  <c r="AA3" i="16"/>
  <c r="AA19" i="16"/>
  <c r="AA27" i="16"/>
  <c r="AA35" i="16"/>
  <c r="AA43" i="16"/>
  <c r="AA51" i="16"/>
  <c r="AA59" i="16"/>
  <c r="AA44" i="16"/>
  <c r="AA13" i="16"/>
  <c r="AA29" i="16"/>
  <c r="AA37" i="16"/>
  <c r="AA45" i="16"/>
  <c r="AA53" i="16"/>
  <c r="AA61" i="16"/>
  <c r="AA6" i="16"/>
  <c r="AA22" i="16"/>
  <c r="AA30" i="16"/>
  <c r="AA46" i="16"/>
  <c r="AA54" i="16"/>
  <c r="AA7" i="16"/>
  <c r="AA15" i="16"/>
  <c r="AA23" i="16"/>
  <c r="AA31" i="16"/>
  <c r="AA39" i="16"/>
  <c r="AA47" i="16"/>
  <c r="AA55" i="16"/>
  <c r="AA8" i="16"/>
  <c r="AA24" i="16"/>
  <c r="AA32" i="16"/>
  <c r="AA40" i="16"/>
  <c r="AA48" i="16"/>
  <c r="AA56" i="16"/>
  <c r="AA9" i="16"/>
  <c r="AA17" i="16"/>
  <c r="AA25" i="16"/>
  <c r="AA33" i="16"/>
  <c r="AA41" i="16"/>
  <c r="AA57" i="16"/>
  <c r="AA60" i="16"/>
  <c r="AA10" i="16"/>
  <c r="AA18" i="16"/>
  <c r="AA42" i="16"/>
  <c r="AA58" i="16"/>
  <c r="G53" i="19"/>
  <c r="G59" i="19"/>
  <c r="G57" i="19"/>
  <c r="G55" i="19"/>
  <c r="M67" i="19" s="1"/>
  <c r="G58" i="19"/>
  <c r="G56" i="19"/>
  <c r="G54" i="19"/>
  <c r="O57" i="19"/>
  <c r="O55" i="19"/>
  <c r="M75" i="19" s="1"/>
  <c r="O59" i="19"/>
  <c r="O58" i="19"/>
  <c r="O56" i="19"/>
  <c r="O54" i="19"/>
  <c r="H59" i="19"/>
  <c r="H58" i="19"/>
  <c r="H57" i="19"/>
  <c r="H56" i="19"/>
  <c r="H55" i="19"/>
  <c r="M68" i="19" s="1"/>
  <c r="H54" i="19"/>
  <c r="P59" i="19"/>
  <c r="P58" i="19"/>
  <c r="P57" i="19"/>
  <c r="P56" i="19"/>
  <c r="P55" i="19"/>
  <c r="M76" i="19" s="1"/>
  <c r="P54" i="19"/>
  <c r="I59" i="19"/>
  <c r="I58" i="19"/>
  <c r="I57" i="19"/>
  <c r="I56" i="19"/>
  <c r="I55" i="19"/>
  <c r="M69" i="19" s="1"/>
  <c r="I54" i="19"/>
  <c r="M59" i="19"/>
  <c r="M58" i="19"/>
  <c r="M57" i="19"/>
  <c r="M56" i="19"/>
  <c r="M55" i="19"/>
  <c r="M73" i="19" s="1"/>
  <c r="M54" i="19"/>
  <c r="K59" i="19"/>
  <c r="K58" i="19"/>
  <c r="K56" i="19"/>
  <c r="K54" i="19"/>
  <c r="K57" i="19"/>
  <c r="K55" i="19"/>
  <c r="M71" i="19" s="1"/>
  <c r="Q59" i="19"/>
  <c r="Q58" i="19"/>
  <c r="Q57" i="19"/>
  <c r="Q56" i="19"/>
  <c r="Q55" i="19"/>
  <c r="M77" i="19" s="1"/>
  <c r="Q54" i="19"/>
  <c r="L59" i="19"/>
  <c r="L58" i="19"/>
  <c r="L57" i="19"/>
  <c r="L56" i="19"/>
  <c r="L55" i="19"/>
  <c r="M72" i="19" s="1"/>
  <c r="L54" i="19"/>
  <c r="F59" i="19"/>
  <c r="F57" i="19"/>
  <c r="F55" i="19"/>
  <c r="M66" i="19" s="1"/>
  <c r="F58" i="19"/>
  <c r="F56" i="19"/>
  <c r="F54" i="19"/>
  <c r="J58" i="19"/>
  <c r="J56" i="19"/>
  <c r="J54" i="19"/>
  <c r="J59" i="19"/>
  <c r="J57" i="19"/>
  <c r="J55" i="19"/>
  <c r="M70" i="19" s="1"/>
  <c r="N59" i="19"/>
  <c r="N57" i="19"/>
  <c r="N55" i="19"/>
  <c r="M74" i="19" s="1"/>
  <c r="N58" i="19"/>
  <c r="N56" i="19"/>
  <c r="N54" i="19"/>
  <c r="H53" i="19"/>
  <c r="F53" i="19"/>
  <c r="I28" i="19"/>
  <c r="I27" i="19"/>
  <c r="I26" i="19"/>
  <c r="I25" i="19"/>
  <c r="M28" i="19"/>
  <c r="M27" i="19"/>
  <c r="M26" i="19"/>
  <c r="M25" i="19"/>
  <c r="F27" i="19"/>
  <c r="F25" i="19"/>
  <c r="F28" i="19"/>
  <c r="F26" i="19"/>
  <c r="J28" i="19"/>
  <c r="J26" i="19"/>
  <c r="J27" i="19"/>
  <c r="J25" i="19"/>
  <c r="N27" i="19"/>
  <c r="N25" i="19"/>
  <c r="N28" i="19"/>
  <c r="N26" i="19"/>
  <c r="Q28" i="19"/>
  <c r="Q27" i="19"/>
  <c r="Q26" i="19"/>
  <c r="Q25" i="19"/>
  <c r="G27" i="19"/>
  <c r="G25" i="19"/>
  <c r="G28" i="19"/>
  <c r="G26" i="19"/>
  <c r="K28" i="19"/>
  <c r="K26" i="19"/>
  <c r="K27" i="19"/>
  <c r="K25" i="19"/>
  <c r="O27" i="19"/>
  <c r="O25" i="19"/>
  <c r="O28" i="19"/>
  <c r="O26" i="19"/>
  <c r="H28" i="19"/>
  <c r="H27" i="19"/>
  <c r="H26" i="19"/>
  <c r="H25" i="19"/>
  <c r="L28" i="19"/>
  <c r="L27" i="19"/>
  <c r="L26" i="19"/>
  <c r="L25" i="19"/>
  <c r="P28" i="19"/>
  <c r="P27" i="19"/>
  <c r="P26" i="19"/>
  <c r="P25" i="19"/>
  <c r="AO4" i="18"/>
  <c r="AO8" i="18"/>
  <c r="AP9" i="18" s="1"/>
  <c r="AO5" i="18"/>
  <c r="AO6" i="18"/>
  <c r="AO7" i="18"/>
  <c r="H72" i="28"/>
  <c r="S71" i="28"/>
  <c r="R92" i="28"/>
  <c r="R82" i="28"/>
  <c r="R71" i="28"/>
  <c r="U33" i="21"/>
  <c r="F62" i="17"/>
  <c r="U21" i="21"/>
  <c r="U37" i="21"/>
  <c r="U8" i="21"/>
  <c r="U9" i="21"/>
  <c r="U24" i="21"/>
  <c r="U41" i="21"/>
  <c r="U12" i="21"/>
  <c r="U52" i="21"/>
  <c r="U56" i="21"/>
  <c r="U7" i="21"/>
  <c r="U23" i="21"/>
  <c r="U31" i="21"/>
  <c r="U43" i="21"/>
  <c r="U59" i="21"/>
  <c r="U22" i="21"/>
  <c r="U38" i="21"/>
  <c r="U42" i="21"/>
  <c r="U54" i="21"/>
  <c r="U58" i="21"/>
  <c r="Q24" i="19"/>
  <c r="L77" i="19" s="1"/>
  <c r="Q23" i="19"/>
  <c r="G23" i="19"/>
  <c r="K23" i="19"/>
  <c r="O23" i="19"/>
  <c r="I23" i="19"/>
  <c r="M23" i="19"/>
  <c r="G24" i="19"/>
  <c r="L67" i="19" s="1"/>
  <c r="K24" i="19"/>
  <c r="L71" i="19" s="1"/>
  <c r="O24" i="19"/>
  <c r="L75" i="19" s="1"/>
  <c r="H24" i="19"/>
  <c r="L68" i="19" s="1"/>
  <c r="L24" i="19"/>
  <c r="L72" i="19" s="1"/>
  <c r="P24" i="19"/>
  <c r="L76" i="19" s="1"/>
  <c r="H23" i="19"/>
  <c r="L23" i="19"/>
  <c r="P23" i="19"/>
  <c r="I24" i="19"/>
  <c r="L69" i="19" s="1"/>
  <c r="M24" i="19"/>
  <c r="L73" i="19" s="1"/>
  <c r="F24" i="19"/>
  <c r="L66" i="19" s="1"/>
  <c r="J24" i="19"/>
  <c r="L70" i="19" s="1"/>
  <c r="N24" i="19"/>
  <c r="L74" i="19" s="1"/>
  <c r="F23" i="19"/>
  <c r="J23" i="19"/>
  <c r="N23" i="19"/>
  <c r="AA4" i="16"/>
  <c r="AA5" i="16"/>
  <c r="AA11" i="16"/>
  <c r="AA12" i="16"/>
  <c r="AA16" i="16"/>
  <c r="AA20" i="16"/>
  <c r="AA21" i="16"/>
  <c r="AA28" i="16"/>
  <c r="AA34" i="16"/>
  <c r="AA49" i="16"/>
  <c r="AA52" i="16"/>
  <c r="U44" i="21" l="1"/>
  <c r="U19" i="21"/>
  <c r="U18" i="21"/>
  <c r="U60" i="21"/>
  <c r="U17" i="21"/>
  <c r="U11" i="21"/>
  <c r="U36" i="21"/>
  <c r="U34" i="21"/>
  <c r="U6" i="21"/>
  <c r="U35" i="21"/>
  <c r="U30" i="21"/>
  <c r="U20" i="21"/>
  <c r="U47" i="21"/>
  <c r="U3" i="21"/>
  <c r="U49" i="21"/>
  <c r="U40" i="21"/>
  <c r="U51" i="21"/>
  <c r="U53" i="21"/>
  <c r="D9" i="18"/>
  <c r="D4" i="12"/>
  <c r="U2" i="21"/>
  <c r="U46" i="21"/>
  <c r="U55" i="21"/>
  <c r="U48" i="21"/>
  <c r="U28" i="21"/>
  <c r="U16" i="21"/>
  <c r="U50" i="21"/>
  <c r="U57" i="21"/>
  <c r="U29" i="21"/>
  <c r="U32" i="21"/>
  <c r="U26" i="21"/>
  <c r="U10" i="21"/>
  <c r="U15" i="21"/>
  <c r="U61" i="21"/>
  <c r="U45" i="21"/>
  <c r="U13" i="21"/>
  <c r="U25" i="21"/>
  <c r="U5" i="21"/>
  <c r="D5" i="12"/>
  <c r="D6" i="12"/>
  <c r="D7" i="12"/>
  <c r="D8" i="12"/>
  <c r="I5" i="12"/>
  <c r="V14" i="21"/>
  <c r="I7" i="12"/>
  <c r="V39" i="21"/>
  <c r="I8" i="12"/>
  <c r="V54" i="21"/>
  <c r="I4" i="12"/>
  <c r="V4" i="21"/>
  <c r="I6" i="12"/>
  <c r="V27" i="21"/>
  <c r="H61" i="19"/>
  <c r="H68" i="19"/>
  <c r="G61" i="19"/>
  <c r="H67" i="19"/>
  <c r="H66" i="19"/>
  <c r="F61" i="19"/>
  <c r="E9" i="12"/>
  <c r="J9" i="12"/>
  <c r="D6" i="18"/>
  <c r="D5" i="18"/>
  <c r="D8" i="18"/>
  <c r="D7" i="18"/>
  <c r="AO10" i="18"/>
  <c r="H15" i="32"/>
  <c r="G76" i="19"/>
  <c r="G75" i="19"/>
  <c r="G70" i="19"/>
  <c r="H75" i="19"/>
  <c r="H70" i="19"/>
  <c r="G72" i="19"/>
  <c r="G71" i="19"/>
  <c r="H76" i="19"/>
  <c r="H71" i="19"/>
  <c r="G73" i="19"/>
  <c r="G68" i="19"/>
  <c r="G67" i="19"/>
  <c r="H72" i="19"/>
  <c r="H73" i="19"/>
  <c r="G77" i="19"/>
  <c r="G69" i="19"/>
  <c r="G74" i="19"/>
  <c r="H74" i="19"/>
  <c r="H69" i="19"/>
  <c r="H77" i="19"/>
  <c r="G66" i="19"/>
  <c r="AP5" i="18"/>
  <c r="AP6" i="18"/>
  <c r="AJ8" i="18"/>
  <c r="AK9" i="18" s="1"/>
  <c r="M9" i="29"/>
  <c r="N9" i="29" s="1"/>
  <c r="N15" i="29" s="1"/>
  <c r="N16" i="29" s="1"/>
  <c r="AP7" i="18"/>
  <c r="AJ5" i="18"/>
  <c r="M6" i="29"/>
  <c r="N6" i="29" s="1"/>
  <c r="AJ4" i="18"/>
  <c r="M5" i="29"/>
  <c r="N5" i="29" s="1"/>
  <c r="AJ6" i="18"/>
  <c r="M7" i="29"/>
  <c r="N7" i="29" s="1"/>
  <c r="AP8" i="18"/>
  <c r="AJ7" i="18"/>
  <c r="M8" i="29"/>
  <c r="N8" i="29" s="1"/>
  <c r="H73" i="28"/>
  <c r="S72" i="28"/>
  <c r="R93" i="28"/>
  <c r="R72" i="28"/>
  <c r="R83" i="28"/>
  <c r="F63" i="17"/>
  <c r="R62" i="17"/>
  <c r="AA50" i="16"/>
  <c r="AA38" i="16"/>
  <c r="AA26" i="16"/>
  <c r="AA14" i="16"/>
  <c r="AA2" i="16"/>
  <c r="U74" i="21" l="1"/>
  <c r="J12" i="12" s="1"/>
  <c r="E5" i="27"/>
  <c r="E5" i="28"/>
  <c r="E8" i="27"/>
  <c r="E8" i="28"/>
  <c r="D8" i="27"/>
  <c r="D8" i="28"/>
  <c r="E4" i="27"/>
  <c r="E4" i="28"/>
  <c r="E6" i="27"/>
  <c r="E6" i="28"/>
  <c r="D9" i="27"/>
  <c r="D9" i="28"/>
  <c r="D6" i="27"/>
  <c r="D6" i="28"/>
  <c r="D10" i="27"/>
  <c r="D10" i="28"/>
  <c r="D5" i="27"/>
  <c r="D5" i="28"/>
  <c r="D11" i="27"/>
  <c r="D11" i="28"/>
  <c r="E10" i="27"/>
  <c r="E10" i="28"/>
  <c r="D4" i="27"/>
  <c r="D4" i="28"/>
  <c r="D13" i="27"/>
  <c r="D13" i="28"/>
  <c r="E7" i="27"/>
  <c r="E7" i="28"/>
  <c r="D12" i="27"/>
  <c r="D12" i="28"/>
  <c r="E11" i="27"/>
  <c r="E11" i="28"/>
  <c r="E9" i="27"/>
  <c r="E9" i="28"/>
  <c r="E12" i="27"/>
  <c r="E12" i="28"/>
  <c r="D3" i="27"/>
  <c r="D3" i="28"/>
  <c r="E13" i="27"/>
  <c r="E13" i="28"/>
  <c r="E3" i="27"/>
  <c r="E3" i="28"/>
  <c r="D7" i="27"/>
  <c r="D7" i="28"/>
  <c r="E2" i="27"/>
  <c r="Q2" i="27" s="1"/>
  <c r="E2" i="28"/>
  <c r="D2" i="27"/>
  <c r="D14" i="27" s="1"/>
  <c r="D2" i="28"/>
  <c r="D5" i="22"/>
  <c r="D11" i="22"/>
  <c r="E12" i="22"/>
  <c r="D13" i="22"/>
  <c r="D7" i="22"/>
  <c r="D12" i="22"/>
  <c r="E3" i="22"/>
  <c r="E5" i="22"/>
  <c r="E8" i="22"/>
  <c r="D8" i="22"/>
  <c r="E10" i="22"/>
  <c r="D3" i="22"/>
  <c r="E6" i="22"/>
  <c r="E9" i="22"/>
  <c r="E4" i="22"/>
  <c r="D4" i="22"/>
  <c r="E11" i="22"/>
  <c r="E7" i="22"/>
  <c r="E13" i="22"/>
  <c r="D10" i="22"/>
  <c r="D9" i="22"/>
  <c r="D6" i="22"/>
  <c r="D13" i="17"/>
  <c r="D25" i="17" s="1"/>
  <c r="D37" i="17" s="1"/>
  <c r="E7" i="17"/>
  <c r="E19" i="17" s="1"/>
  <c r="E31" i="17" s="1"/>
  <c r="E43" i="17" s="1"/>
  <c r="E55" i="17" s="1"/>
  <c r="E67" i="17" s="1"/>
  <c r="E79" i="17" s="1"/>
  <c r="E91" i="17" s="1"/>
  <c r="E103" i="17" s="1"/>
  <c r="E115" i="17" s="1"/>
  <c r="E127" i="17" s="1"/>
  <c r="E139" i="17" s="1"/>
  <c r="D12" i="17"/>
  <c r="D24" i="17" s="1"/>
  <c r="D36" i="17" s="1"/>
  <c r="D48" i="17" s="1"/>
  <c r="D60" i="17" s="1"/>
  <c r="D72" i="17" s="1"/>
  <c r="D84" i="17" s="1"/>
  <c r="D96" i="17" s="1"/>
  <c r="D108" i="17" s="1"/>
  <c r="D120" i="17" s="1"/>
  <c r="D132" i="17" s="1"/>
  <c r="D144" i="17" s="1"/>
  <c r="E13" i="17"/>
  <c r="E25" i="17" s="1"/>
  <c r="E37" i="17" s="1"/>
  <c r="E49" i="17" s="1"/>
  <c r="E61" i="17" s="1"/>
  <c r="E73" i="17" s="1"/>
  <c r="E85" i="17" s="1"/>
  <c r="E97" i="17" s="1"/>
  <c r="E109" i="17" s="1"/>
  <c r="E121" i="17" s="1"/>
  <c r="E133" i="17" s="1"/>
  <c r="E145" i="17" s="1"/>
  <c r="E3" i="17"/>
  <c r="E15" i="17" s="1"/>
  <c r="E27" i="17" s="1"/>
  <c r="E39" i="17" s="1"/>
  <c r="E51" i="17" s="1"/>
  <c r="E63" i="17" s="1"/>
  <c r="E75" i="17" s="1"/>
  <c r="E87" i="17" s="1"/>
  <c r="E99" i="17" s="1"/>
  <c r="E111" i="17" s="1"/>
  <c r="E123" i="17" s="1"/>
  <c r="E135" i="17" s="1"/>
  <c r="D7" i="17"/>
  <c r="D19" i="17" s="1"/>
  <c r="D31" i="17" s="1"/>
  <c r="D43" i="17" s="1"/>
  <c r="D55" i="17" s="1"/>
  <c r="D67" i="17" s="1"/>
  <c r="D79" i="17" s="1"/>
  <c r="D91" i="17" s="1"/>
  <c r="D103" i="17" s="1"/>
  <c r="D115" i="17" s="1"/>
  <c r="D127" i="17" s="1"/>
  <c r="D139" i="17" s="1"/>
  <c r="E5" i="17"/>
  <c r="E17" i="17" s="1"/>
  <c r="E29" i="17" s="1"/>
  <c r="E41" i="17" s="1"/>
  <c r="E53" i="17" s="1"/>
  <c r="E65" i="17" s="1"/>
  <c r="E77" i="17" s="1"/>
  <c r="E89" i="17" s="1"/>
  <c r="E101" i="17" s="1"/>
  <c r="E113" i="17" s="1"/>
  <c r="E125" i="17" s="1"/>
  <c r="E137" i="17" s="1"/>
  <c r="E8" i="17"/>
  <c r="E20" i="17" s="1"/>
  <c r="E32" i="17" s="1"/>
  <c r="E44" i="17" s="1"/>
  <c r="E56" i="17" s="1"/>
  <c r="E68" i="17" s="1"/>
  <c r="E80" i="17" s="1"/>
  <c r="E92" i="17" s="1"/>
  <c r="E104" i="17" s="1"/>
  <c r="E116" i="17" s="1"/>
  <c r="E128" i="17" s="1"/>
  <c r="E140" i="17" s="1"/>
  <c r="D8" i="17"/>
  <c r="D20" i="17" s="1"/>
  <c r="D32" i="17" s="1"/>
  <c r="D44" i="17" s="1"/>
  <c r="D56" i="17" s="1"/>
  <c r="D68" i="17" s="1"/>
  <c r="D80" i="17" s="1"/>
  <c r="D92" i="17" s="1"/>
  <c r="D104" i="17" s="1"/>
  <c r="D116" i="17" s="1"/>
  <c r="D128" i="17" s="1"/>
  <c r="D140" i="17" s="1"/>
  <c r="E9" i="17"/>
  <c r="E21" i="17" s="1"/>
  <c r="E33" i="17" s="1"/>
  <c r="E45" i="17" s="1"/>
  <c r="E57" i="17" s="1"/>
  <c r="E69" i="17" s="1"/>
  <c r="E81" i="17" s="1"/>
  <c r="E93" i="17" s="1"/>
  <c r="E105" i="17" s="1"/>
  <c r="E117" i="17" s="1"/>
  <c r="E129" i="17" s="1"/>
  <c r="E141" i="17" s="1"/>
  <c r="E10" i="17"/>
  <c r="E22" i="17" s="1"/>
  <c r="E34" i="17" s="1"/>
  <c r="E46" i="17" s="1"/>
  <c r="E58" i="17" s="1"/>
  <c r="E70" i="17" s="1"/>
  <c r="E82" i="17" s="1"/>
  <c r="E94" i="17" s="1"/>
  <c r="E106" i="17" s="1"/>
  <c r="E118" i="17" s="1"/>
  <c r="E130" i="17" s="1"/>
  <c r="E142" i="17" s="1"/>
  <c r="D3" i="17"/>
  <c r="D15" i="17" s="1"/>
  <c r="D27" i="17" s="1"/>
  <c r="D39" i="17" s="1"/>
  <c r="D51" i="17" s="1"/>
  <c r="D63" i="17" s="1"/>
  <c r="D75" i="17" s="1"/>
  <c r="D87" i="17" s="1"/>
  <c r="D99" i="17" s="1"/>
  <c r="D111" i="17" s="1"/>
  <c r="D123" i="17" s="1"/>
  <c r="D135" i="17" s="1"/>
  <c r="E6" i="17"/>
  <c r="E18" i="17" s="1"/>
  <c r="E30" i="17" s="1"/>
  <c r="E42" i="17" s="1"/>
  <c r="E54" i="17" s="1"/>
  <c r="E66" i="17" s="1"/>
  <c r="E78" i="17" s="1"/>
  <c r="E90" i="17" s="1"/>
  <c r="E102" i="17" s="1"/>
  <c r="E114" i="17" s="1"/>
  <c r="E126" i="17" s="1"/>
  <c r="E138" i="17" s="1"/>
  <c r="E4" i="17"/>
  <c r="E16" i="17" s="1"/>
  <c r="E28" i="17" s="1"/>
  <c r="E40" i="17" s="1"/>
  <c r="E52" i="17" s="1"/>
  <c r="E64" i="17" s="1"/>
  <c r="E76" i="17" s="1"/>
  <c r="E88" i="17" s="1"/>
  <c r="E100" i="17" s="1"/>
  <c r="E112" i="17" s="1"/>
  <c r="E124" i="17" s="1"/>
  <c r="E136" i="17" s="1"/>
  <c r="D4" i="17"/>
  <c r="D16" i="17" s="1"/>
  <c r="D28" i="17" s="1"/>
  <c r="D40" i="17" s="1"/>
  <c r="D52" i="17" s="1"/>
  <c r="D64" i="17" s="1"/>
  <c r="D76" i="17" s="1"/>
  <c r="D88" i="17" s="1"/>
  <c r="D100" i="17" s="1"/>
  <c r="D112" i="17" s="1"/>
  <c r="D124" i="17" s="1"/>
  <c r="D136" i="17" s="1"/>
  <c r="E11" i="17"/>
  <c r="E23" i="17" s="1"/>
  <c r="E35" i="17" s="1"/>
  <c r="E47" i="17" s="1"/>
  <c r="E59" i="17" s="1"/>
  <c r="E71" i="17" s="1"/>
  <c r="E83" i="17" s="1"/>
  <c r="E95" i="17" s="1"/>
  <c r="E107" i="17" s="1"/>
  <c r="E119" i="17" s="1"/>
  <c r="E131" i="17" s="1"/>
  <c r="E143" i="17" s="1"/>
  <c r="D10" i="17"/>
  <c r="D22" i="17" s="1"/>
  <c r="D34" i="17" s="1"/>
  <c r="D46" i="17" s="1"/>
  <c r="D58" i="17" s="1"/>
  <c r="D70" i="17" s="1"/>
  <c r="D82" i="17" s="1"/>
  <c r="D94" i="17" s="1"/>
  <c r="D106" i="17" s="1"/>
  <c r="D118" i="17" s="1"/>
  <c r="D130" i="17" s="1"/>
  <c r="D142" i="17" s="1"/>
  <c r="D9" i="17"/>
  <c r="D21" i="17" s="1"/>
  <c r="D33" i="17" s="1"/>
  <c r="D45" i="17" s="1"/>
  <c r="D57" i="17" s="1"/>
  <c r="D69" i="17" s="1"/>
  <c r="D81" i="17" s="1"/>
  <c r="D93" i="17" s="1"/>
  <c r="D105" i="17" s="1"/>
  <c r="D117" i="17" s="1"/>
  <c r="D129" i="17" s="1"/>
  <c r="D141" i="17" s="1"/>
  <c r="D6" i="17"/>
  <c r="D18" i="17" s="1"/>
  <c r="D30" i="17" s="1"/>
  <c r="D42" i="17" s="1"/>
  <c r="D54" i="17" s="1"/>
  <c r="D66" i="17" s="1"/>
  <c r="D78" i="17" s="1"/>
  <c r="D90" i="17" s="1"/>
  <c r="D102" i="17" s="1"/>
  <c r="D114" i="17" s="1"/>
  <c r="D126" i="17" s="1"/>
  <c r="D138" i="17" s="1"/>
  <c r="E12" i="17"/>
  <c r="E24" i="17" s="1"/>
  <c r="E36" i="17" s="1"/>
  <c r="E48" i="17" s="1"/>
  <c r="E60" i="17" s="1"/>
  <c r="E72" i="17" s="1"/>
  <c r="E84" i="17" s="1"/>
  <c r="E96" i="17" s="1"/>
  <c r="E108" i="17" s="1"/>
  <c r="E120" i="17" s="1"/>
  <c r="E132" i="17" s="1"/>
  <c r="E144" i="17" s="1"/>
  <c r="D5" i="17"/>
  <c r="D17" i="17" s="1"/>
  <c r="D29" i="17" s="1"/>
  <c r="D41" i="17" s="1"/>
  <c r="D53" i="17" s="1"/>
  <c r="D65" i="17" s="1"/>
  <c r="D77" i="17" s="1"/>
  <c r="D89" i="17" s="1"/>
  <c r="D101" i="17" s="1"/>
  <c r="D113" i="17" s="1"/>
  <c r="D125" i="17" s="1"/>
  <c r="D137" i="17" s="1"/>
  <c r="D11" i="17"/>
  <c r="D23" i="17" s="1"/>
  <c r="D35" i="17" s="1"/>
  <c r="D47" i="17" s="1"/>
  <c r="D59" i="17" s="1"/>
  <c r="D71" i="17" s="1"/>
  <c r="D83" i="17" s="1"/>
  <c r="D95" i="17" s="1"/>
  <c r="D107" i="17" s="1"/>
  <c r="D119" i="17" s="1"/>
  <c r="D131" i="17" s="1"/>
  <c r="D143" i="17" s="1"/>
  <c r="E2" i="17"/>
  <c r="Q2" i="17" s="1"/>
  <c r="E2" i="22"/>
  <c r="D2" i="17"/>
  <c r="D14" i="17" s="1"/>
  <c r="D26" i="17" s="1"/>
  <c r="D38" i="17" s="1"/>
  <c r="D50" i="17" s="1"/>
  <c r="D62" i="17" s="1"/>
  <c r="D74" i="17" s="1"/>
  <c r="D86" i="17" s="1"/>
  <c r="D98" i="17" s="1"/>
  <c r="D110" i="17" s="1"/>
  <c r="D122" i="17" s="1"/>
  <c r="D134" i="17" s="1"/>
  <c r="D2" i="22"/>
  <c r="Q10" i="17"/>
  <c r="AA74" i="16"/>
  <c r="E12" i="12" s="1"/>
  <c r="AK7" i="18"/>
  <c r="AO11" i="18"/>
  <c r="H16" i="32"/>
  <c r="H25" i="32" s="1"/>
  <c r="N17" i="29"/>
  <c r="AK8" i="18"/>
  <c r="AK6" i="18"/>
  <c r="AK5" i="18"/>
  <c r="H74" i="28"/>
  <c r="S73" i="28"/>
  <c r="R94" i="28"/>
  <c r="R73" i="28"/>
  <c r="R84" i="28"/>
  <c r="R63" i="17"/>
  <c r="F64" i="17"/>
  <c r="E14" i="27" l="1"/>
  <c r="Q14" i="27" s="1"/>
  <c r="P6" i="17"/>
  <c r="E23" i="28"/>
  <c r="P11" i="28"/>
  <c r="O4" i="28"/>
  <c r="D16" i="28"/>
  <c r="D22" i="28"/>
  <c r="O10" i="28"/>
  <c r="E16" i="28"/>
  <c r="P4" i="28"/>
  <c r="D15" i="28"/>
  <c r="O3" i="28"/>
  <c r="O12" i="28"/>
  <c r="D24" i="28"/>
  <c r="E22" i="28"/>
  <c r="P10" i="28"/>
  <c r="D18" i="28"/>
  <c r="O6" i="28"/>
  <c r="O8" i="28"/>
  <c r="D20" i="28"/>
  <c r="O7" i="28"/>
  <c r="D19" i="28"/>
  <c r="E24" i="28"/>
  <c r="P12" i="28"/>
  <c r="E19" i="28"/>
  <c r="P7" i="28"/>
  <c r="O11" i="28"/>
  <c r="D23" i="28"/>
  <c r="O9" i="28"/>
  <c r="D21" i="28"/>
  <c r="P8" i="28"/>
  <c r="E20" i="28"/>
  <c r="P2" i="27"/>
  <c r="Z2" i="27" s="1"/>
  <c r="E15" i="28"/>
  <c r="P3" i="28"/>
  <c r="E21" i="28"/>
  <c r="P9" i="28"/>
  <c r="X9" i="28" s="1"/>
  <c r="O13" i="28"/>
  <c r="D25" i="28"/>
  <c r="O5" i="28"/>
  <c r="D17" i="28"/>
  <c r="P6" i="28"/>
  <c r="E18" i="28"/>
  <c r="P5" i="28"/>
  <c r="E17" i="28"/>
  <c r="E14" i="28"/>
  <c r="P2" i="28"/>
  <c r="D14" i="28"/>
  <c r="O2" i="28"/>
  <c r="Q4" i="17"/>
  <c r="P8" i="17"/>
  <c r="Q12" i="17"/>
  <c r="Q3" i="17"/>
  <c r="P5" i="17"/>
  <c r="Q6" i="17"/>
  <c r="P10" i="27"/>
  <c r="D22" i="27"/>
  <c r="P4" i="27"/>
  <c r="D16" i="27"/>
  <c r="P3" i="27"/>
  <c r="D15" i="27"/>
  <c r="Q5" i="27"/>
  <c r="E17" i="27"/>
  <c r="P13" i="27"/>
  <c r="D25" i="27"/>
  <c r="E16" i="27"/>
  <c r="Q4" i="27"/>
  <c r="E22" i="27"/>
  <c r="Q10" i="27"/>
  <c r="E15" i="27"/>
  <c r="Q3" i="27"/>
  <c r="E24" i="27"/>
  <c r="Q12" i="27"/>
  <c r="P6" i="27"/>
  <c r="D18" i="27"/>
  <c r="E19" i="27"/>
  <c r="Q7" i="27"/>
  <c r="E21" i="27"/>
  <c r="Q9" i="27"/>
  <c r="P8" i="27"/>
  <c r="D20" i="27"/>
  <c r="P12" i="27"/>
  <c r="D24" i="27"/>
  <c r="P11" i="27"/>
  <c r="D23" i="27"/>
  <c r="P9" i="27"/>
  <c r="D21" i="27"/>
  <c r="Q11" i="27"/>
  <c r="E23" i="27"/>
  <c r="Q6" i="27"/>
  <c r="E18" i="27"/>
  <c r="E20" i="27"/>
  <c r="Q8" i="27"/>
  <c r="P7" i="27"/>
  <c r="D19" i="27"/>
  <c r="P5" i="27"/>
  <c r="D17" i="27"/>
  <c r="P13" i="17"/>
  <c r="Q9" i="17"/>
  <c r="P9" i="17"/>
  <c r="P10" i="17"/>
  <c r="Z10" i="17" s="1"/>
  <c r="Q7" i="17"/>
  <c r="P14" i="17"/>
  <c r="P2" i="17"/>
  <c r="Z2" i="17" s="1"/>
  <c r="P25" i="17"/>
  <c r="Q13" i="27"/>
  <c r="E25" i="27"/>
  <c r="Q11" i="17"/>
  <c r="P14" i="27"/>
  <c r="D26" i="27"/>
  <c r="P11" i="17"/>
  <c r="P7" i="17"/>
  <c r="Q5" i="17"/>
  <c r="E14" i="17"/>
  <c r="E26" i="17" s="1"/>
  <c r="E38" i="17" s="1"/>
  <c r="E50" i="17" s="1"/>
  <c r="E62" i="17" s="1"/>
  <c r="E74" i="17" s="1"/>
  <c r="E86" i="17" s="1"/>
  <c r="E98" i="17" s="1"/>
  <c r="E110" i="17" s="1"/>
  <c r="E122" i="17" s="1"/>
  <c r="E134" i="17" s="1"/>
  <c r="P4" i="17"/>
  <c r="M3" i="22"/>
  <c r="D15" i="22"/>
  <c r="N8" i="22"/>
  <c r="E20" i="22"/>
  <c r="Q8" i="17"/>
  <c r="E22" i="22"/>
  <c r="N10" i="22"/>
  <c r="N5" i="22"/>
  <c r="E17" i="22"/>
  <c r="D24" i="22"/>
  <c r="M12" i="22"/>
  <c r="M4" i="22"/>
  <c r="D16" i="22"/>
  <c r="M11" i="22"/>
  <c r="D23" i="22"/>
  <c r="D21" i="22"/>
  <c r="M9" i="22"/>
  <c r="N4" i="22"/>
  <c r="E16" i="22"/>
  <c r="E21" i="22"/>
  <c r="N9" i="22"/>
  <c r="D19" i="22"/>
  <c r="M7" i="22"/>
  <c r="E19" i="22"/>
  <c r="N7" i="22"/>
  <c r="D18" i="22"/>
  <c r="M6" i="22"/>
  <c r="D17" i="22"/>
  <c r="M5" i="22"/>
  <c r="M10" i="22"/>
  <c r="D22" i="22"/>
  <c r="E18" i="22"/>
  <c r="N6" i="22"/>
  <c r="M8" i="22"/>
  <c r="D20" i="22"/>
  <c r="E15" i="22"/>
  <c r="N3" i="22"/>
  <c r="M13" i="22"/>
  <c r="D25" i="22"/>
  <c r="P3" i="17"/>
  <c r="N12" i="22"/>
  <c r="E24" i="22"/>
  <c r="N11" i="22"/>
  <c r="E23" i="22"/>
  <c r="D49" i="17"/>
  <c r="D61" i="17" s="1"/>
  <c r="P37" i="17"/>
  <c r="N2" i="22"/>
  <c r="E14" i="22"/>
  <c r="M2" i="22"/>
  <c r="D14" i="22"/>
  <c r="Q24" i="17"/>
  <c r="P12" i="17"/>
  <c r="Q22" i="17"/>
  <c r="Q21" i="17"/>
  <c r="P21" i="17"/>
  <c r="Q16" i="17"/>
  <c r="P23" i="17"/>
  <c r="P22" i="17"/>
  <c r="P20" i="17"/>
  <c r="P19" i="17"/>
  <c r="P16" i="17"/>
  <c r="Q18" i="17"/>
  <c r="Q20" i="17"/>
  <c r="Q15" i="17"/>
  <c r="P17" i="17"/>
  <c r="Q23" i="17"/>
  <c r="P15" i="17"/>
  <c r="Q17" i="17"/>
  <c r="Q19" i="17"/>
  <c r="P18" i="17"/>
  <c r="Q13" i="17"/>
  <c r="AO12" i="18"/>
  <c r="H17" i="32"/>
  <c r="H26" i="32" s="1"/>
  <c r="N18" i="29"/>
  <c r="M14" i="29"/>
  <c r="O14" i="29" s="1"/>
  <c r="E40" i="32" s="1"/>
  <c r="E49" i="32" s="1"/>
  <c r="AK10" i="18"/>
  <c r="AP10" i="18"/>
  <c r="H75" i="28"/>
  <c r="S74" i="28"/>
  <c r="R95" i="28"/>
  <c r="R85" i="28"/>
  <c r="F65" i="17"/>
  <c r="R64" i="17"/>
  <c r="P26" i="17"/>
  <c r="Z18" i="17" l="1"/>
  <c r="Z17" i="17"/>
  <c r="Z16" i="17"/>
  <c r="Z9" i="17"/>
  <c r="Z23" i="17"/>
  <c r="Z7" i="17"/>
  <c r="Z3" i="17"/>
  <c r="Z21" i="17"/>
  <c r="Z15" i="17"/>
  <c r="Z5" i="17"/>
  <c r="Z6" i="17"/>
  <c r="Z19" i="17"/>
  <c r="Z12" i="17"/>
  <c r="Z4" i="17"/>
  <c r="Z11" i="17"/>
  <c r="Z8" i="17"/>
  <c r="Z20" i="17"/>
  <c r="Z13" i="17"/>
  <c r="Z22" i="17"/>
  <c r="E26" i="27"/>
  <c r="Q26" i="27" s="1"/>
  <c r="Z8" i="27"/>
  <c r="Z10" i="27"/>
  <c r="X5" i="28"/>
  <c r="X12" i="28"/>
  <c r="Z7" i="27"/>
  <c r="Z13" i="27"/>
  <c r="X7" i="28"/>
  <c r="X10" i="28"/>
  <c r="X4" i="28"/>
  <c r="X3" i="28"/>
  <c r="X2" i="28"/>
  <c r="P19" i="28"/>
  <c r="E31" i="28"/>
  <c r="P15" i="28"/>
  <c r="E27" i="28"/>
  <c r="X6" i="28"/>
  <c r="P20" i="28"/>
  <c r="E32" i="28"/>
  <c r="D30" i="28"/>
  <c r="O18" i="28"/>
  <c r="D37" i="28"/>
  <c r="O25" i="28"/>
  <c r="P24" i="28"/>
  <c r="E36" i="28"/>
  <c r="P22" i="28"/>
  <c r="E34" i="28"/>
  <c r="D34" i="28"/>
  <c r="O22" i="28"/>
  <c r="D29" i="28"/>
  <c r="O17" i="28"/>
  <c r="D33" i="28"/>
  <c r="O21" i="28"/>
  <c r="D31" i="28"/>
  <c r="O19" i="28"/>
  <c r="D36" i="28"/>
  <c r="O24" i="28"/>
  <c r="O16" i="28"/>
  <c r="D28" i="28"/>
  <c r="P17" i="28"/>
  <c r="E29" i="28"/>
  <c r="P16" i="28"/>
  <c r="E28" i="28"/>
  <c r="P21" i="28"/>
  <c r="E33" i="28"/>
  <c r="D35" i="28"/>
  <c r="O23" i="28"/>
  <c r="D32" i="28"/>
  <c r="O20" i="28"/>
  <c r="X11" i="28"/>
  <c r="Z12" i="27"/>
  <c r="P18" i="28"/>
  <c r="E30" i="28"/>
  <c r="X8" i="28"/>
  <c r="D27" i="28"/>
  <c r="O15" i="28"/>
  <c r="P23" i="28"/>
  <c r="E35" i="28"/>
  <c r="P13" i="28"/>
  <c r="X13" i="28" s="1"/>
  <c r="E25" i="28"/>
  <c r="P14" i="28"/>
  <c r="E26" i="28"/>
  <c r="O14" i="28"/>
  <c r="D26" i="28"/>
  <c r="Z9" i="27"/>
  <c r="Z5" i="27"/>
  <c r="Z11" i="27"/>
  <c r="Z3" i="27"/>
  <c r="Z6" i="27"/>
  <c r="Z4" i="27"/>
  <c r="T8" i="22"/>
  <c r="D31" i="27"/>
  <c r="P19" i="27"/>
  <c r="D33" i="27"/>
  <c r="P21" i="27"/>
  <c r="Q17" i="27"/>
  <c r="E29" i="27"/>
  <c r="P23" i="27"/>
  <c r="D35" i="27"/>
  <c r="P15" i="27"/>
  <c r="D27" i="27"/>
  <c r="E32" i="27"/>
  <c r="Q20" i="27"/>
  <c r="Q19" i="27"/>
  <c r="E31" i="27"/>
  <c r="Q22" i="27"/>
  <c r="E34" i="27"/>
  <c r="Q14" i="17"/>
  <c r="Z14" i="17" s="1"/>
  <c r="Q18" i="27"/>
  <c r="E30" i="27"/>
  <c r="D36" i="27"/>
  <c r="P24" i="27"/>
  <c r="D30" i="27"/>
  <c r="P18" i="27"/>
  <c r="P16" i="27"/>
  <c r="D28" i="27"/>
  <c r="Q15" i="27"/>
  <c r="E27" i="27"/>
  <c r="Q16" i="27"/>
  <c r="E28" i="27"/>
  <c r="D29" i="27"/>
  <c r="P17" i="27"/>
  <c r="Q23" i="27"/>
  <c r="E35" i="27"/>
  <c r="D32" i="27"/>
  <c r="P20" i="27"/>
  <c r="D37" i="27"/>
  <c r="P25" i="27"/>
  <c r="P22" i="27"/>
  <c r="D34" i="27"/>
  <c r="Q21" i="27"/>
  <c r="E33" i="27"/>
  <c r="Q24" i="27"/>
  <c r="E36" i="27"/>
  <c r="Q25" i="27"/>
  <c r="E37" i="27"/>
  <c r="T3" i="22"/>
  <c r="P26" i="27"/>
  <c r="D38" i="27"/>
  <c r="T5" i="22"/>
  <c r="T9" i="22"/>
  <c r="T4" i="22"/>
  <c r="P49" i="17"/>
  <c r="D37" i="22"/>
  <c r="M25" i="22"/>
  <c r="D34" i="22"/>
  <c r="M22" i="22"/>
  <c r="M23" i="22"/>
  <c r="D35" i="22"/>
  <c r="T10" i="22"/>
  <c r="D73" i="17"/>
  <c r="D85" i="17" s="1"/>
  <c r="D97" i="17" s="1"/>
  <c r="D109" i="17" s="1"/>
  <c r="P61" i="17"/>
  <c r="D28" i="22"/>
  <c r="M16" i="22"/>
  <c r="D31" i="22"/>
  <c r="M19" i="22"/>
  <c r="N23" i="22"/>
  <c r="E35" i="22"/>
  <c r="E27" i="22"/>
  <c r="N15" i="22"/>
  <c r="M17" i="22"/>
  <c r="D29" i="22"/>
  <c r="E33" i="22"/>
  <c r="N21" i="22"/>
  <c r="T2" i="22"/>
  <c r="T11" i="22"/>
  <c r="D32" i="22"/>
  <c r="M20" i="22"/>
  <c r="N16" i="22"/>
  <c r="E28" i="22"/>
  <c r="T12" i="22"/>
  <c r="N20" i="22"/>
  <c r="E32" i="22"/>
  <c r="E36" i="22"/>
  <c r="N24" i="22"/>
  <c r="D30" i="22"/>
  <c r="M18" i="22"/>
  <c r="D36" i="22"/>
  <c r="M24" i="22"/>
  <c r="T6" i="22"/>
  <c r="T7" i="22"/>
  <c r="E29" i="22"/>
  <c r="N17" i="22"/>
  <c r="D27" i="22"/>
  <c r="M15" i="22"/>
  <c r="N22" i="22"/>
  <c r="E34" i="22"/>
  <c r="N18" i="22"/>
  <c r="E30" i="22"/>
  <c r="E31" i="22"/>
  <c r="N19" i="22"/>
  <c r="D33" i="22"/>
  <c r="M21" i="22"/>
  <c r="N14" i="22"/>
  <c r="E26" i="22"/>
  <c r="N13" i="22"/>
  <c r="T13" i="22" s="1"/>
  <c r="E25" i="22"/>
  <c r="D26" i="22"/>
  <c r="M14" i="22"/>
  <c r="Q36" i="17"/>
  <c r="P24" i="17"/>
  <c r="Z24" i="17" s="1"/>
  <c r="Q27" i="17"/>
  <c r="P27" i="17"/>
  <c r="Q32" i="17"/>
  <c r="P31" i="17"/>
  <c r="P30" i="17"/>
  <c r="Q35" i="17"/>
  <c r="P32" i="17"/>
  <c r="Z32" i="17" s="1"/>
  <c r="P33" i="17"/>
  <c r="Q28" i="17"/>
  <c r="Q30" i="17"/>
  <c r="P34" i="17"/>
  <c r="Q33" i="17"/>
  <c r="Q31" i="17"/>
  <c r="P29" i="17"/>
  <c r="P28" i="17"/>
  <c r="Q29" i="17"/>
  <c r="P35" i="17"/>
  <c r="Q34" i="17"/>
  <c r="Q25" i="17"/>
  <c r="Z25" i="17" s="1"/>
  <c r="Q26" i="17"/>
  <c r="Z26" i="17" s="1"/>
  <c r="AO13" i="18"/>
  <c r="H18" i="32"/>
  <c r="H27" i="32" s="1"/>
  <c r="AP11" i="18"/>
  <c r="AK12" i="18"/>
  <c r="M16" i="29"/>
  <c r="O16" i="29" s="1"/>
  <c r="M17" i="29"/>
  <c r="N19" i="29"/>
  <c r="M15" i="29"/>
  <c r="O15" i="29" s="1"/>
  <c r="AK11" i="18"/>
  <c r="H76" i="28"/>
  <c r="S75" i="28"/>
  <c r="R96" i="28"/>
  <c r="R65" i="17"/>
  <c r="F66" i="17"/>
  <c r="P38" i="17"/>
  <c r="Z34" i="17" l="1"/>
  <c r="Z35" i="17"/>
  <c r="Z30" i="17"/>
  <c r="Z28" i="17"/>
  <c r="Z29" i="17"/>
  <c r="Z27" i="17"/>
  <c r="Z33" i="17"/>
  <c r="Z31" i="17"/>
  <c r="E38" i="27"/>
  <c r="Q38" i="27" s="1"/>
  <c r="AC4" i="18"/>
  <c r="AE4" i="18" s="1"/>
  <c r="F10" i="32" s="1"/>
  <c r="O36" i="28"/>
  <c r="D48" i="28"/>
  <c r="O34" i="28"/>
  <c r="D46" i="28"/>
  <c r="O30" i="28"/>
  <c r="D42" i="28"/>
  <c r="P35" i="28"/>
  <c r="E47" i="28"/>
  <c r="O31" i="28"/>
  <c r="D43" i="28"/>
  <c r="P28" i="28"/>
  <c r="E40" i="28"/>
  <c r="P29" i="28"/>
  <c r="E41" i="28"/>
  <c r="P36" i="28"/>
  <c r="E48" i="28"/>
  <c r="P34" i="28"/>
  <c r="E46" i="28"/>
  <c r="O32" i="28"/>
  <c r="D44" i="28"/>
  <c r="O33" i="28"/>
  <c r="D45" i="28"/>
  <c r="P27" i="28"/>
  <c r="E39" i="28"/>
  <c r="O27" i="28"/>
  <c r="D39" i="28"/>
  <c r="O28" i="28"/>
  <c r="D40" i="28"/>
  <c r="O35" i="28"/>
  <c r="D47" i="28"/>
  <c r="O29" i="28"/>
  <c r="D41" i="28"/>
  <c r="O37" i="28"/>
  <c r="D49" i="28"/>
  <c r="P31" i="28"/>
  <c r="E43" i="28"/>
  <c r="P32" i="28"/>
  <c r="E44" i="28"/>
  <c r="P30" i="28"/>
  <c r="E42" i="28"/>
  <c r="P33" i="28"/>
  <c r="E45" i="28"/>
  <c r="P26" i="28"/>
  <c r="E38" i="28"/>
  <c r="P25" i="28"/>
  <c r="E37" i="28"/>
  <c r="O26" i="28"/>
  <c r="D38" i="28"/>
  <c r="E4" i="18"/>
  <c r="G4" i="18" s="1"/>
  <c r="C10" i="32" s="1"/>
  <c r="P37" i="27"/>
  <c r="D49" i="27"/>
  <c r="Q28" i="27"/>
  <c r="E40" i="27"/>
  <c r="P30" i="27"/>
  <c r="D42" i="27"/>
  <c r="Q31" i="27"/>
  <c r="E43" i="27"/>
  <c r="U4" i="18"/>
  <c r="W4" i="18" s="1"/>
  <c r="E10" i="32" s="1"/>
  <c r="P36" i="27"/>
  <c r="D48" i="27"/>
  <c r="Q33" i="27"/>
  <c r="E45" i="27"/>
  <c r="D44" i="27"/>
  <c r="P32" i="27"/>
  <c r="Q27" i="27"/>
  <c r="E39" i="27"/>
  <c r="Q30" i="27"/>
  <c r="E42" i="27"/>
  <c r="E44" i="27"/>
  <c r="Q32" i="27"/>
  <c r="Q29" i="27"/>
  <c r="E41" i="27"/>
  <c r="Q35" i="27"/>
  <c r="E47" i="27"/>
  <c r="P27" i="27"/>
  <c r="D39" i="27"/>
  <c r="P34" i="27"/>
  <c r="D46" i="27"/>
  <c r="P28" i="27"/>
  <c r="D40" i="27"/>
  <c r="P33" i="27"/>
  <c r="D45" i="27"/>
  <c r="Q34" i="27"/>
  <c r="E46" i="27"/>
  <c r="Q36" i="27"/>
  <c r="E48" i="27"/>
  <c r="P29" i="27"/>
  <c r="D41" i="27"/>
  <c r="P35" i="27"/>
  <c r="D47" i="27"/>
  <c r="P31" i="27"/>
  <c r="D43" i="27"/>
  <c r="M4" i="18"/>
  <c r="O4" i="18" s="1"/>
  <c r="D10" i="32" s="1"/>
  <c r="Q37" i="27"/>
  <c r="E49" i="27"/>
  <c r="P38" i="27"/>
  <c r="D50" i="27"/>
  <c r="T17" i="22"/>
  <c r="T20" i="22"/>
  <c r="T23" i="22"/>
  <c r="T14" i="22"/>
  <c r="T19" i="22"/>
  <c r="T24" i="22"/>
  <c r="N31" i="22"/>
  <c r="E43" i="22"/>
  <c r="D44" i="22"/>
  <c r="M32" i="22"/>
  <c r="N27" i="22"/>
  <c r="E39" i="22"/>
  <c r="D121" i="17"/>
  <c r="P109" i="17"/>
  <c r="N32" i="22"/>
  <c r="E44" i="22"/>
  <c r="M35" i="22"/>
  <c r="D47" i="22"/>
  <c r="E41" i="22"/>
  <c r="N29" i="22"/>
  <c r="T21" i="22"/>
  <c r="N30" i="22"/>
  <c r="E42" i="22"/>
  <c r="E48" i="22"/>
  <c r="N36" i="22"/>
  <c r="N34" i="22"/>
  <c r="E46" i="22"/>
  <c r="E45" i="22"/>
  <c r="N33" i="22"/>
  <c r="M31" i="22"/>
  <c r="D43" i="22"/>
  <c r="T22" i="22"/>
  <c r="D48" i="22"/>
  <c r="M36" i="22"/>
  <c r="E40" i="22"/>
  <c r="N28" i="22"/>
  <c r="M29" i="22"/>
  <c r="D41" i="22"/>
  <c r="D46" i="22"/>
  <c r="M34" i="22"/>
  <c r="E47" i="22"/>
  <c r="N35" i="22"/>
  <c r="D45" i="22"/>
  <c r="M33" i="22"/>
  <c r="T18" i="22"/>
  <c r="T16" i="22"/>
  <c r="D40" i="22"/>
  <c r="M28" i="22"/>
  <c r="M27" i="22"/>
  <c r="D39" i="22"/>
  <c r="D42" i="22"/>
  <c r="M30" i="22"/>
  <c r="T15" i="22"/>
  <c r="D49" i="22"/>
  <c r="M37" i="22"/>
  <c r="E37" i="22"/>
  <c r="N25" i="22"/>
  <c r="T25" i="22" s="1"/>
  <c r="E38" i="22"/>
  <c r="N26" i="22"/>
  <c r="D38" i="22"/>
  <c r="M26" i="22"/>
  <c r="E5" i="18"/>
  <c r="G5" i="18" s="1"/>
  <c r="C11" i="32" s="1"/>
  <c r="Q48" i="17"/>
  <c r="P36" i="17"/>
  <c r="Z36" i="17" s="1"/>
  <c r="Q46" i="17"/>
  <c r="P40" i="17"/>
  <c r="P45" i="17"/>
  <c r="P46" i="17"/>
  <c r="P44" i="17"/>
  <c r="P47" i="17"/>
  <c r="P41" i="17"/>
  <c r="Q42" i="17"/>
  <c r="Q44" i="17"/>
  <c r="Q47" i="17"/>
  <c r="P43" i="17"/>
  <c r="Q43" i="17"/>
  <c r="P39" i="17"/>
  <c r="Q41" i="17"/>
  <c r="Q40" i="17"/>
  <c r="Q45" i="17"/>
  <c r="P42" i="17"/>
  <c r="Q39" i="17"/>
  <c r="Q38" i="17"/>
  <c r="Z38" i="17" s="1"/>
  <c r="Q37" i="17"/>
  <c r="Z37" i="17" s="1"/>
  <c r="AO14" i="18"/>
  <c r="H19" i="32"/>
  <c r="H28" i="32" s="1"/>
  <c r="E41" i="32"/>
  <c r="E50" i="32" s="1"/>
  <c r="E42" i="32"/>
  <c r="E51" i="32" s="1"/>
  <c r="AP12" i="18"/>
  <c r="AK13" i="18"/>
  <c r="M18" i="29"/>
  <c r="O18" i="29" s="1"/>
  <c r="H77" i="28"/>
  <c r="S76" i="28"/>
  <c r="R97" i="28"/>
  <c r="R66" i="17"/>
  <c r="F67" i="17"/>
  <c r="P50" i="17"/>
  <c r="P97" i="17"/>
  <c r="P73" i="17"/>
  <c r="I10" i="32" l="1"/>
  <c r="H5" i="18"/>
  <c r="Z41" i="17"/>
  <c r="Z45" i="17"/>
  <c r="Z43" i="17"/>
  <c r="Z47" i="17"/>
  <c r="Z42" i="17"/>
  <c r="Z40" i="17"/>
  <c r="Z39" i="17"/>
  <c r="Z44" i="17"/>
  <c r="Z46" i="17"/>
  <c r="E50" i="27"/>
  <c r="Q50" i="27" s="1"/>
  <c r="P42" i="28"/>
  <c r="E54" i="28"/>
  <c r="O41" i="28"/>
  <c r="D53" i="28"/>
  <c r="P39" i="28"/>
  <c r="E51" i="28"/>
  <c r="P48" i="28"/>
  <c r="E60" i="28"/>
  <c r="P47" i="28"/>
  <c r="E59" i="28"/>
  <c r="P44" i="28"/>
  <c r="E56" i="28"/>
  <c r="O47" i="28"/>
  <c r="D59" i="28"/>
  <c r="O45" i="28"/>
  <c r="D57" i="28"/>
  <c r="P41" i="28"/>
  <c r="E53" i="28"/>
  <c r="O42" i="28"/>
  <c r="D54" i="28"/>
  <c r="P43" i="28"/>
  <c r="E55" i="28"/>
  <c r="O40" i="28"/>
  <c r="D52" i="28"/>
  <c r="O44" i="28"/>
  <c r="D56" i="28"/>
  <c r="P40" i="28"/>
  <c r="E52" i="28"/>
  <c r="O46" i="28"/>
  <c r="D58" i="28"/>
  <c r="P45" i="28"/>
  <c r="E57" i="28"/>
  <c r="O49" i="28"/>
  <c r="D61" i="28"/>
  <c r="O39" i="28"/>
  <c r="D51" i="28"/>
  <c r="P46" i="28"/>
  <c r="E58" i="28"/>
  <c r="O43" i="28"/>
  <c r="D55" i="28"/>
  <c r="O48" i="28"/>
  <c r="D60" i="28"/>
  <c r="P37" i="28"/>
  <c r="E49" i="28"/>
  <c r="P38" i="28"/>
  <c r="E50" i="28"/>
  <c r="O38" i="28"/>
  <c r="D50" i="28"/>
  <c r="Q43" i="27"/>
  <c r="E55" i="27"/>
  <c r="Q47" i="27"/>
  <c r="E59" i="27"/>
  <c r="D56" i="27"/>
  <c r="P44" i="27"/>
  <c r="P42" i="27"/>
  <c r="D54" i="27"/>
  <c r="Q39" i="27"/>
  <c r="E51" i="27"/>
  <c r="P41" i="27"/>
  <c r="D53" i="27"/>
  <c r="Q48" i="27"/>
  <c r="E60" i="27"/>
  <c r="P46" i="27"/>
  <c r="D58" i="27"/>
  <c r="Q45" i="27"/>
  <c r="E57" i="27"/>
  <c r="Q44" i="27"/>
  <c r="E56" i="27"/>
  <c r="Q40" i="27"/>
  <c r="E52" i="27"/>
  <c r="P45" i="27"/>
  <c r="D57" i="27"/>
  <c r="P40" i="27"/>
  <c r="D52" i="27"/>
  <c r="P43" i="27"/>
  <c r="D55" i="27"/>
  <c r="Q46" i="27"/>
  <c r="E58" i="27"/>
  <c r="P39" i="27"/>
  <c r="D51" i="27"/>
  <c r="Q42" i="27"/>
  <c r="E54" i="27"/>
  <c r="P48" i="27"/>
  <c r="D60" i="27"/>
  <c r="P47" i="27"/>
  <c r="D59" i="27"/>
  <c r="Q41" i="27"/>
  <c r="E53" i="27"/>
  <c r="P49" i="27"/>
  <c r="D61" i="27"/>
  <c r="Q49" i="27"/>
  <c r="E61" i="27"/>
  <c r="P50" i="27"/>
  <c r="D62" i="27"/>
  <c r="M5" i="18"/>
  <c r="T35" i="22"/>
  <c r="T34" i="22"/>
  <c r="T28" i="22"/>
  <c r="T29" i="22"/>
  <c r="T33" i="22"/>
  <c r="D133" i="17"/>
  <c r="P121" i="17"/>
  <c r="D54" i="22"/>
  <c r="M42" i="22"/>
  <c r="D57" i="22"/>
  <c r="M45" i="22"/>
  <c r="N40" i="22"/>
  <c r="E52" i="22"/>
  <c r="N46" i="22"/>
  <c r="E58" i="22"/>
  <c r="E53" i="22"/>
  <c r="N41" i="22"/>
  <c r="T27" i="22"/>
  <c r="E57" i="22"/>
  <c r="N45" i="22"/>
  <c r="M39" i="22"/>
  <c r="D51" i="22"/>
  <c r="D59" i="22"/>
  <c r="M47" i="22"/>
  <c r="N39" i="22"/>
  <c r="E51" i="22"/>
  <c r="E59" i="22"/>
  <c r="N47" i="22"/>
  <c r="D60" i="22"/>
  <c r="M48" i="22"/>
  <c r="T36" i="22"/>
  <c r="D56" i="22"/>
  <c r="M44" i="22"/>
  <c r="E60" i="22"/>
  <c r="N48" i="22"/>
  <c r="E56" i="22"/>
  <c r="N44" i="22"/>
  <c r="E55" i="22"/>
  <c r="N43" i="22"/>
  <c r="T26" i="22"/>
  <c r="D52" i="22"/>
  <c r="M40" i="22"/>
  <c r="D58" i="22"/>
  <c r="M46" i="22"/>
  <c r="M43" i="22"/>
  <c r="D55" i="22"/>
  <c r="N42" i="22"/>
  <c r="E54" i="22"/>
  <c r="T32" i="22"/>
  <c r="T31" i="22"/>
  <c r="M49" i="22"/>
  <c r="D61" i="22"/>
  <c r="D53" i="22"/>
  <c r="M41" i="22"/>
  <c r="T30" i="22"/>
  <c r="N38" i="22"/>
  <c r="E50" i="22"/>
  <c r="E49" i="22"/>
  <c r="N37" i="22"/>
  <c r="T37" i="22" s="1"/>
  <c r="D50" i="22"/>
  <c r="M38" i="22"/>
  <c r="E6" i="18"/>
  <c r="Q60" i="17"/>
  <c r="P48" i="17"/>
  <c r="Z48" i="17" s="1"/>
  <c r="Q51" i="17"/>
  <c r="P55" i="17"/>
  <c r="P53" i="17"/>
  <c r="Q53" i="17"/>
  <c r="P54" i="17"/>
  <c r="P51" i="17"/>
  <c r="P57" i="17"/>
  <c r="Q57" i="17"/>
  <c r="Q59" i="17"/>
  <c r="P59" i="17"/>
  <c r="P52" i="17"/>
  <c r="Q52" i="17"/>
  <c r="Q56" i="17"/>
  <c r="P56" i="17"/>
  <c r="P58" i="17"/>
  <c r="Q55" i="17"/>
  <c r="Q54" i="17"/>
  <c r="Q58" i="17"/>
  <c r="Q49" i="17"/>
  <c r="Z49" i="17" s="1"/>
  <c r="Q50" i="17"/>
  <c r="Z50" i="17" s="1"/>
  <c r="E44" i="32"/>
  <c r="E53" i="32" s="1"/>
  <c r="AO15" i="18"/>
  <c r="H20" i="32"/>
  <c r="H29" i="32" s="1"/>
  <c r="AK14" i="18"/>
  <c r="M19" i="29"/>
  <c r="O19" i="29" s="1"/>
  <c r="AP13" i="18"/>
  <c r="H78" i="28"/>
  <c r="S77" i="28"/>
  <c r="F68" i="17"/>
  <c r="R67" i="17"/>
  <c r="P62" i="17"/>
  <c r="P85" i="17"/>
  <c r="O5" i="18" l="1"/>
  <c r="G6" i="18"/>
  <c r="Z56" i="17"/>
  <c r="Z59" i="17"/>
  <c r="Z51" i="17"/>
  <c r="Z55" i="17"/>
  <c r="Z58" i="17"/>
  <c r="Z52" i="17"/>
  <c r="Z57" i="17"/>
  <c r="Z53" i="17"/>
  <c r="Z54" i="17"/>
  <c r="E62" i="27"/>
  <c r="Q62" i="27" s="1"/>
  <c r="O58" i="28"/>
  <c r="D70" i="28"/>
  <c r="P51" i="28"/>
  <c r="E63" i="28"/>
  <c r="P58" i="28"/>
  <c r="E70" i="28"/>
  <c r="P55" i="28"/>
  <c r="E67" i="28"/>
  <c r="O51" i="28"/>
  <c r="D63" i="28"/>
  <c r="P52" i="28"/>
  <c r="E64" i="28"/>
  <c r="O54" i="28"/>
  <c r="D66" i="28"/>
  <c r="P56" i="28"/>
  <c r="E68" i="28"/>
  <c r="O53" i="28"/>
  <c r="D65" i="28"/>
  <c r="O59" i="28"/>
  <c r="D71" i="28"/>
  <c r="O60" i="28"/>
  <c r="D72" i="28"/>
  <c r="O61" i="28"/>
  <c r="D73" i="28"/>
  <c r="O56" i="28"/>
  <c r="D68" i="28"/>
  <c r="P53" i="28"/>
  <c r="E65" i="28"/>
  <c r="P59" i="28"/>
  <c r="E71" i="28"/>
  <c r="P54" i="28"/>
  <c r="E66" i="28"/>
  <c r="O55" i="28"/>
  <c r="D67" i="28"/>
  <c r="P57" i="28"/>
  <c r="E69" i="28"/>
  <c r="D64" i="28"/>
  <c r="O52" i="28"/>
  <c r="O57" i="28"/>
  <c r="D69" i="28"/>
  <c r="P60" i="28"/>
  <c r="E72" i="28"/>
  <c r="P50" i="28"/>
  <c r="E62" i="28"/>
  <c r="P49" i="28"/>
  <c r="E61" i="28"/>
  <c r="O50" i="28"/>
  <c r="D62" i="28"/>
  <c r="E7" i="18"/>
  <c r="Q53" i="27"/>
  <c r="E65" i="27"/>
  <c r="P51" i="27"/>
  <c r="D63" i="27"/>
  <c r="P57" i="27"/>
  <c r="D69" i="27"/>
  <c r="P58" i="27"/>
  <c r="D70" i="27"/>
  <c r="P54" i="27"/>
  <c r="D66" i="27"/>
  <c r="P59" i="27"/>
  <c r="D71" i="27"/>
  <c r="Q58" i="27"/>
  <c r="E70" i="27"/>
  <c r="Q52" i="27"/>
  <c r="E64" i="27"/>
  <c r="Q60" i="27"/>
  <c r="E72" i="27"/>
  <c r="P56" i="27"/>
  <c r="D68" i="27"/>
  <c r="P60" i="27"/>
  <c r="D72" i="27"/>
  <c r="P55" i="27"/>
  <c r="D67" i="27"/>
  <c r="Q56" i="27"/>
  <c r="E68" i="27"/>
  <c r="P53" i="27"/>
  <c r="D65" i="27"/>
  <c r="Q59" i="27"/>
  <c r="E71" i="27"/>
  <c r="P61" i="27"/>
  <c r="D73" i="27"/>
  <c r="Q54" i="27"/>
  <c r="E66" i="27"/>
  <c r="P52" i="27"/>
  <c r="D64" i="27"/>
  <c r="Q57" i="27"/>
  <c r="E69" i="27"/>
  <c r="Q51" i="27"/>
  <c r="E63" i="27"/>
  <c r="Q55" i="27"/>
  <c r="E67" i="27"/>
  <c r="Q61" i="27"/>
  <c r="E73" i="27"/>
  <c r="P62" i="27"/>
  <c r="D74" i="27"/>
  <c r="T43" i="22"/>
  <c r="T39" i="22"/>
  <c r="T41" i="22"/>
  <c r="T42" i="22"/>
  <c r="T48" i="22"/>
  <c r="T45" i="22"/>
  <c r="D70" i="22"/>
  <c r="M58" i="22"/>
  <c r="N59" i="22"/>
  <c r="E71" i="22"/>
  <c r="N57" i="22"/>
  <c r="E69" i="22"/>
  <c r="N60" i="22"/>
  <c r="E72" i="22"/>
  <c r="E63" i="22"/>
  <c r="N51" i="22"/>
  <c r="D64" i="22"/>
  <c r="M52" i="22"/>
  <c r="E66" i="22"/>
  <c r="N54" i="22"/>
  <c r="M56" i="22"/>
  <c r="D68" i="22"/>
  <c r="E65" i="22"/>
  <c r="N53" i="22"/>
  <c r="D66" i="22"/>
  <c r="M54" i="22"/>
  <c r="M57" i="22"/>
  <c r="D69" i="22"/>
  <c r="T38" i="22"/>
  <c r="D71" i="22"/>
  <c r="M59" i="22"/>
  <c r="N58" i="22"/>
  <c r="T58" i="22" s="1"/>
  <c r="E70" i="22"/>
  <c r="M53" i="22"/>
  <c r="D65" i="22"/>
  <c r="D67" i="22"/>
  <c r="M55" i="22"/>
  <c r="E67" i="22"/>
  <c r="N55" i="22"/>
  <c r="M51" i="22"/>
  <c r="D63" i="22"/>
  <c r="T46" i="22"/>
  <c r="D145" i="17"/>
  <c r="P145" i="17" s="1"/>
  <c r="P133" i="17"/>
  <c r="M61" i="22"/>
  <c r="D73" i="22"/>
  <c r="T44" i="22"/>
  <c r="M60" i="22"/>
  <c r="D72" i="22"/>
  <c r="N52" i="22"/>
  <c r="E64" i="22"/>
  <c r="M6" i="18"/>
  <c r="E68" i="22"/>
  <c r="N56" i="22"/>
  <c r="T47" i="22"/>
  <c r="T40" i="22"/>
  <c r="N49" i="22"/>
  <c r="T49" i="22" s="1"/>
  <c r="E61" i="22"/>
  <c r="N50" i="22"/>
  <c r="E62" i="22"/>
  <c r="D62" i="22"/>
  <c r="M50" i="22"/>
  <c r="Q72" i="17"/>
  <c r="P60" i="17"/>
  <c r="Z60" i="17" s="1"/>
  <c r="Q70" i="17"/>
  <c r="P69" i="17"/>
  <c r="P71" i="17"/>
  <c r="P68" i="17"/>
  <c r="Q66" i="17"/>
  <c r="Q68" i="17"/>
  <c r="P63" i="17"/>
  <c r="P67" i="17"/>
  <c r="Q67" i="17"/>
  <c r="Q71" i="17"/>
  <c r="Q63" i="17"/>
  <c r="P65" i="17"/>
  <c r="Q64" i="17"/>
  <c r="P66" i="17"/>
  <c r="P70" i="17"/>
  <c r="Q69" i="17"/>
  <c r="Q65" i="17"/>
  <c r="P64" i="17"/>
  <c r="Q62" i="17"/>
  <c r="Z62" i="17" s="1"/>
  <c r="Q61" i="17"/>
  <c r="Z61" i="17" s="1"/>
  <c r="H21" i="32"/>
  <c r="H30" i="32" s="1"/>
  <c r="E45" i="32"/>
  <c r="E54" i="32" s="1"/>
  <c r="AP14" i="18"/>
  <c r="AP15" i="18"/>
  <c r="O17" i="29"/>
  <c r="AK15" i="18"/>
  <c r="H79" i="28"/>
  <c r="S78" i="28"/>
  <c r="F69" i="17"/>
  <c r="R68" i="17"/>
  <c r="P74" i="17"/>
  <c r="AQ25" i="14"/>
  <c r="AQ24" i="14"/>
  <c r="AQ23" i="14"/>
  <c r="AQ22" i="14"/>
  <c r="AQ21" i="14"/>
  <c r="AQ20" i="14"/>
  <c r="AQ19" i="14"/>
  <c r="AQ18" i="14"/>
  <c r="AQ17" i="14"/>
  <c r="AQ16" i="14"/>
  <c r="AQ15" i="14"/>
  <c r="AQ14" i="14"/>
  <c r="H6" i="18" l="1"/>
  <c r="C12" i="32"/>
  <c r="P5" i="18"/>
  <c r="D11" i="32"/>
  <c r="O6" i="18"/>
  <c r="G7" i="18"/>
  <c r="Z64" i="17"/>
  <c r="Z66" i="17"/>
  <c r="Z65" i="17"/>
  <c r="Z67" i="17"/>
  <c r="Z70" i="17"/>
  <c r="Z68" i="17"/>
  <c r="Z71" i="17"/>
  <c r="Z63" i="17"/>
  <c r="Z69" i="17"/>
  <c r="T57" i="22"/>
  <c r="M16" i="27"/>
  <c r="Y16" i="27" s="1"/>
  <c r="M16" i="25"/>
  <c r="Y16" i="25" s="1"/>
  <c r="Z16" i="25" s="1"/>
  <c r="L16" i="26"/>
  <c r="W16" i="26" s="1"/>
  <c r="X16" i="26" s="1"/>
  <c r="Y16" i="26" s="1"/>
  <c r="M24" i="27"/>
  <c r="Y24" i="27" s="1"/>
  <c r="L24" i="26"/>
  <c r="W24" i="26" s="1"/>
  <c r="X24" i="26" s="1"/>
  <c r="Y24" i="26" s="1"/>
  <c r="M24" i="25"/>
  <c r="Y24" i="25" s="1"/>
  <c r="Z24" i="25" s="1"/>
  <c r="M15" i="27"/>
  <c r="Y15" i="27" s="1"/>
  <c r="L15" i="26"/>
  <c r="W15" i="26" s="1"/>
  <c r="X15" i="26" s="1"/>
  <c r="Y15" i="26" s="1"/>
  <c r="M15" i="25"/>
  <c r="Y15" i="25" s="1"/>
  <c r="Z15" i="25" s="1"/>
  <c r="M18" i="27"/>
  <c r="Y18" i="27" s="1"/>
  <c r="M18" i="25"/>
  <c r="Y18" i="25" s="1"/>
  <c r="Z18" i="25" s="1"/>
  <c r="L18" i="26"/>
  <c r="W18" i="26" s="1"/>
  <c r="X18" i="26" s="1"/>
  <c r="Y18" i="26" s="1"/>
  <c r="M23" i="27"/>
  <c r="Y23" i="27" s="1"/>
  <c r="L23" i="26"/>
  <c r="W23" i="26" s="1"/>
  <c r="X23" i="26" s="1"/>
  <c r="Y23" i="26" s="1"/>
  <c r="M23" i="25"/>
  <c r="Y23" i="25" s="1"/>
  <c r="Z23" i="25" s="1"/>
  <c r="M25" i="27"/>
  <c r="Y25" i="27" s="1"/>
  <c r="M25" i="25"/>
  <c r="Y25" i="25" s="1"/>
  <c r="Z25" i="25" s="1"/>
  <c r="L25" i="26"/>
  <c r="W25" i="26" s="1"/>
  <c r="X25" i="26" s="1"/>
  <c r="Y25" i="26" s="1"/>
  <c r="M19" i="27"/>
  <c r="Y19" i="27" s="1"/>
  <c r="M19" i="25"/>
  <c r="Y19" i="25" s="1"/>
  <c r="Z19" i="25" s="1"/>
  <c r="L19" i="26"/>
  <c r="W19" i="26" s="1"/>
  <c r="X19" i="26" s="1"/>
  <c r="Y19" i="26" s="1"/>
  <c r="M17" i="27"/>
  <c r="Y17" i="27" s="1"/>
  <c r="L17" i="26"/>
  <c r="W17" i="26" s="1"/>
  <c r="X17" i="26" s="1"/>
  <c r="Y17" i="26" s="1"/>
  <c r="M17" i="25"/>
  <c r="Y17" i="25" s="1"/>
  <c r="Z17" i="25" s="1"/>
  <c r="M20" i="27"/>
  <c r="Y20" i="27" s="1"/>
  <c r="M20" i="25"/>
  <c r="Y20" i="25" s="1"/>
  <c r="Z20" i="25" s="1"/>
  <c r="L20" i="26"/>
  <c r="W20" i="26" s="1"/>
  <c r="X20" i="26" s="1"/>
  <c r="Y20" i="26" s="1"/>
  <c r="M21" i="27"/>
  <c r="Y21" i="27" s="1"/>
  <c r="L21" i="26"/>
  <c r="W21" i="26" s="1"/>
  <c r="X21" i="26" s="1"/>
  <c r="Y21" i="26" s="1"/>
  <c r="M21" i="25"/>
  <c r="Y21" i="25" s="1"/>
  <c r="Z21" i="25" s="1"/>
  <c r="M14" i="27"/>
  <c r="Y14" i="27" s="1"/>
  <c r="M14" i="25"/>
  <c r="Y14" i="25" s="1"/>
  <c r="Z14" i="25" s="1"/>
  <c r="L14" i="26"/>
  <c r="W14" i="26" s="1"/>
  <c r="X14" i="26" s="1"/>
  <c r="M22" i="27"/>
  <c r="Y22" i="27" s="1"/>
  <c r="L22" i="26"/>
  <c r="W22" i="26" s="1"/>
  <c r="X22" i="26" s="1"/>
  <c r="Y22" i="26" s="1"/>
  <c r="M22" i="25"/>
  <c r="Y22" i="25" s="1"/>
  <c r="Z22" i="25" s="1"/>
  <c r="E74" i="27"/>
  <c r="Q74" i="27" s="1"/>
  <c r="O72" i="28"/>
  <c r="D84" i="28"/>
  <c r="P67" i="28"/>
  <c r="E79" i="28"/>
  <c r="O64" i="28"/>
  <c r="D76" i="28"/>
  <c r="P70" i="28"/>
  <c r="E82" i="28"/>
  <c r="P69" i="28"/>
  <c r="E81" i="28"/>
  <c r="P65" i="28"/>
  <c r="E77" i="28"/>
  <c r="O71" i="28"/>
  <c r="D83" i="28"/>
  <c r="P64" i="28"/>
  <c r="E76" i="28"/>
  <c r="O66" i="28"/>
  <c r="D78" i="28"/>
  <c r="P63" i="28"/>
  <c r="E75" i="28"/>
  <c r="P72" i="28"/>
  <c r="E84" i="28"/>
  <c r="O67" i="28"/>
  <c r="D79" i="28"/>
  <c r="O68" i="28"/>
  <c r="D80" i="28"/>
  <c r="O65" i="28"/>
  <c r="D77" i="28"/>
  <c r="O63" i="28"/>
  <c r="D75" i="28"/>
  <c r="P71" i="28"/>
  <c r="E83" i="28"/>
  <c r="O70" i="28"/>
  <c r="D82" i="28"/>
  <c r="O69" i="28"/>
  <c r="D81" i="28"/>
  <c r="P66" i="28"/>
  <c r="E78" i="28"/>
  <c r="O73" i="28"/>
  <c r="D85" i="28"/>
  <c r="P68" i="28"/>
  <c r="E80" i="28"/>
  <c r="P61" i="28"/>
  <c r="E73" i="28"/>
  <c r="P62" i="28"/>
  <c r="E74" i="28"/>
  <c r="O62" i="28"/>
  <c r="D74" i="28"/>
  <c r="E8" i="18"/>
  <c r="T52" i="22"/>
  <c r="Q63" i="27"/>
  <c r="E75" i="27"/>
  <c r="P73" i="27"/>
  <c r="D85" i="27"/>
  <c r="D79" i="27"/>
  <c r="P67" i="27"/>
  <c r="Q64" i="27"/>
  <c r="E76" i="27"/>
  <c r="P70" i="27"/>
  <c r="D82" i="27"/>
  <c r="Q69" i="27"/>
  <c r="E81" i="27"/>
  <c r="Q71" i="27"/>
  <c r="E83" i="27"/>
  <c r="P72" i="27"/>
  <c r="D84" i="27"/>
  <c r="Q70" i="27"/>
  <c r="E82" i="27"/>
  <c r="P69" i="27"/>
  <c r="D81" i="27"/>
  <c r="P64" i="27"/>
  <c r="D76" i="27"/>
  <c r="P65" i="27"/>
  <c r="D77" i="27"/>
  <c r="P68" i="27"/>
  <c r="D80" i="27"/>
  <c r="P71" i="27"/>
  <c r="D83" i="27"/>
  <c r="P63" i="27"/>
  <c r="D75" i="27"/>
  <c r="Q67" i="27"/>
  <c r="E79" i="27"/>
  <c r="Q66" i="27"/>
  <c r="E78" i="27"/>
  <c r="Q68" i="27"/>
  <c r="E80" i="27"/>
  <c r="Q72" i="27"/>
  <c r="E84" i="27"/>
  <c r="P66" i="27"/>
  <c r="D78" i="27"/>
  <c r="Q65" i="27"/>
  <c r="E77" i="27"/>
  <c r="Q73" i="27"/>
  <c r="E85" i="27"/>
  <c r="P74" i="27"/>
  <c r="D86" i="27"/>
  <c r="M7" i="18"/>
  <c r="T54" i="22"/>
  <c r="T59" i="22"/>
  <c r="T60" i="22"/>
  <c r="T53" i="22"/>
  <c r="E76" i="22"/>
  <c r="N64" i="22"/>
  <c r="D81" i="22"/>
  <c r="M69" i="22"/>
  <c r="D77" i="22"/>
  <c r="M65" i="22"/>
  <c r="N66" i="22"/>
  <c r="E78" i="22"/>
  <c r="D79" i="22"/>
  <c r="M67" i="22"/>
  <c r="D84" i="22"/>
  <c r="M72" i="22"/>
  <c r="E83" i="22"/>
  <c r="N71" i="22"/>
  <c r="M63" i="22"/>
  <c r="D75" i="22"/>
  <c r="E82" i="22"/>
  <c r="N70" i="22"/>
  <c r="D78" i="22"/>
  <c r="M66" i="22"/>
  <c r="M64" i="22"/>
  <c r="D76" i="22"/>
  <c r="T50" i="22"/>
  <c r="T51" i="22"/>
  <c r="E81" i="22"/>
  <c r="N69" i="22"/>
  <c r="T56" i="22"/>
  <c r="D85" i="22"/>
  <c r="M73" i="22"/>
  <c r="T55" i="22"/>
  <c r="N65" i="22"/>
  <c r="E77" i="22"/>
  <c r="E75" i="22"/>
  <c r="N63" i="22"/>
  <c r="D82" i="22"/>
  <c r="M70" i="22"/>
  <c r="N68" i="22"/>
  <c r="E80" i="22"/>
  <c r="E79" i="22"/>
  <c r="N67" i="22"/>
  <c r="M71" i="22"/>
  <c r="D83" i="22"/>
  <c r="D80" i="22"/>
  <c r="M68" i="22"/>
  <c r="E84" i="22"/>
  <c r="N72" i="22"/>
  <c r="E74" i="22"/>
  <c r="N62" i="22"/>
  <c r="N61" i="22"/>
  <c r="T61" i="22" s="1"/>
  <c r="E73" i="22"/>
  <c r="D74" i="22"/>
  <c r="M62" i="22"/>
  <c r="Q84" i="17"/>
  <c r="P72" i="17"/>
  <c r="Z72" i="17" s="1"/>
  <c r="Q81" i="17"/>
  <c r="P77" i="17"/>
  <c r="P79" i="17"/>
  <c r="P75" i="17"/>
  <c r="P83" i="17"/>
  <c r="P80" i="17"/>
  <c r="P76" i="17"/>
  <c r="P78" i="17"/>
  <c r="Q83" i="17"/>
  <c r="P82" i="17"/>
  <c r="Q76" i="17"/>
  <c r="Q80" i="17"/>
  <c r="P81" i="17"/>
  <c r="Z81" i="17" s="1"/>
  <c r="Q75" i="17"/>
  <c r="Q77" i="17"/>
  <c r="Q79" i="17"/>
  <c r="Q78" i="17"/>
  <c r="Q82" i="17"/>
  <c r="Q73" i="17"/>
  <c r="Z73" i="17" s="1"/>
  <c r="Q74" i="17"/>
  <c r="Z74" i="17" s="1"/>
  <c r="AQ36" i="14"/>
  <c r="L24" i="28"/>
  <c r="W24" i="28" s="1"/>
  <c r="X24" i="28" s="1"/>
  <c r="AQ32" i="14"/>
  <c r="L20" i="28"/>
  <c r="W20" i="28" s="1"/>
  <c r="X20" i="28" s="1"/>
  <c r="AQ33" i="14"/>
  <c r="L21" i="28"/>
  <c r="W21" i="28" s="1"/>
  <c r="X21" i="28" s="1"/>
  <c r="AQ29" i="14"/>
  <c r="L17" i="28"/>
  <c r="W17" i="28" s="1"/>
  <c r="X17" i="28" s="1"/>
  <c r="AQ26" i="14"/>
  <c r="L14" i="28"/>
  <c r="W14" i="28" s="1"/>
  <c r="X14" i="28" s="1"/>
  <c r="AQ34" i="14"/>
  <c r="L22" i="28"/>
  <c r="W22" i="28" s="1"/>
  <c r="X22" i="28" s="1"/>
  <c r="AQ27" i="14"/>
  <c r="L15" i="28"/>
  <c r="W15" i="28" s="1"/>
  <c r="X15" i="28" s="1"/>
  <c r="AQ35" i="14"/>
  <c r="L23" i="28"/>
  <c r="W23" i="28" s="1"/>
  <c r="X23" i="28" s="1"/>
  <c r="AQ28" i="14"/>
  <c r="L16" i="28"/>
  <c r="W16" i="28" s="1"/>
  <c r="X16" i="28" s="1"/>
  <c r="AQ37" i="14"/>
  <c r="L25" i="28"/>
  <c r="W25" i="28" s="1"/>
  <c r="X25" i="28" s="1"/>
  <c r="E43" i="32"/>
  <c r="E52" i="32" s="1"/>
  <c r="AQ30" i="14"/>
  <c r="L18" i="28"/>
  <c r="W18" i="28" s="1"/>
  <c r="X18" i="28" s="1"/>
  <c r="AQ31" i="14"/>
  <c r="L19" i="28"/>
  <c r="W19" i="28" s="1"/>
  <c r="X19" i="28" s="1"/>
  <c r="P86" i="17"/>
  <c r="H80" i="28"/>
  <c r="S79" i="28"/>
  <c r="F70" i="17"/>
  <c r="R69" i="17"/>
  <c r="AD13" i="14"/>
  <c r="AD12" i="14"/>
  <c r="AD11" i="14"/>
  <c r="AD10" i="14"/>
  <c r="AD9" i="14"/>
  <c r="AD8" i="14"/>
  <c r="AD7" i="14"/>
  <c r="AD6" i="14"/>
  <c r="AD5" i="14"/>
  <c r="AD4" i="14"/>
  <c r="AD3" i="14"/>
  <c r="AD2" i="14"/>
  <c r="AF61" i="14"/>
  <c r="L61" i="14"/>
  <c r="AF60" i="14"/>
  <c r="L60" i="14"/>
  <c r="AF59" i="14"/>
  <c r="L59" i="14"/>
  <c r="AF58" i="14"/>
  <c r="L58" i="14"/>
  <c r="AF57" i="14"/>
  <c r="L57" i="14"/>
  <c r="AF56" i="14"/>
  <c r="L56" i="14"/>
  <c r="AF55" i="14"/>
  <c r="L55" i="14"/>
  <c r="AF54" i="14"/>
  <c r="L54" i="14"/>
  <c r="AF53" i="14"/>
  <c r="L53" i="14"/>
  <c r="AF52" i="14"/>
  <c r="L52" i="14"/>
  <c r="AF51" i="14"/>
  <c r="L51" i="14"/>
  <c r="AF50" i="14"/>
  <c r="L50" i="14"/>
  <c r="AF49" i="14"/>
  <c r="L49" i="14"/>
  <c r="AF48" i="14"/>
  <c r="L48" i="14"/>
  <c r="AF47" i="14"/>
  <c r="L47" i="14"/>
  <c r="AF46" i="14"/>
  <c r="L46" i="14"/>
  <c r="AF45" i="14"/>
  <c r="L45" i="14"/>
  <c r="AF44" i="14"/>
  <c r="L44" i="14"/>
  <c r="AF43" i="14"/>
  <c r="L43" i="14"/>
  <c r="AF42" i="14"/>
  <c r="L42" i="14"/>
  <c r="AF41" i="14"/>
  <c r="L41" i="14"/>
  <c r="AF40" i="14"/>
  <c r="L40" i="14"/>
  <c r="AF39" i="14"/>
  <c r="L39" i="14"/>
  <c r="AF38" i="14"/>
  <c r="L38" i="14"/>
  <c r="AF37" i="14"/>
  <c r="L37" i="14"/>
  <c r="AF36" i="14"/>
  <c r="L36" i="14"/>
  <c r="AF35" i="14"/>
  <c r="L35" i="14"/>
  <c r="AF34" i="14"/>
  <c r="L34" i="14"/>
  <c r="AF33" i="14"/>
  <c r="L33" i="14"/>
  <c r="AF32" i="14"/>
  <c r="L32" i="14"/>
  <c r="AF31" i="14"/>
  <c r="L31" i="14"/>
  <c r="AF30" i="14"/>
  <c r="L30" i="14"/>
  <c r="AF29" i="14"/>
  <c r="L29" i="14"/>
  <c r="AF28" i="14"/>
  <c r="L28" i="14"/>
  <c r="AF27" i="14"/>
  <c r="L27" i="14"/>
  <c r="AF26" i="14"/>
  <c r="L26" i="14"/>
  <c r="AF25" i="14"/>
  <c r="L25" i="14"/>
  <c r="AF24" i="14"/>
  <c r="L24" i="14"/>
  <c r="AF23" i="14"/>
  <c r="L23" i="14"/>
  <c r="AF22" i="14"/>
  <c r="L22" i="14"/>
  <c r="AF21" i="14"/>
  <c r="L21" i="14"/>
  <c r="AF20" i="14"/>
  <c r="L20" i="14"/>
  <c r="AF19" i="14"/>
  <c r="L19" i="14"/>
  <c r="AF18" i="14"/>
  <c r="L18" i="14"/>
  <c r="AF17" i="14"/>
  <c r="L17" i="14"/>
  <c r="AF16" i="14"/>
  <c r="L16" i="14"/>
  <c r="AF15" i="14"/>
  <c r="L15" i="14"/>
  <c r="AF14" i="14"/>
  <c r="L14" i="14"/>
  <c r="L13" i="14"/>
  <c r="AA13" i="25" s="1"/>
  <c r="L12" i="14"/>
  <c r="AA12" i="25" s="1"/>
  <c r="L11" i="14"/>
  <c r="AA11" i="25" s="1"/>
  <c r="L10" i="14"/>
  <c r="AA10" i="25" s="1"/>
  <c r="L9" i="14"/>
  <c r="AA9" i="25" s="1"/>
  <c r="L8" i="14"/>
  <c r="AA8" i="25" s="1"/>
  <c r="L7" i="14"/>
  <c r="AA7" i="25" s="1"/>
  <c r="L6" i="14"/>
  <c r="AA6" i="25" s="1"/>
  <c r="L5" i="14"/>
  <c r="AA5" i="25" s="1"/>
  <c r="L4" i="14"/>
  <c r="AA4" i="25" s="1"/>
  <c r="L3" i="14"/>
  <c r="AA3" i="25" s="1"/>
  <c r="L2" i="14"/>
  <c r="H7" i="18" l="1"/>
  <c r="C13" i="32"/>
  <c r="P6" i="18"/>
  <c r="D12" i="32"/>
  <c r="O7" i="18"/>
  <c r="G8" i="18"/>
  <c r="Z80" i="17"/>
  <c r="Z77" i="17"/>
  <c r="Z82" i="17"/>
  <c r="Z83" i="17"/>
  <c r="Z78" i="17"/>
  <c r="Z75" i="17"/>
  <c r="Z76" i="17"/>
  <c r="Z79" i="17"/>
  <c r="M6" i="12"/>
  <c r="M5" i="12"/>
  <c r="M7" i="12"/>
  <c r="AA17" i="25"/>
  <c r="AA14" i="25"/>
  <c r="N5" i="12"/>
  <c r="M35" i="27"/>
  <c r="Y35" i="27" s="1"/>
  <c r="L35" i="26"/>
  <c r="W35" i="26" s="1"/>
  <c r="X35" i="26" s="1"/>
  <c r="Y35" i="26" s="1"/>
  <c r="M35" i="25"/>
  <c r="Y35" i="25" s="1"/>
  <c r="Z35" i="25" s="1"/>
  <c r="AA35" i="25" s="1"/>
  <c r="M29" i="27"/>
  <c r="Y29" i="27" s="1"/>
  <c r="L29" i="26"/>
  <c r="W29" i="26" s="1"/>
  <c r="X29" i="26" s="1"/>
  <c r="Y29" i="26" s="1"/>
  <c r="M29" i="25"/>
  <c r="Y29" i="25" s="1"/>
  <c r="Z29" i="25" s="1"/>
  <c r="AA29" i="25" s="1"/>
  <c r="AA23" i="25"/>
  <c r="AA21" i="25"/>
  <c r="AA24" i="25"/>
  <c r="M30" i="27"/>
  <c r="Y30" i="27" s="1"/>
  <c r="L30" i="26"/>
  <c r="W30" i="26" s="1"/>
  <c r="X30" i="26" s="1"/>
  <c r="Y30" i="26" s="1"/>
  <c r="M30" i="25"/>
  <c r="Y30" i="25" s="1"/>
  <c r="Z30" i="25" s="1"/>
  <c r="AA30" i="25" s="1"/>
  <c r="M27" i="27"/>
  <c r="Y27" i="27" s="1"/>
  <c r="M27" i="25"/>
  <c r="Y27" i="25" s="1"/>
  <c r="Z27" i="25" s="1"/>
  <c r="AA27" i="25" s="1"/>
  <c r="L27" i="26"/>
  <c r="W27" i="26" s="1"/>
  <c r="X27" i="26" s="1"/>
  <c r="Y27" i="26" s="1"/>
  <c r="M33" i="27"/>
  <c r="Y33" i="27" s="1"/>
  <c r="L33" i="26"/>
  <c r="W33" i="26" s="1"/>
  <c r="X33" i="26" s="1"/>
  <c r="Y33" i="26" s="1"/>
  <c r="M33" i="25"/>
  <c r="Y33" i="25" s="1"/>
  <c r="Z33" i="25" s="1"/>
  <c r="AA33" i="25" s="1"/>
  <c r="AA22" i="25"/>
  <c r="AA19" i="25"/>
  <c r="M37" i="27"/>
  <c r="Y37" i="27" s="1"/>
  <c r="M37" i="25"/>
  <c r="Y37" i="25" s="1"/>
  <c r="Z37" i="25" s="1"/>
  <c r="AA37" i="25" s="1"/>
  <c r="L37" i="26"/>
  <c r="W37" i="26" s="1"/>
  <c r="X37" i="26" s="1"/>
  <c r="Y37" i="26" s="1"/>
  <c r="M34" i="27"/>
  <c r="Y34" i="27" s="1"/>
  <c r="L34" i="26"/>
  <c r="W34" i="26" s="1"/>
  <c r="X34" i="26" s="1"/>
  <c r="Y34" i="26" s="1"/>
  <c r="M34" i="25"/>
  <c r="Y34" i="25" s="1"/>
  <c r="Z34" i="25" s="1"/>
  <c r="AA34" i="25" s="1"/>
  <c r="M32" i="27"/>
  <c r="Y32" i="27" s="1"/>
  <c r="M32" i="25"/>
  <c r="Y32" i="25" s="1"/>
  <c r="Z32" i="25" s="1"/>
  <c r="AA32" i="25" s="1"/>
  <c r="L32" i="26"/>
  <c r="W32" i="26" s="1"/>
  <c r="X32" i="26" s="1"/>
  <c r="Y32" i="26" s="1"/>
  <c r="AA18" i="25"/>
  <c r="M6" i="31"/>
  <c r="M7" i="31"/>
  <c r="AA20" i="25"/>
  <c r="AA16" i="25"/>
  <c r="M31" i="27"/>
  <c r="Y31" i="27" s="1"/>
  <c r="L31" i="26"/>
  <c r="W31" i="26" s="1"/>
  <c r="X31" i="26" s="1"/>
  <c r="Y31" i="26" s="1"/>
  <c r="M31" i="25"/>
  <c r="Y31" i="25" s="1"/>
  <c r="Z31" i="25" s="1"/>
  <c r="AA31" i="25" s="1"/>
  <c r="M5" i="31"/>
  <c r="N5" i="31" s="1"/>
  <c r="O5" i="31" s="1"/>
  <c r="M28" i="27"/>
  <c r="Y28" i="27" s="1"/>
  <c r="M28" i="25"/>
  <c r="Y28" i="25" s="1"/>
  <c r="Z28" i="25" s="1"/>
  <c r="AA28" i="25" s="1"/>
  <c r="L28" i="26"/>
  <c r="W28" i="26" s="1"/>
  <c r="X28" i="26" s="1"/>
  <c r="Y28" i="26" s="1"/>
  <c r="M26" i="27"/>
  <c r="Y26" i="27" s="1"/>
  <c r="M26" i="25"/>
  <c r="Y26" i="25" s="1"/>
  <c r="Z26" i="25" s="1"/>
  <c r="L26" i="26"/>
  <c r="W26" i="26" s="1"/>
  <c r="X26" i="26" s="1"/>
  <c r="M36" i="27"/>
  <c r="Y36" i="27" s="1"/>
  <c r="L36" i="26"/>
  <c r="W36" i="26" s="1"/>
  <c r="X36" i="26" s="1"/>
  <c r="Y36" i="26" s="1"/>
  <c r="M36" i="25"/>
  <c r="Y36" i="25" s="1"/>
  <c r="Z36" i="25" s="1"/>
  <c r="AA36" i="25" s="1"/>
  <c r="Y14" i="26"/>
  <c r="S5" i="12"/>
  <c r="AA25" i="25"/>
  <c r="AA15" i="25"/>
  <c r="M8" i="12"/>
  <c r="M8" i="31"/>
  <c r="N9" i="31" s="1"/>
  <c r="O9" i="31" s="1"/>
  <c r="E86" i="27"/>
  <c r="Q86" i="27" s="1"/>
  <c r="O85" i="28"/>
  <c r="D97" i="28"/>
  <c r="P83" i="28"/>
  <c r="E95" i="28"/>
  <c r="O79" i="28"/>
  <c r="D91" i="28"/>
  <c r="P76" i="28"/>
  <c r="E88" i="28"/>
  <c r="P82" i="28"/>
  <c r="E94" i="28"/>
  <c r="P78" i="28"/>
  <c r="E90" i="28"/>
  <c r="O75" i="28"/>
  <c r="D87" i="28"/>
  <c r="P84" i="28"/>
  <c r="E96" i="28"/>
  <c r="O83" i="28"/>
  <c r="D95" i="28"/>
  <c r="O76" i="28"/>
  <c r="D88" i="28"/>
  <c r="O81" i="28"/>
  <c r="D93" i="28"/>
  <c r="O77" i="28"/>
  <c r="D89" i="28"/>
  <c r="P75" i="28"/>
  <c r="E87" i="28"/>
  <c r="P77" i="28"/>
  <c r="E89" i="28"/>
  <c r="P79" i="28"/>
  <c r="E91" i="28"/>
  <c r="P80" i="28"/>
  <c r="E92" i="28"/>
  <c r="O82" i="28"/>
  <c r="D94" i="28"/>
  <c r="O80" i="28"/>
  <c r="D92" i="28"/>
  <c r="O78" i="28"/>
  <c r="D90" i="28"/>
  <c r="P81" i="28"/>
  <c r="E93" i="28"/>
  <c r="O84" i="28"/>
  <c r="D96" i="28"/>
  <c r="P74" i="28"/>
  <c r="E86" i="28"/>
  <c r="P73" i="28"/>
  <c r="E85" i="28"/>
  <c r="O74" i="28"/>
  <c r="D86" i="28"/>
  <c r="M8" i="18"/>
  <c r="T70" i="22"/>
  <c r="P78" i="27"/>
  <c r="D90" i="27"/>
  <c r="Q79" i="27"/>
  <c r="E91" i="27"/>
  <c r="P77" i="27"/>
  <c r="D89" i="27"/>
  <c r="P84" i="27"/>
  <c r="D96" i="27"/>
  <c r="Q76" i="27"/>
  <c r="E88" i="27"/>
  <c r="Q84" i="27"/>
  <c r="E96" i="27"/>
  <c r="P75" i="27"/>
  <c r="D87" i="27"/>
  <c r="P76" i="27"/>
  <c r="D88" i="27"/>
  <c r="Q83" i="27"/>
  <c r="E95" i="27"/>
  <c r="P79" i="27"/>
  <c r="D91" i="27"/>
  <c r="Q80" i="27"/>
  <c r="E92" i="27"/>
  <c r="P83" i="27"/>
  <c r="D95" i="27"/>
  <c r="P81" i="27"/>
  <c r="D93" i="27"/>
  <c r="Q81" i="27"/>
  <c r="E93" i="27"/>
  <c r="P85" i="27"/>
  <c r="D97" i="27"/>
  <c r="Q77" i="27"/>
  <c r="E89" i="27"/>
  <c r="Q78" i="27"/>
  <c r="E90" i="27"/>
  <c r="P80" i="27"/>
  <c r="D92" i="27"/>
  <c r="Q82" i="27"/>
  <c r="E94" i="27"/>
  <c r="P82" i="27"/>
  <c r="D94" i="27"/>
  <c r="Q75" i="27"/>
  <c r="E87" i="27"/>
  <c r="Q85" i="27"/>
  <c r="E97" i="27"/>
  <c r="P86" i="27"/>
  <c r="D98" i="27"/>
  <c r="T62" i="22"/>
  <c r="E96" i="22"/>
  <c r="N84" i="22"/>
  <c r="N80" i="22"/>
  <c r="E92" i="22"/>
  <c r="E90" i="22"/>
  <c r="N78" i="22"/>
  <c r="T68" i="22"/>
  <c r="T65" i="22"/>
  <c r="D92" i="22"/>
  <c r="M80" i="22"/>
  <c r="M85" i="22"/>
  <c r="D97" i="22"/>
  <c r="T66" i="22"/>
  <c r="E95" i="22"/>
  <c r="N83" i="22"/>
  <c r="D89" i="22"/>
  <c r="M77" i="22"/>
  <c r="M83" i="22"/>
  <c r="D95" i="22"/>
  <c r="D94" i="22"/>
  <c r="M82" i="22"/>
  <c r="D90" i="22"/>
  <c r="M78" i="22"/>
  <c r="T72" i="22"/>
  <c r="T69" i="22"/>
  <c r="T71" i="22"/>
  <c r="T63" i="22"/>
  <c r="D96" i="22"/>
  <c r="M84" i="22"/>
  <c r="D93" i="22"/>
  <c r="M81" i="22"/>
  <c r="N75" i="22"/>
  <c r="E87" i="22"/>
  <c r="E93" i="22"/>
  <c r="N81" i="22"/>
  <c r="E94" i="22"/>
  <c r="N82" i="22"/>
  <c r="T67" i="22"/>
  <c r="T64" i="22"/>
  <c r="D88" i="22"/>
  <c r="M76" i="22"/>
  <c r="E91" i="22"/>
  <c r="N79" i="22"/>
  <c r="E89" i="22"/>
  <c r="N77" i="22"/>
  <c r="M75" i="22"/>
  <c r="D87" i="22"/>
  <c r="D91" i="22"/>
  <c r="M79" i="22"/>
  <c r="E88" i="22"/>
  <c r="N76" i="22"/>
  <c r="E85" i="22"/>
  <c r="N73" i="22"/>
  <c r="T73" i="22" s="1"/>
  <c r="E86" i="22"/>
  <c r="N74" i="22"/>
  <c r="D86" i="22"/>
  <c r="M74" i="22"/>
  <c r="Q96" i="17"/>
  <c r="P84" i="17"/>
  <c r="Z84" i="17" s="1"/>
  <c r="Q92" i="17"/>
  <c r="P90" i="17"/>
  <c r="P87" i="17"/>
  <c r="Q88" i="17"/>
  <c r="P88" i="17"/>
  <c r="P91" i="17"/>
  <c r="Q94" i="17"/>
  <c r="Q90" i="17"/>
  <c r="Q87" i="17"/>
  <c r="P94" i="17"/>
  <c r="P92" i="17"/>
  <c r="P89" i="17"/>
  <c r="P93" i="17"/>
  <c r="Q95" i="17"/>
  <c r="P95" i="17"/>
  <c r="Q89" i="17"/>
  <c r="Q91" i="17"/>
  <c r="Q93" i="17"/>
  <c r="Q86" i="17"/>
  <c r="Z86" i="17" s="1"/>
  <c r="Q85" i="17"/>
  <c r="Z85" i="17" s="1"/>
  <c r="S15" i="27"/>
  <c r="Z15" i="27" s="1"/>
  <c r="S19" i="27"/>
  <c r="Z19" i="27" s="1"/>
  <c r="S23" i="27"/>
  <c r="Z23" i="27" s="1"/>
  <c r="S27" i="27"/>
  <c r="Z27" i="27" s="1"/>
  <c r="S31" i="27"/>
  <c r="S35" i="27"/>
  <c r="S39" i="27"/>
  <c r="S43" i="27"/>
  <c r="S47" i="27"/>
  <c r="S51" i="27"/>
  <c r="S55" i="27"/>
  <c r="S59" i="27"/>
  <c r="AQ40" i="14"/>
  <c r="L28" i="28"/>
  <c r="W28" i="28" s="1"/>
  <c r="X28" i="28" s="1"/>
  <c r="AQ46" i="14"/>
  <c r="L34" i="28"/>
  <c r="W34" i="28" s="1"/>
  <c r="X34" i="28" s="1"/>
  <c r="AQ41" i="14"/>
  <c r="L29" i="28"/>
  <c r="W29" i="28" s="1"/>
  <c r="X29" i="28" s="1"/>
  <c r="M4" i="12"/>
  <c r="S16" i="27"/>
  <c r="Z16" i="27" s="1"/>
  <c r="S20" i="27"/>
  <c r="Z20" i="27" s="1"/>
  <c r="S24" i="27"/>
  <c r="Z24" i="27" s="1"/>
  <c r="S28" i="27"/>
  <c r="Z28" i="27" s="1"/>
  <c r="S32" i="27"/>
  <c r="S36" i="27"/>
  <c r="S40" i="27"/>
  <c r="S44" i="27"/>
  <c r="S48" i="27"/>
  <c r="S52" i="27"/>
  <c r="S56" i="27"/>
  <c r="S60" i="27"/>
  <c r="T5" i="12"/>
  <c r="AQ43" i="14"/>
  <c r="L31" i="28"/>
  <c r="W31" i="28" s="1"/>
  <c r="X31" i="28" s="1"/>
  <c r="AQ47" i="14"/>
  <c r="L35" i="28"/>
  <c r="W35" i="28" s="1"/>
  <c r="X35" i="28" s="1"/>
  <c r="AC5" i="18"/>
  <c r="S17" i="27"/>
  <c r="Z17" i="27" s="1"/>
  <c r="S21" i="27"/>
  <c r="Z21" i="27" s="1"/>
  <c r="S25" i="27"/>
  <c r="Z25" i="27" s="1"/>
  <c r="S29" i="27"/>
  <c r="S33" i="27"/>
  <c r="Z33" i="27" s="1"/>
  <c r="S37" i="27"/>
  <c r="Z37" i="27" s="1"/>
  <c r="S41" i="27"/>
  <c r="S45" i="27"/>
  <c r="S49" i="27"/>
  <c r="S53" i="27"/>
  <c r="S57" i="27"/>
  <c r="S61" i="27"/>
  <c r="AQ38" i="14"/>
  <c r="L26" i="28"/>
  <c r="W26" i="28" s="1"/>
  <c r="X26" i="28" s="1"/>
  <c r="AQ45" i="14"/>
  <c r="L33" i="28"/>
  <c r="W33" i="28" s="1"/>
  <c r="X33" i="28" s="1"/>
  <c r="AQ48" i="14"/>
  <c r="L36" i="28"/>
  <c r="W36" i="28" s="1"/>
  <c r="X36" i="28" s="1"/>
  <c r="AQ49" i="14"/>
  <c r="L37" i="28"/>
  <c r="W37" i="28" s="1"/>
  <c r="X37" i="28" s="1"/>
  <c r="S14" i="27"/>
  <c r="Z14" i="27" s="1"/>
  <c r="S18" i="27"/>
  <c r="Z18" i="27" s="1"/>
  <c r="S22" i="27"/>
  <c r="Z22" i="27" s="1"/>
  <c r="S26" i="27"/>
  <c r="S30" i="27"/>
  <c r="S34" i="27"/>
  <c r="S38" i="27"/>
  <c r="S42" i="27"/>
  <c r="S46" i="27"/>
  <c r="S50" i="27"/>
  <c r="S54" i="27"/>
  <c r="S58" i="27"/>
  <c r="AQ42" i="14"/>
  <c r="L30" i="28"/>
  <c r="W30" i="28" s="1"/>
  <c r="X30" i="28" s="1"/>
  <c r="AQ39" i="14"/>
  <c r="L27" i="28"/>
  <c r="W27" i="28" s="1"/>
  <c r="X27" i="28" s="1"/>
  <c r="P98" i="17"/>
  <c r="AQ44" i="14"/>
  <c r="L32" i="28"/>
  <c r="W32" i="28" s="1"/>
  <c r="X32" i="28" s="1"/>
  <c r="H81" i="28"/>
  <c r="S80" i="28"/>
  <c r="R70" i="17"/>
  <c r="F71" i="17"/>
  <c r="J5" i="12"/>
  <c r="J7" i="12"/>
  <c r="J6" i="12"/>
  <c r="E5" i="12"/>
  <c r="E7" i="12"/>
  <c r="E8" i="12"/>
  <c r="J8" i="12"/>
  <c r="E4" i="12"/>
  <c r="H8" i="18" l="1"/>
  <c r="C14" i="32"/>
  <c r="P7" i="18"/>
  <c r="D13" i="32"/>
  <c r="Z29" i="27"/>
  <c r="Z34" i="27"/>
  <c r="AE5" i="18"/>
  <c r="O8" i="18"/>
  <c r="Z93" i="17"/>
  <c r="Z88" i="17"/>
  <c r="Z95" i="17"/>
  <c r="Z89" i="17"/>
  <c r="Z92" i="17"/>
  <c r="Z87" i="17"/>
  <c r="Z94" i="17"/>
  <c r="Z91" i="17"/>
  <c r="Z90" i="17"/>
  <c r="Z36" i="27"/>
  <c r="Z35" i="27"/>
  <c r="Z30" i="27"/>
  <c r="Z26" i="27"/>
  <c r="M48" i="27"/>
  <c r="Y48" i="27" s="1"/>
  <c r="Z48" i="27" s="1"/>
  <c r="M48" i="25"/>
  <c r="Y48" i="25" s="1"/>
  <c r="Z48" i="25" s="1"/>
  <c r="AA48" i="25" s="1"/>
  <c r="L48" i="26"/>
  <c r="W48" i="26" s="1"/>
  <c r="X48" i="26" s="1"/>
  <c r="Y48" i="26" s="1"/>
  <c r="M43" i="27"/>
  <c r="Y43" i="27" s="1"/>
  <c r="M43" i="25"/>
  <c r="Y43" i="25" s="1"/>
  <c r="Z43" i="25" s="1"/>
  <c r="AA43" i="25" s="1"/>
  <c r="L43" i="26"/>
  <c r="W43" i="26" s="1"/>
  <c r="X43" i="26" s="1"/>
  <c r="Y43" i="26" s="1"/>
  <c r="M44" i="27"/>
  <c r="Y44" i="27" s="1"/>
  <c r="Z44" i="27" s="1"/>
  <c r="M44" i="25"/>
  <c r="Y44" i="25" s="1"/>
  <c r="Z44" i="25" s="1"/>
  <c r="AA44" i="25" s="1"/>
  <c r="L44" i="26"/>
  <c r="W44" i="26" s="1"/>
  <c r="X44" i="26" s="1"/>
  <c r="Y44" i="26" s="1"/>
  <c r="M45" i="27"/>
  <c r="Y45" i="27" s="1"/>
  <c r="Z45" i="27" s="1"/>
  <c r="M45" i="25"/>
  <c r="Y45" i="25" s="1"/>
  <c r="Z45" i="25" s="1"/>
  <c r="AA45" i="25" s="1"/>
  <c r="L45" i="26"/>
  <c r="W45" i="26" s="1"/>
  <c r="X45" i="26" s="1"/>
  <c r="Y45" i="26" s="1"/>
  <c r="M41" i="27"/>
  <c r="Y41" i="27" s="1"/>
  <c r="Z41" i="27" s="1"/>
  <c r="M41" i="25"/>
  <c r="Y41" i="25" s="1"/>
  <c r="Z41" i="25" s="1"/>
  <c r="AA41" i="25" s="1"/>
  <c r="L41" i="26"/>
  <c r="W41" i="26" s="1"/>
  <c r="X41" i="26" s="1"/>
  <c r="Y41" i="26" s="1"/>
  <c r="Z43" i="27"/>
  <c r="M42" i="27"/>
  <c r="Y42" i="27" s="1"/>
  <c r="Z42" i="27" s="1"/>
  <c r="L42" i="26"/>
  <c r="W42" i="26" s="1"/>
  <c r="X42" i="26" s="1"/>
  <c r="Y42" i="26" s="1"/>
  <c r="M42" i="25"/>
  <c r="Y42" i="25" s="1"/>
  <c r="Z42" i="25" s="1"/>
  <c r="AA42" i="25" s="1"/>
  <c r="M47" i="27"/>
  <c r="Y47" i="27" s="1"/>
  <c r="Z47" i="27" s="1"/>
  <c r="M47" i="25"/>
  <c r="Y47" i="25" s="1"/>
  <c r="Z47" i="25" s="1"/>
  <c r="AA47" i="25" s="1"/>
  <c r="L47" i="26"/>
  <c r="W47" i="26" s="1"/>
  <c r="X47" i="26" s="1"/>
  <c r="Y47" i="26" s="1"/>
  <c r="M38" i="27"/>
  <c r="Y38" i="27" s="1"/>
  <c r="Z38" i="27" s="1"/>
  <c r="M38" i="25"/>
  <c r="Y38" i="25" s="1"/>
  <c r="Z38" i="25" s="1"/>
  <c r="L38" i="26"/>
  <c r="W38" i="26" s="1"/>
  <c r="X38" i="26" s="1"/>
  <c r="M46" i="27"/>
  <c r="Y46" i="27" s="1"/>
  <c r="Z46" i="27" s="1"/>
  <c r="M46" i="25"/>
  <c r="Y46" i="25" s="1"/>
  <c r="Z46" i="25" s="1"/>
  <c r="AA46" i="25" s="1"/>
  <c r="L46" i="26"/>
  <c r="W46" i="26" s="1"/>
  <c r="X46" i="26" s="1"/>
  <c r="Y46" i="26" s="1"/>
  <c r="Y26" i="26"/>
  <c r="S6" i="12"/>
  <c r="M39" i="27"/>
  <c r="Y39" i="27" s="1"/>
  <c r="Z39" i="27" s="1"/>
  <c r="L39" i="26"/>
  <c r="W39" i="26" s="1"/>
  <c r="X39" i="26" s="1"/>
  <c r="Y39" i="26" s="1"/>
  <c r="M39" i="25"/>
  <c r="Y39" i="25" s="1"/>
  <c r="Z39" i="25" s="1"/>
  <c r="AA39" i="25" s="1"/>
  <c r="M49" i="27"/>
  <c r="Y49" i="27" s="1"/>
  <c r="Z49" i="27" s="1"/>
  <c r="L49" i="26"/>
  <c r="W49" i="26" s="1"/>
  <c r="X49" i="26" s="1"/>
  <c r="Y49" i="26" s="1"/>
  <c r="M49" i="25"/>
  <c r="Y49" i="25" s="1"/>
  <c r="Z49" i="25" s="1"/>
  <c r="AA49" i="25" s="1"/>
  <c r="Z32" i="27"/>
  <c r="M40" i="27"/>
  <c r="Y40" i="27" s="1"/>
  <c r="Z40" i="27" s="1"/>
  <c r="M40" i="25"/>
  <c r="Y40" i="25" s="1"/>
  <c r="Z40" i="25" s="1"/>
  <c r="AA40" i="25" s="1"/>
  <c r="L40" i="26"/>
  <c r="W40" i="26" s="1"/>
  <c r="X40" i="26" s="1"/>
  <c r="Y40" i="26" s="1"/>
  <c r="Z31" i="27"/>
  <c r="AA26" i="25"/>
  <c r="N6" i="12"/>
  <c r="E98" i="27"/>
  <c r="Q98" i="27" s="1"/>
  <c r="M9" i="18"/>
  <c r="E105" i="28"/>
  <c r="P93" i="28"/>
  <c r="P92" i="28"/>
  <c r="E104" i="28"/>
  <c r="D101" i="28"/>
  <c r="O89" i="28"/>
  <c r="P96" i="28"/>
  <c r="E108" i="28"/>
  <c r="E100" i="28"/>
  <c r="P88" i="28"/>
  <c r="O90" i="28"/>
  <c r="D102" i="28"/>
  <c r="P91" i="28"/>
  <c r="E103" i="28"/>
  <c r="O93" i="28"/>
  <c r="D105" i="28"/>
  <c r="D99" i="28"/>
  <c r="O87" i="28"/>
  <c r="O91" i="28"/>
  <c r="D103" i="28"/>
  <c r="O92" i="28"/>
  <c r="D104" i="28"/>
  <c r="E101" i="28"/>
  <c r="P89" i="28"/>
  <c r="O88" i="28"/>
  <c r="D100" i="28"/>
  <c r="E102" i="28"/>
  <c r="P90" i="28"/>
  <c r="E107" i="28"/>
  <c r="P95" i="28"/>
  <c r="O96" i="28"/>
  <c r="D108" i="28"/>
  <c r="D106" i="28"/>
  <c r="O94" i="28"/>
  <c r="P87" i="28"/>
  <c r="E99" i="28"/>
  <c r="O95" i="28"/>
  <c r="D107" i="28"/>
  <c r="P94" i="28"/>
  <c r="E106" i="28"/>
  <c r="O97" i="28"/>
  <c r="D109" i="28"/>
  <c r="P85" i="28"/>
  <c r="E97" i="28"/>
  <c r="E98" i="28"/>
  <c r="P86" i="28"/>
  <c r="O86" i="28"/>
  <c r="D98" i="28"/>
  <c r="T77" i="22"/>
  <c r="D106" i="27"/>
  <c r="P94" i="27"/>
  <c r="Q89" i="27"/>
  <c r="E101" i="27"/>
  <c r="D107" i="27"/>
  <c r="P95" i="27"/>
  <c r="D100" i="27"/>
  <c r="P88" i="27"/>
  <c r="D108" i="27"/>
  <c r="P96" i="27"/>
  <c r="Q94" i="27"/>
  <c r="E106" i="27"/>
  <c r="P97" i="27"/>
  <c r="D109" i="27"/>
  <c r="Q92" i="27"/>
  <c r="E104" i="27"/>
  <c r="P87" i="27"/>
  <c r="D99" i="27"/>
  <c r="D101" i="27"/>
  <c r="P89" i="27"/>
  <c r="D104" i="27"/>
  <c r="P92" i="27"/>
  <c r="Q93" i="27"/>
  <c r="E105" i="27"/>
  <c r="D103" i="27"/>
  <c r="P91" i="27"/>
  <c r="Q96" i="27"/>
  <c r="E108" i="27"/>
  <c r="Q91" i="27"/>
  <c r="E103" i="27"/>
  <c r="E99" i="27"/>
  <c r="Q87" i="27"/>
  <c r="Q90" i="27"/>
  <c r="E102" i="27"/>
  <c r="D105" i="27"/>
  <c r="P93" i="27"/>
  <c r="E107" i="27"/>
  <c r="Q95" i="27"/>
  <c r="E100" i="27"/>
  <c r="Q88" i="27"/>
  <c r="P90" i="27"/>
  <c r="D102" i="27"/>
  <c r="T76" i="22"/>
  <c r="Q97" i="27"/>
  <c r="E109" i="27"/>
  <c r="D110" i="27"/>
  <c r="P98" i="27"/>
  <c r="T75" i="22"/>
  <c r="M87" i="22"/>
  <c r="D99" i="22"/>
  <c r="D105" i="22"/>
  <c r="M93" i="22"/>
  <c r="E101" i="22"/>
  <c r="N89" i="22"/>
  <c r="N94" i="22"/>
  <c r="E106" i="22"/>
  <c r="D108" i="22"/>
  <c r="M96" i="22"/>
  <c r="D106" i="22"/>
  <c r="M94" i="22"/>
  <c r="M97" i="22"/>
  <c r="D109" i="22"/>
  <c r="N90" i="22"/>
  <c r="E102" i="22"/>
  <c r="D107" i="22"/>
  <c r="M95" i="22"/>
  <c r="N92" i="22"/>
  <c r="E104" i="22"/>
  <c r="N95" i="22"/>
  <c r="E107" i="22"/>
  <c r="N88" i="22"/>
  <c r="E100" i="22"/>
  <c r="N91" i="22"/>
  <c r="E103" i="22"/>
  <c r="E105" i="22"/>
  <c r="N93" i="22"/>
  <c r="T74" i="22"/>
  <c r="N87" i="22"/>
  <c r="E99" i="22"/>
  <c r="M92" i="22"/>
  <c r="D104" i="22"/>
  <c r="M90" i="22"/>
  <c r="D102" i="22"/>
  <c r="M91" i="22"/>
  <c r="D103" i="22"/>
  <c r="M88" i="22"/>
  <c r="D100" i="22"/>
  <c r="M89" i="22"/>
  <c r="D101" i="22"/>
  <c r="N96" i="22"/>
  <c r="E108" i="22"/>
  <c r="N86" i="22"/>
  <c r="E98" i="22"/>
  <c r="E97" i="22"/>
  <c r="N85" i="22"/>
  <c r="M86" i="22"/>
  <c r="D98" i="22"/>
  <c r="Q108" i="17"/>
  <c r="P96" i="17"/>
  <c r="Z96" i="17" s="1"/>
  <c r="Q101" i="17"/>
  <c r="Q102" i="17"/>
  <c r="Q100" i="17"/>
  <c r="P101" i="17"/>
  <c r="P107" i="17"/>
  <c r="P104" i="17"/>
  <c r="Q106" i="17"/>
  <c r="P99" i="17"/>
  <c r="Q105" i="17"/>
  <c r="Q107" i="17"/>
  <c r="P106" i="17"/>
  <c r="Z106" i="17" s="1"/>
  <c r="P103" i="17"/>
  <c r="P102" i="17"/>
  <c r="Q103" i="17"/>
  <c r="P105" i="17"/>
  <c r="Q99" i="17"/>
  <c r="P100" i="17"/>
  <c r="Q104" i="17"/>
  <c r="Q97" i="17"/>
  <c r="Z97" i="17" s="1"/>
  <c r="Q98" i="17"/>
  <c r="Z98" i="17" s="1"/>
  <c r="N6" i="31"/>
  <c r="O6" i="31" s="1"/>
  <c r="N7" i="31"/>
  <c r="O7" i="31" s="1"/>
  <c r="AQ52" i="14"/>
  <c r="L40" i="28"/>
  <c r="W40" i="28" s="1"/>
  <c r="X40" i="28" s="1"/>
  <c r="AQ57" i="14"/>
  <c r="L45" i="28"/>
  <c r="W45" i="28" s="1"/>
  <c r="X45" i="28" s="1"/>
  <c r="P110" i="17"/>
  <c r="AQ54" i="14"/>
  <c r="L42" i="28"/>
  <c r="W42" i="28" s="1"/>
  <c r="X42" i="28" s="1"/>
  <c r="AQ61" i="14"/>
  <c r="L49" i="28"/>
  <c r="W49" i="28" s="1"/>
  <c r="X49" i="28" s="1"/>
  <c r="T6" i="12"/>
  <c r="AQ59" i="14"/>
  <c r="L47" i="28"/>
  <c r="W47" i="28" s="1"/>
  <c r="X47" i="28" s="1"/>
  <c r="C5" i="29"/>
  <c r="D5" i="29" s="1"/>
  <c r="AQ58" i="14"/>
  <c r="L46" i="28"/>
  <c r="W46" i="28" s="1"/>
  <c r="X46" i="28" s="1"/>
  <c r="AC6" i="18"/>
  <c r="O4" i="12"/>
  <c r="AA2" i="25"/>
  <c r="N8" i="31"/>
  <c r="O8" i="31" s="1"/>
  <c r="AQ50" i="14"/>
  <c r="L38" i="28"/>
  <c r="W38" i="28" s="1"/>
  <c r="X38" i="28" s="1"/>
  <c r="AQ56" i="14"/>
  <c r="L44" i="28"/>
  <c r="W44" i="28" s="1"/>
  <c r="X44" i="28" s="1"/>
  <c r="AQ51" i="14"/>
  <c r="L39" i="28"/>
  <c r="W39" i="28" s="1"/>
  <c r="X39" i="28" s="1"/>
  <c r="U5" i="18"/>
  <c r="AQ55" i="14"/>
  <c r="L43" i="28"/>
  <c r="W43" i="28" s="1"/>
  <c r="X43" i="28" s="1"/>
  <c r="AQ60" i="14"/>
  <c r="L48" i="28"/>
  <c r="W48" i="28" s="1"/>
  <c r="X48" i="28" s="1"/>
  <c r="O6" i="12"/>
  <c r="AQ53" i="14"/>
  <c r="L41" i="28"/>
  <c r="W41" i="28" s="1"/>
  <c r="X41" i="28" s="1"/>
  <c r="H82" i="28"/>
  <c r="S81" i="28"/>
  <c r="R71" i="17"/>
  <c r="F72" i="17"/>
  <c r="T78" i="22"/>
  <c r="J4" i="12"/>
  <c r="J11" i="12" s="1"/>
  <c r="E6" i="12"/>
  <c r="E11" i="12" s="1"/>
  <c r="P8" i="18" l="1"/>
  <c r="D14" i="32"/>
  <c r="AF5" i="18"/>
  <c r="F11" i="32"/>
  <c r="AE6" i="18"/>
  <c r="W5" i="18"/>
  <c r="O9" i="18"/>
  <c r="D15" i="32" s="1"/>
  <c r="Z103" i="17"/>
  <c r="Z101" i="17"/>
  <c r="Z105" i="17"/>
  <c r="Z99" i="17"/>
  <c r="Z104" i="17"/>
  <c r="Z100" i="17"/>
  <c r="Z102" i="17"/>
  <c r="Z107" i="17"/>
  <c r="U6" i="18"/>
  <c r="U7" i="18"/>
  <c r="W7" i="18" s="1"/>
  <c r="E13" i="32" s="1"/>
  <c r="AQ65" i="14"/>
  <c r="M53" i="27"/>
  <c r="Y53" i="27" s="1"/>
  <c r="Z53" i="27" s="1"/>
  <c r="M53" i="25"/>
  <c r="Y53" i="25" s="1"/>
  <c r="Z53" i="25" s="1"/>
  <c r="AA53" i="25" s="1"/>
  <c r="L53" i="26"/>
  <c r="W53" i="26" s="1"/>
  <c r="X53" i="26" s="1"/>
  <c r="Y53" i="26" s="1"/>
  <c r="AQ69" i="14"/>
  <c r="M57" i="27"/>
  <c r="Y57" i="27" s="1"/>
  <c r="Z57" i="27" s="1"/>
  <c r="M57" i="25"/>
  <c r="Y57" i="25" s="1"/>
  <c r="Z57" i="25" s="1"/>
  <c r="L57" i="26"/>
  <c r="W57" i="26" s="1"/>
  <c r="X57" i="26" s="1"/>
  <c r="Y57" i="26" s="1"/>
  <c r="AQ62" i="14"/>
  <c r="M50" i="27"/>
  <c r="Y50" i="27" s="1"/>
  <c r="Z50" i="27" s="1"/>
  <c r="L50" i="26"/>
  <c r="W50" i="26" s="1"/>
  <c r="X50" i="26" s="1"/>
  <c r="M50" i="25"/>
  <c r="Y50" i="25" s="1"/>
  <c r="Z50" i="25" s="1"/>
  <c r="AA50" i="25" s="1"/>
  <c r="AQ73" i="14"/>
  <c r="M61" i="27"/>
  <c r="Y61" i="27" s="1"/>
  <c r="Z61" i="27" s="1"/>
  <c r="M61" i="25"/>
  <c r="Y61" i="25" s="1"/>
  <c r="Z61" i="25" s="1"/>
  <c r="AA61" i="25" s="1"/>
  <c r="L61" i="26"/>
  <c r="W61" i="26" s="1"/>
  <c r="X61" i="26" s="1"/>
  <c r="Y61" i="26" s="1"/>
  <c r="AQ64" i="14"/>
  <c r="M52" i="27"/>
  <c r="Y52" i="27" s="1"/>
  <c r="Z52" i="27" s="1"/>
  <c r="M52" i="25"/>
  <c r="Y52" i="25" s="1"/>
  <c r="Z52" i="25" s="1"/>
  <c r="AA52" i="25" s="1"/>
  <c r="L52" i="26"/>
  <c r="W52" i="26" s="1"/>
  <c r="X52" i="26" s="1"/>
  <c r="Y52" i="26" s="1"/>
  <c r="AQ67" i="14"/>
  <c r="M55" i="27"/>
  <c r="Y55" i="27" s="1"/>
  <c r="Z55" i="27" s="1"/>
  <c r="M55" i="25"/>
  <c r="Y55" i="25" s="1"/>
  <c r="Z55" i="25" s="1"/>
  <c r="AA55" i="25" s="1"/>
  <c r="L55" i="26"/>
  <c r="W55" i="26" s="1"/>
  <c r="X55" i="26" s="1"/>
  <c r="Y55" i="26" s="1"/>
  <c r="AQ71" i="14"/>
  <c r="M59" i="27"/>
  <c r="Y59" i="27" s="1"/>
  <c r="Z59" i="27" s="1"/>
  <c r="M59" i="25"/>
  <c r="Y59" i="25" s="1"/>
  <c r="Z59" i="25" s="1"/>
  <c r="AA59" i="25" s="1"/>
  <c r="L59" i="26"/>
  <c r="W59" i="26" s="1"/>
  <c r="X59" i="26" s="1"/>
  <c r="Y59" i="26" s="1"/>
  <c r="AQ63" i="14"/>
  <c r="M51" i="27"/>
  <c r="Y51" i="27" s="1"/>
  <c r="Z51" i="27" s="1"/>
  <c r="M51" i="25"/>
  <c r="Y51" i="25" s="1"/>
  <c r="Z51" i="25" s="1"/>
  <c r="AA51" i="25" s="1"/>
  <c r="L51" i="26"/>
  <c r="W51" i="26" s="1"/>
  <c r="X51" i="26" s="1"/>
  <c r="Y51" i="26" s="1"/>
  <c r="AQ72" i="14"/>
  <c r="M60" i="27"/>
  <c r="Y60" i="27" s="1"/>
  <c r="Z60" i="27" s="1"/>
  <c r="M60" i="25"/>
  <c r="Y60" i="25" s="1"/>
  <c r="Z60" i="25" s="1"/>
  <c r="AA60" i="25" s="1"/>
  <c r="L60" i="26"/>
  <c r="W60" i="26" s="1"/>
  <c r="X60" i="26" s="1"/>
  <c r="Y60" i="26" s="1"/>
  <c r="AQ68" i="14"/>
  <c r="M56" i="27"/>
  <c r="Y56" i="27" s="1"/>
  <c r="Z56" i="27" s="1"/>
  <c r="M56" i="25"/>
  <c r="Y56" i="25" s="1"/>
  <c r="Z56" i="25" s="1"/>
  <c r="AA56" i="25" s="1"/>
  <c r="L56" i="26"/>
  <c r="W56" i="26" s="1"/>
  <c r="X56" i="26" s="1"/>
  <c r="Y56" i="26" s="1"/>
  <c r="AQ70" i="14"/>
  <c r="M58" i="27"/>
  <c r="Y58" i="27" s="1"/>
  <c r="Z58" i="27" s="1"/>
  <c r="M58" i="25"/>
  <c r="Y58" i="25" s="1"/>
  <c r="Z58" i="25" s="1"/>
  <c r="AA58" i="25" s="1"/>
  <c r="L58" i="26"/>
  <c r="W58" i="26" s="1"/>
  <c r="X58" i="26" s="1"/>
  <c r="Y58" i="26" s="1"/>
  <c r="Y38" i="26"/>
  <c r="S7" i="12"/>
  <c r="T7" i="12" s="1"/>
  <c r="AQ66" i="14"/>
  <c r="M54" i="27"/>
  <c r="Y54" i="27" s="1"/>
  <c r="Z54" i="27" s="1"/>
  <c r="L54" i="26"/>
  <c r="W54" i="26" s="1"/>
  <c r="X54" i="26" s="1"/>
  <c r="Y54" i="26" s="1"/>
  <c r="M54" i="25"/>
  <c r="Y54" i="25" s="1"/>
  <c r="Z54" i="25" s="1"/>
  <c r="AA54" i="25" s="1"/>
  <c r="AA38" i="25"/>
  <c r="N7" i="12"/>
  <c r="O7" i="12" s="1"/>
  <c r="M71" i="27"/>
  <c r="L71" i="26"/>
  <c r="W71" i="26" s="1"/>
  <c r="X71" i="26" s="1"/>
  <c r="Y71" i="26" s="1"/>
  <c r="M71" i="25"/>
  <c r="Y71" i="25" s="1"/>
  <c r="Z71" i="25" s="1"/>
  <c r="AA71" i="25" s="1"/>
  <c r="L70" i="26"/>
  <c r="W70" i="26" s="1"/>
  <c r="X70" i="26" s="1"/>
  <c r="Y70" i="26" s="1"/>
  <c r="M70" i="27"/>
  <c r="M70" i="25"/>
  <c r="Y70" i="25" s="1"/>
  <c r="Z70" i="25" s="1"/>
  <c r="AA70" i="25" s="1"/>
  <c r="M69" i="27"/>
  <c r="L69" i="26"/>
  <c r="W69" i="26" s="1"/>
  <c r="X69" i="26" s="1"/>
  <c r="M69" i="25"/>
  <c r="Y69" i="25" s="1"/>
  <c r="Z69" i="25" s="1"/>
  <c r="M73" i="27"/>
  <c r="L73" i="26"/>
  <c r="W73" i="26" s="1"/>
  <c r="X73" i="26" s="1"/>
  <c r="Y73" i="26" s="1"/>
  <c r="M73" i="25"/>
  <c r="Y73" i="25" s="1"/>
  <c r="Z73" i="25" s="1"/>
  <c r="AA73" i="25" s="1"/>
  <c r="C9" i="29"/>
  <c r="D9" i="29" s="1"/>
  <c r="D15" i="29" s="1"/>
  <c r="D16" i="29" s="1"/>
  <c r="D17" i="29" s="1"/>
  <c r="D18" i="29" s="1"/>
  <c r="D19" i="29" s="1"/>
  <c r="T9" i="18"/>
  <c r="L72" i="26"/>
  <c r="W72" i="26" s="1"/>
  <c r="X72" i="26" s="1"/>
  <c r="Y72" i="26" s="1"/>
  <c r="M72" i="25"/>
  <c r="Y72" i="25" s="1"/>
  <c r="Z72" i="25" s="1"/>
  <c r="AA72" i="25" s="1"/>
  <c r="M72" i="27"/>
  <c r="E110" i="27"/>
  <c r="E122" i="27" s="1"/>
  <c r="O10" i="31"/>
  <c r="N10" i="31" s="1"/>
  <c r="N11" i="31" s="1"/>
  <c r="N12" i="31" s="1"/>
  <c r="N13" i="31" s="1"/>
  <c r="N14" i="31" s="1"/>
  <c r="N15" i="31" s="1"/>
  <c r="E118" i="28"/>
  <c r="P106" i="28"/>
  <c r="O108" i="28"/>
  <c r="D120" i="28"/>
  <c r="O105" i="28"/>
  <c r="D117" i="28"/>
  <c r="P108" i="28"/>
  <c r="E120" i="28"/>
  <c r="O107" i="28"/>
  <c r="D119" i="28"/>
  <c r="O104" i="28"/>
  <c r="D116" i="28"/>
  <c r="P103" i="28"/>
  <c r="E115" i="28"/>
  <c r="P107" i="28"/>
  <c r="E119" i="28"/>
  <c r="O101" i="28"/>
  <c r="D113" i="28"/>
  <c r="E111" i="28"/>
  <c r="P99" i="28"/>
  <c r="O103" i="28"/>
  <c r="D115" i="28"/>
  <c r="O102" i="28"/>
  <c r="D114" i="28"/>
  <c r="P104" i="28"/>
  <c r="E116" i="28"/>
  <c r="E114" i="28"/>
  <c r="P102" i="28"/>
  <c r="P101" i="28"/>
  <c r="E113" i="28"/>
  <c r="D121" i="28"/>
  <c r="O109" i="28"/>
  <c r="O100" i="28"/>
  <c r="D112" i="28"/>
  <c r="O106" i="28"/>
  <c r="D118" i="28"/>
  <c r="D111" i="28"/>
  <c r="O99" i="28"/>
  <c r="E112" i="28"/>
  <c r="P100" i="28"/>
  <c r="P105" i="28"/>
  <c r="E117" i="28"/>
  <c r="E110" i="28"/>
  <c r="P98" i="28"/>
  <c r="P97" i="28"/>
  <c r="E109" i="28"/>
  <c r="O98" i="28"/>
  <c r="D110" i="28"/>
  <c r="Q99" i="27"/>
  <c r="E111" i="27"/>
  <c r="Q105" i="27"/>
  <c r="E117" i="27"/>
  <c r="Q104" i="27"/>
  <c r="E116" i="27"/>
  <c r="E112" i="27"/>
  <c r="Q100" i="27"/>
  <c r="E115" i="27"/>
  <c r="Q103" i="27"/>
  <c r="D121" i="27"/>
  <c r="P109" i="27"/>
  <c r="E119" i="27"/>
  <c r="Q107" i="27"/>
  <c r="P104" i="27"/>
  <c r="D116" i="27"/>
  <c r="D119" i="27"/>
  <c r="P107" i="27"/>
  <c r="E120" i="27"/>
  <c r="Q108" i="27"/>
  <c r="Q106" i="27"/>
  <c r="E118" i="27"/>
  <c r="Q101" i="27"/>
  <c r="E113" i="27"/>
  <c r="P105" i="27"/>
  <c r="D117" i="27"/>
  <c r="D113" i="27"/>
  <c r="P101" i="27"/>
  <c r="P100" i="27"/>
  <c r="D112" i="27"/>
  <c r="D114" i="27"/>
  <c r="P102" i="27"/>
  <c r="Q102" i="27"/>
  <c r="E114" i="27"/>
  <c r="D111" i="27"/>
  <c r="P99" i="27"/>
  <c r="D115" i="27"/>
  <c r="P103" i="27"/>
  <c r="D120" i="27"/>
  <c r="P108" i="27"/>
  <c r="D118" i="27"/>
  <c r="P106" i="27"/>
  <c r="Q109" i="27"/>
  <c r="E121" i="27"/>
  <c r="D122" i="27"/>
  <c r="P110" i="27"/>
  <c r="N100" i="22"/>
  <c r="E112" i="22"/>
  <c r="N102" i="22"/>
  <c r="E114" i="22"/>
  <c r="E118" i="22"/>
  <c r="N106" i="22"/>
  <c r="N107" i="22"/>
  <c r="E119" i="22"/>
  <c r="D121" i="22"/>
  <c r="M109" i="22"/>
  <c r="M100" i="22"/>
  <c r="D112" i="22"/>
  <c r="D115" i="22"/>
  <c r="M103" i="22"/>
  <c r="N101" i="22"/>
  <c r="E113" i="22"/>
  <c r="N99" i="22"/>
  <c r="E111" i="22"/>
  <c r="E116" i="22"/>
  <c r="N104" i="22"/>
  <c r="E120" i="22"/>
  <c r="N108" i="22"/>
  <c r="M102" i="22"/>
  <c r="D114" i="22"/>
  <c r="N105" i="22"/>
  <c r="E117" i="22"/>
  <c r="M106" i="22"/>
  <c r="D118" i="22"/>
  <c r="M105" i="22"/>
  <c r="D117" i="22"/>
  <c r="N103" i="22"/>
  <c r="E115" i="22"/>
  <c r="M99" i="22"/>
  <c r="D111" i="22"/>
  <c r="M101" i="22"/>
  <c r="D113" i="22"/>
  <c r="M104" i="22"/>
  <c r="D116" i="22"/>
  <c r="M107" i="22"/>
  <c r="D119" i="22"/>
  <c r="D120" i="22"/>
  <c r="M108" i="22"/>
  <c r="E109" i="22"/>
  <c r="N97" i="22"/>
  <c r="N98" i="22"/>
  <c r="E110" i="22"/>
  <c r="M98" i="22"/>
  <c r="D110" i="22"/>
  <c r="Q120" i="17"/>
  <c r="P108" i="17"/>
  <c r="Z108" i="17" s="1"/>
  <c r="Q111" i="17"/>
  <c r="P111" i="17"/>
  <c r="P113" i="17"/>
  <c r="P118" i="17"/>
  <c r="Q118" i="17"/>
  <c r="Q112" i="17"/>
  <c r="Q116" i="17"/>
  <c r="Q115" i="17"/>
  <c r="P117" i="17"/>
  <c r="Q119" i="17"/>
  <c r="P116" i="17"/>
  <c r="Q114" i="17"/>
  <c r="P115" i="17"/>
  <c r="P112" i="17"/>
  <c r="Z112" i="17" s="1"/>
  <c r="P114" i="17"/>
  <c r="P119" i="17"/>
  <c r="Q113" i="17"/>
  <c r="Q117" i="17"/>
  <c r="Q110" i="17"/>
  <c r="Z110" i="17" s="1"/>
  <c r="Q109" i="17"/>
  <c r="Z109" i="17" s="1"/>
  <c r="T8" i="18"/>
  <c r="O5" i="12"/>
  <c r="T5" i="18"/>
  <c r="C6" i="29"/>
  <c r="D6" i="29" s="1"/>
  <c r="L59" i="28"/>
  <c r="L51" i="28"/>
  <c r="L57" i="28"/>
  <c r="L58" i="28"/>
  <c r="T6" i="18"/>
  <c r="C7" i="29"/>
  <c r="D7" i="29" s="1"/>
  <c r="L52" i="28"/>
  <c r="L55" i="28"/>
  <c r="AC7" i="18"/>
  <c r="AE7" i="18" s="1"/>
  <c r="F13" i="32" s="1"/>
  <c r="L56" i="28"/>
  <c r="L50" i="28"/>
  <c r="L54" i="28"/>
  <c r="L60" i="28"/>
  <c r="L61" i="28"/>
  <c r="T7" i="18"/>
  <c r="C8" i="29"/>
  <c r="D8" i="29" s="1"/>
  <c r="P122" i="17"/>
  <c r="P134" i="17"/>
  <c r="L53" i="28"/>
  <c r="H83" i="28"/>
  <c r="S82" i="28"/>
  <c r="T79" i="22"/>
  <c r="F73" i="17"/>
  <c r="R72" i="17"/>
  <c r="I13" i="32" l="1"/>
  <c r="AF6" i="18"/>
  <c r="F12" i="32"/>
  <c r="X5" i="18"/>
  <c r="E11" i="32"/>
  <c r="I11" i="32" s="1"/>
  <c r="Z116" i="17"/>
  <c r="P9" i="18"/>
  <c r="AF7" i="18"/>
  <c r="W6" i="18"/>
  <c r="Z119" i="17"/>
  <c r="Z115" i="17"/>
  <c r="Z117" i="17"/>
  <c r="Z118" i="17"/>
  <c r="Z114" i="17"/>
  <c r="Z113" i="17"/>
  <c r="Z111" i="17"/>
  <c r="M66" i="27"/>
  <c r="L66" i="26"/>
  <c r="W66" i="26" s="1"/>
  <c r="X66" i="26" s="1"/>
  <c r="Y66" i="26" s="1"/>
  <c r="M66" i="25"/>
  <c r="Y66" i="25" s="1"/>
  <c r="Z66" i="25" s="1"/>
  <c r="AA66" i="25" s="1"/>
  <c r="N8" i="12"/>
  <c r="O8" i="12" s="1"/>
  <c r="AA57" i="25"/>
  <c r="M68" i="27"/>
  <c r="L68" i="26"/>
  <c r="W68" i="26" s="1"/>
  <c r="X68" i="26" s="1"/>
  <c r="Y68" i="26" s="1"/>
  <c r="M68" i="25"/>
  <c r="Y68" i="25" s="1"/>
  <c r="Z68" i="25" s="1"/>
  <c r="AA68" i="25" s="1"/>
  <c r="M63" i="27"/>
  <c r="M63" i="25"/>
  <c r="Y63" i="25" s="1"/>
  <c r="Z63" i="25" s="1"/>
  <c r="AA63" i="25" s="1"/>
  <c r="L63" i="26"/>
  <c r="W63" i="26" s="1"/>
  <c r="X63" i="26" s="1"/>
  <c r="Y63" i="26" s="1"/>
  <c r="M67" i="27"/>
  <c r="M67" i="25"/>
  <c r="Y67" i="25" s="1"/>
  <c r="Z67" i="25" s="1"/>
  <c r="AA67" i="25" s="1"/>
  <c r="L67" i="26"/>
  <c r="W67" i="26" s="1"/>
  <c r="X67" i="26" s="1"/>
  <c r="Y67" i="26" s="1"/>
  <c r="Y50" i="26"/>
  <c r="S8" i="12"/>
  <c r="T8" i="12" s="1"/>
  <c r="U8" i="18"/>
  <c r="M64" i="27"/>
  <c r="M64" i="25"/>
  <c r="Y64" i="25" s="1"/>
  <c r="Z64" i="25" s="1"/>
  <c r="AA64" i="25" s="1"/>
  <c r="L64" i="26"/>
  <c r="W64" i="26" s="1"/>
  <c r="X64" i="26" s="1"/>
  <c r="Y64" i="26" s="1"/>
  <c r="M62" i="27"/>
  <c r="M62" i="25"/>
  <c r="Y62" i="25" s="1"/>
  <c r="Z62" i="25" s="1"/>
  <c r="AA62" i="25" s="1"/>
  <c r="L62" i="26"/>
  <c r="W62" i="26" s="1"/>
  <c r="X62" i="26" s="1"/>
  <c r="Y62" i="26" s="1"/>
  <c r="M65" i="27"/>
  <c r="L65" i="26"/>
  <c r="W65" i="26" s="1"/>
  <c r="X65" i="26" s="1"/>
  <c r="Y65" i="26" s="1"/>
  <c r="M65" i="25"/>
  <c r="Y65" i="25" s="1"/>
  <c r="Z65" i="25" s="1"/>
  <c r="AA65" i="25" s="1"/>
  <c r="Q110" i="27"/>
  <c r="M81" i="27"/>
  <c r="Y69" i="27"/>
  <c r="M85" i="27"/>
  <c r="Y73" i="27"/>
  <c r="AA69" i="25"/>
  <c r="M82" i="27"/>
  <c r="Y70" i="27"/>
  <c r="M83" i="27"/>
  <c r="Y71" i="27"/>
  <c r="M84" i="27"/>
  <c r="Y72" i="27"/>
  <c r="Y69" i="26"/>
  <c r="D133" i="28"/>
  <c r="O121" i="28"/>
  <c r="D126" i="28"/>
  <c r="O114" i="28"/>
  <c r="P119" i="28"/>
  <c r="E131" i="28"/>
  <c r="P120" i="28"/>
  <c r="E132" i="28"/>
  <c r="E125" i="28"/>
  <c r="P113" i="28"/>
  <c r="O115" i="28"/>
  <c r="D127" i="28"/>
  <c r="E127" i="28"/>
  <c r="P115" i="28"/>
  <c r="O117" i="28"/>
  <c r="D129" i="28"/>
  <c r="D123" i="28"/>
  <c r="O111" i="28"/>
  <c r="D130" i="28"/>
  <c r="O118" i="28"/>
  <c r="D128" i="28"/>
  <c r="O116" i="28"/>
  <c r="O120" i="28"/>
  <c r="D132" i="28"/>
  <c r="E126" i="28"/>
  <c r="P114" i="28"/>
  <c r="E123" i="28"/>
  <c r="P111" i="28"/>
  <c r="E124" i="28"/>
  <c r="P112" i="28"/>
  <c r="E129" i="28"/>
  <c r="P117" i="28"/>
  <c r="D124" i="28"/>
  <c r="O112" i="28"/>
  <c r="E128" i="28"/>
  <c r="P116" i="28"/>
  <c r="O113" i="28"/>
  <c r="D125" i="28"/>
  <c r="D131" i="28"/>
  <c r="O119" i="28"/>
  <c r="E130" i="28"/>
  <c r="P118" i="28"/>
  <c r="E121" i="28"/>
  <c r="P109" i="28"/>
  <c r="E122" i="28"/>
  <c r="P110" i="28"/>
  <c r="D122" i="28"/>
  <c r="O110" i="28"/>
  <c r="E124" i="27"/>
  <c r="Q112" i="27"/>
  <c r="E125" i="27"/>
  <c r="Q113" i="27"/>
  <c r="D128" i="27"/>
  <c r="P116" i="27"/>
  <c r="D124" i="27"/>
  <c r="P112" i="27"/>
  <c r="E130" i="27"/>
  <c r="Q118" i="27"/>
  <c r="Q116" i="27"/>
  <c r="E128" i="27"/>
  <c r="P115" i="27"/>
  <c r="D127" i="27"/>
  <c r="Q119" i="27"/>
  <c r="E131" i="27"/>
  <c r="E129" i="27"/>
  <c r="Q117" i="27"/>
  <c r="D132" i="27"/>
  <c r="P120" i="27"/>
  <c r="D123" i="27"/>
  <c r="P111" i="27"/>
  <c r="P113" i="27"/>
  <c r="D125" i="27"/>
  <c r="E132" i="27"/>
  <c r="Q120" i="27"/>
  <c r="D133" i="27"/>
  <c r="P121" i="27"/>
  <c r="E126" i="27"/>
  <c r="Q114" i="27"/>
  <c r="P117" i="27"/>
  <c r="D129" i="27"/>
  <c r="E123" i="27"/>
  <c r="Q111" i="27"/>
  <c r="D126" i="27"/>
  <c r="P114" i="27"/>
  <c r="D130" i="27"/>
  <c r="P118" i="27"/>
  <c r="D131" i="27"/>
  <c r="P119" i="27"/>
  <c r="Q115" i="27"/>
  <c r="E127" i="27"/>
  <c r="Q122" i="27"/>
  <c r="E134" i="27"/>
  <c r="Q134" i="27" s="1"/>
  <c r="E133" i="27"/>
  <c r="Q121" i="27"/>
  <c r="D134" i="27"/>
  <c r="P134" i="27" s="1"/>
  <c r="P122" i="27"/>
  <c r="D131" i="22"/>
  <c r="M119" i="22"/>
  <c r="N115" i="22"/>
  <c r="E127" i="22"/>
  <c r="M114" i="22"/>
  <c r="D126" i="22"/>
  <c r="N113" i="22"/>
  <c r="E125" i="22"/>
  <c r="N119" i="22"/>
  <c r="E131" i="22"/>
  <c r="M116" i="22"/>
  <c r="D128" i="22"/>
  <c r="M117" i="22"/>
  <c r="D129" i="22"/>
  <c r="E132" i="22"/>
  <c r="N120" i="22"/>
  <c r="M115" i="22"/>
  <c r="D127" i="22"/>
  <c r="N118" i="22"/>
  <c r="E130" i="22"/>
  <c r="M113" i="22"/>
  <c r="D125" i="22"/>
  <c r="M118" i="22"/>
  <c r="D130" i="22"/>
  <c r="M112" i="22"/>
  <c r="D124" i="22"/>
  <c r="N114" i="22"/>
  <c r="E126" i="22"/>
  <c r="E128" i="22"/>
  <c r="N116" i="22"/>
  <c r="M111" i="22"/>
  <c r="D123" i="22"/>
  <c r="N117" i="22"/>
  <c r="E129" i="22"/>
  <c r="N111" i="22"/>
  <c r="E123" i="22"/>
  <c r="N112" i="22"/>
  <c r="E124" i="22"/>
  <c r="M120" i="22"/>
  <c r="D132" i="22"/>
  <c r="M121" i="22"/>
  <c r="D133" i="22"/>
  <c r="E122" i="22"/>
  <c r="N110" i="22"/>
  <c r="E121" i="22"/>
  <c r="N109" i="22"/>
  <c r="M110" i="22"/>
  <c r="D122" i="22"/>
  <c r="Q144" i="17"/>
  <c r="Q132" i="17"/>
  <c r="P120" i="17"/>
  <c r="Z120" i="17" s="1"/>
  <c r="P143" i="17"/>
  <c r="P131" i="17"/>
  <c r="Q126" i="17"/>
  <c r="Q138" i="17"/>
  <c r="Q127" i="17"/>
  <c r="Q139" i="17"/>
  <c r="P142" i="17"/>
  <c r="P130" i="17"/>
  <c r="P140" i="17"/>
  <c r="P128" i="17"/>
  <c r="Q140" i="17"/>
  <c r="Q128" i="17"/>
  <c r="P137" i="17"/>
  <c r="P125" i="17"/>
  <c r="Q129" i="17"/>
  <c r="Q141" i="17"/>
  <c r="P124" i="17"/>
  <c r="P136" i="17"/>
  <c r="Q143" i="17"/>
  <c r="Q131" i="17"/>
  <c r="Q124" i="17"/>
  <c r="Q136" i="17"/>
  <c r="P135" i="17"/>
  <c r="P123" i="17"/>
  <c r="Q137" i="17"/>
  <c r="Q125" i="17"/>
  <c r="P141" i="17"/>
  <c r="P129" i="17"/>
  <c r="Q130" i="17"/>
  <c r="Q142" i="17"/>
  <c r="P138" i="17"/>
  <c r="P126" i="17"/>
  <c r="P139" i="17"/>
  <c r="P127" i="17"/>
  <c r="Q123" i="17"/>
  <c r="Q135" i="17"/>
  <c r="Q121" i="17"/>
  <c r="Z121" i="17" s="1"/>
  <c r="Q134" i="17"/>
  <c r="Z134" i="17" s="1"/>
  <c r="Q122" i="17"/>
  <c r="Z122" i="17" s="1"/>
  <c r="W54" i="28"/>
  <c r="X54" i="28" s="1"/>
  <c r="L66" i="28"/>
  <c r="W55" i="28"/>
  <c r="X55" i="28" s="1"/>
  <c r="L67" i="28"/>
  <c r="W50" i="28"/>
  <c r="X50" i="28" s="1"/>
  <c r="L62" i="28"/>
  <c r="W52" i="28"/>
  <c r="X52" i="28" s="1"/>
  <c r="L64" i="28"/>
  <c r="W57" i="28"/>
  <c r="X57" i="28" s="1"/>
  <c r="L69" i="28"/>
  <c r="W59" i="28"/>
  <c r="X59" i="28" s="1"/>
  <c r="L71" i="28"/>
  <c r="W53" i="28"/>
  <c r="X53" i="28" s="1"/>
  <c r="L65" i="28"/>
  <c r="W61" i="28"/>
  <c r="X61" i="28" s="1"/>
  <c r="L73" i="28"/>
  <c r="L68" i="28"/>
  <c r="W56" i="28"/>
  <c r="X56" i="28" s="1"/>
  <c r="S67" i="27"/>
  <c r="S68" i="27"/>
  <c r="S62" i="27"/>
  <c r="S64" i="27"/>
  <c r="S71" i="27"/>
  <c r="S69" i="27"/>
  <c r="Z69" i="27" s="1"/>
  <c r="S72" i="27"/>
  <c r="S70" i="27"/>
  <c r="S66" i="27"/>
  <c r="S65" i="27"/>
  <c r="S73" i="27"/>
  <c r="M10" i="31"/>
  <c r="W60" i="28"/>
  <c r="X60" i="28" s="1"/>
  <c r="L72" i="28"/>
  <c r="W58" i="28"/>
  <c r="X58" i="28" s="1"/>
  <c r="L70" i="28"/>
  <c r="W51" i="28"/>
  <c r="X51" i="28" s="1"/>
  <c r="L63" i="28"/>
  <c r="H84" i="28"/>
  <c r="S83" i="28"/>
  <c r="R73" i="17"/>
  <c r="F74" i="17"/>
  <c r="T80" i="22"/>
  <c r="X6" i="18" l="1"/>
  <c r="E12" i="32"/>
  <c r="I12" i="32" s="1"/>
  <c r="X7" i="18"/>
  <c r="W8" i="18"/>
  <c r="Z142" i="17"/>
  <c r="Z127" i="17"/>
  <c r="Z141" i="17"/>
  <c r="Z138" i="17"/>
  <c r="Z135" i="17"/>
  <c r="Z125" i="17"/>
  <c r="Z128" i="17"/>
  <c r="Z131" i="17"/>
  <c r="Z136" i="17"/>
  <c r="Z139" i="17"/>
  <c r="Z124" i="17"/>
  <c r="Z137" i="17"/>
  <c r="Z140" i="17"/>
  <c r="Z143" i="17"/>
  <c r="Z126" i="17"/>
  <c r="Z129" i="17"/>
  <c r="Z123" i="17"/>
  <c r="Z130" i="17"/>
  <c r="Z70" i="27"/>
  <c r="N9" i="12"/>
  <c r="O9" i="12" s="1"/>
  <c r="O11" i="12" s="1"/>
  <c r="Z73" i="27"/>
  <c r="Z72" i="27"/>
  <c r="S9" i="12"/>
  <c r="T9" i="12" s="1"/>
  <c r="T11" i="12" s="1"/>
  <c r="Z71" i="27"/>
  <c r="Y74" i="26"/>
  <c r="T12" i="12" s="1"/>
  <c r="AA74" i="25"/>
  <c r="O12" i="12" s="1"/>
  <c r="Y65" i="27"/>
  <c r="Z65" i="27" s="1"/>
  <c r="M77" i="27"/>
  <c r="M80" i="27"/>
  <c r="Y68" i="27"/>
  <c r="Z68" i="27" s="1"/>
  <c r="M74" i="27"/>
  <c r="Y62" i="27"/>
  <c r="Z62" i="27" s="1"/>
  <c r="M79" i="27"/>
  <c r="Y67" i="27"/>
  <c r="Z67" i="27" s="1"/>
  <c r="M76" i="27"/>
  <c r="Y64" i="27"/>
  <c r="Z64" i="27" s="1"/>
  <c r="M75" i="27"/>
  <c r="Y63" i="27"/>
  <c r="M78" i="27"/>
  <c r="Y66" i="27"/>
  <c r="Z66" i="27" s="1"/>
  <c r="M96" i="27"/>
  <c r="Y84" i="27"/>
  <c r="M94" i="27"/>
  <c r="Y82" i="27"/>
  <c r="M97" i="27"/>
  <c r="Y85" i="27"/>
  <c r="M93" i="27"/>
  <c r="Y81" i="27"/>
  <c r="M95" i="27"/>
  <c r="Y83" i="27"/>
  <c r="O132" i="28"/>
  <c r="D144" i="28"/>
  <c r="O144" i="28" s="1"/>
  <c r="D141" i="28"/>
  <c r="O141" i="28" s="1"/>
  <c r="O129" i="28"/>
  <c r="P132" i="28"/>
  <c r="E144" i="28"/>
  <c r="P144" i="28" s="1"/>
  <c r="P129" i="28"/>
  <c r="E141" i="28"/>
  <c r="P141" i="28" s="1"/>
  <c r="O125" i="28"/>
  <c r="D137" i="28"/>
  <c r="O137" i="28" s="1"/>
  <c r="E143" i="28"/>
  <c r="P143" i="28" s="1"/>
  <c r="P131" i="28"/>
  <c r="D143" i="28"/>
  <c r="O143" i="28" s="1"/>
  <c r="O131" i="28"/>
  <c r="E136" i="28"/>
  <c r="P136" i="28" s="1"/>
  <c r="P124" i="28"/>
  <c r="O128" i="28"/>
  <c r="D140" i="28"/>
  <c r="O140" i="28" s="1"/>
  <c r="P127" i="28"/>
  <c r="E139" i="28"/>
  <c r="P139" i="28" s="1"/>
  <c r="D139" i="28"/>
  <c r="O139" i="28" s="1"/>
  <c r="O127" i="28"/>
  <c r="P128" i="28"/>
  <c r="E140" i="28"/>
  <c r="P140" i="28" s="1"/>
  <c r="E135" i="28"/>
  <c r="P135" i="28" s="1"/>
  <c r="P123" i="28"/>
  <c r="D142" i="28"/>
  <c r="O142" i="28" s="1"/>
  <c r="O130" i="28"/>
  <c r="D138" i="28"/>
  <c r="O138" i="28" s="1"/>
  <c r="O126" i="28"/>
  <c r="E142" i="28"/>
  <c r="P142" i="28" s="1"/>
  <c r="P130" i="28"/>
  <c r="D136" i="28"/>
  <c r="O136" i="28" s="1"/>
  <c r="O124" i="28"/>
  <c r="E138" i="28"/>
  <c r="P138" i="28" s="1"/>
  <c r="P126" i="28"/>
  <c r="O123" i="28"/>
  <c r="D135" i="28"/>
  <c r="O135" i="28" s="1"/>
  <c r="P125" i="28"/>
  <c r="E137" i="28"/>
  <c r="P137" i="28" s="1"/>
  <c r="D145" i="28"/>
  <c r="O145" i="28" s="1"/>
  <c r="O133" i="28"/>
  <c r="E134" i="28"/>
  <c r="P134" i="28" s="1"/>
  <c r="P122" i="28"/>
  <c r="P121" i="28"/>
  <c r="E133" i="28"/>
  <c r="D134" i="28"/>
  <c r="O134" i="28" s="1"/>
  <c r="O122" i="28"/>
  <c r="P129" i="27"/>
  <c r="D141" i="27"/>
  <c r="P141" i="27" s="1"/>
  <c r="P125" i="27"/>
  <c r="D137" i="27"/>
  <c r="P137" i="27" s="1"/>
  <c r="E143" i="27"/>
  <c r="Q143" i="27" s="1"/>
  <c r="Q131" i="27"/>
  <c r="P127" i="27"/>
  <c r="D139" i="27"/>
  <c r="P139" i="27" s="1"/>
  <c r="D136" i="27"/>
  <c r="P136" i="27" s="1"/>
  <c r="P124" i="27"/>
  <c r="D142" i="27"/>
  <c r="P142" i="27" s="1"/>
  <c r="P130" i="27"/>
  <c r="Q126" i="27"/>
  <c r="E138" i="27"/>
  <c r="Q138" i="27" s="1"/>
  <c r="D135" i="27"/>
  <c r="P135" i="27" s="1"/>
  <c r="P123" i="27"/>
  <c r="P128" i="27"/>
  <c r="D140" i="27"/>
  <c r="P140" i="27" s="1"/>
  <c r="Q128" i="27"/>
  <c r="E140" i="27"/>
  <c r="Q140" i="27" s="1"/>
  <c r="P126" i="27"/>
  <c r="D138" i="27"/>
  <c r="P138" i="27" s="1"/>
  <c r="P133" i="27"/>
  <c r="D145" i="27"/>
  <c r="P145" i="27" s="1"/>
  <c r="D144" i="27"/>
  <c r="P144" i="27" s="1"/>
  <c r="P132" i="27"/>
  <c r="E137" i="27"/>
  <c r="Q137" i="27" s="1"/>
  <c r="Q125" i="27"/>
  <c r="E139" i="27"/>
  <c r="Q139" i="27" s="1"/>
  <c r="Q127" i="27"/>
  <c r="D143" i="27"/>
  <c r="P143" i="27" s="1"/>
  <c r="P131" i="27"/>
  <c r="E135" i="27"/>
  <c r="Q135" i="27" s="1"/>
  <c r="Q123" i="27"/>
  <c r="E144" i="27"/>
  <c r="Q144" i="27" s="1"/>
  <c r="Q132" i="27"/>
  <c r="Q129" i="27"/>
  <c r="E141" i="27"/>
  <c r="Q141" i="27" s="1"/>
  <c r="E142" i="27"/>
  <c r="Q142" i="27" s="1"/>
  <c r="Q130" i="27"/>
  <c r="E136" i="27"/>
  <c r="Q136" i="27" s="1"/>
  <c r="Q124" i="27"/>
  <c r="Q133" i="27"/>
  <c r="E145" i="27"/>
  <c r="Q145" i="27" s="1"/>
  <c r="M132" i="22"/>
  <c r="D144" i="22"/>
  <c r="M144" i="22" s="1"/>
  <c r="D135" i="22"/>
  <c r="M135" i="22" s="1"/>
  <c r="M123" i="22"/>
  <c r="D142" i="22"/>
  <c r="M142" i="22" s="1"/>
  <c r="M130" i="22"/>
  <c r="E137" i="22"/>
  <c r="N137" i="22" s="1"/>
  <c r="N125" i="22"/>
  <c r="N124" i="22"/>
  <c r="E136" i="22"/>
  <c r="N136" i="22" s="1"/>
  <c r="M125" i="22"/>
  <c r="D137" i="22"/>
  <c r="M137" i="22" s="1"/>
  <c r="M129" i="22"/>
  <c r="D141" i="22"/>
  <c r="M141" i="22" s="1"/>
  <c r="D138" i="22"/>
  <c r="M138" i="22" s="1"/>
  <c r="M126" i="22"/>
  <c r="N128" i="22"/>
  <c r="E140" i="22"/>
  <c r="N140" i="22" s="1"/>
  <c r="E135" i="22"/>
  <c r="N135" i="22" s="1"/>
  <c r="N123" i="22"/>
  <c r="E138" i="22"/>
  <c r="N138" i="22" s="1"/>
  <c r="N126" i="22"/>
  <c r="E142" i="22"/>
  <c r="N142" i="22" s="1"/>
  <c r="N130" i="22"/>
  <c r="M128" i="22"/>
  <c r="D140" i="22"/>
  <c r="M140" i="22" s="1"/>
  <c r="E139" i="22"/>
  <c r="N139" i="22" s="1"/>
  <c r="N127" i="22"/>
  <c r="D145" i="22"/>
  <c r="M145" i="22" s="1"/>
  <c r="M133" i="22"/>
  <c r="N129" i="22"/>
  <c r="E141" i="22"/>
  <c r="N141" i="22" s="1"/>
  <c r="D136" i="22"/>
  <c r="M136" i="22" s="1"/>
  <c r="M124" i="22"/>
  <c r="D139" i="22"/>
  <c r="M139" i="22" s="1"/>
  <c r="M127" i="22"/>
  <c r="E143" i="22"/>
  <c r="N143" i="22" s="1"/>
  <c r="N131" i="22"/>
  <c r="E144" i="22"/>
  <c r="N144" i="22" s="1"/>
  <c r="N132" i="22"/>
  <c r="D143" i="22"/>
  <c r="M143" i="22" s="1"/>
  <c r="M131" i="22"/>
  <c r="N121" i="22"/>
  <c r="E133" i="22"/>
  <c r="N122" i="22"/>
  <c r="E134" i="22"/>
  <c r="N134" i="22" s="1"/>
  <c r="D134" i="22"/>
  <c r="M134" i="22" s="1"/>
  <c r="M122" i="22"/>
  <c r="P144" i="17"/>
  <c r="Z144" i="17" s="1"/>
  <c r="P132" i="17"/>
  <c r="Z132" i="17" s="1"/>
  <c r="Q145" i="17"/>
  <c r="Z145" i="17" s="1"/>
  <c r="Q133" i="17"/>
  <c r="Z133" i="17" s="1"/>
  <c r="L80" i="28"/>
  <c r="W68" i="28"/>
  <c r="X68" i="28" s="1"/>
  <c r="W69" i="28"/>
  <c r="X69" i="28" s="1"/>
  <c r="L81" i="28"/>
  <c r="S80" i="27"/>
  <c r="S74" i="27"/>
  <c r="S78" i="27"/>
  <c r="S83" i="27"/>
  <c r="S75" i="27"/>
  <c r="S76" i="27"/>
  <c r="S84" i="27"/>
  <c r="Z84" i="27" s="1"/>
  <c r="S81" i="27"/>
  <c r="S77" i="27"/>
  <c r="S82" i="27"/>
  <c r="S79" i="27"/>
  <c r="M11" i="31"/>
  <c r="S85" i="27"/>
  <c r="W73" i="28"/>
  <c r="X73" i="28" s="1"/>
  <c r="L85" i="28"/>
  <c r="L79" i="28"/>
  <c r="W67" i="28"/>
  <c r="X67" i="28" s="1"/>
  <c r="L84" i="28"/>
  <c r="W72" i="28"/>
  <c r="X72" i="28" s="1"/>
  <c r="W63" i="28"/>
  <c r="X63" i="28" s="1"/>
  <c r="L75" i="28"/>
  <c r="W64" i="28"/>
  <c r="X64" i="28" s="1"/>
  <c r="L76" i="28"/>
  <c r="W65" i="28"/>
  <c r="X65" i="28" s="1"/>
  <c r="L77" i="28"/>
  <c r="L78" i="28"/>
  <c r="W66" i="28"/>
  <c r="X66" i="28" s="1"/>
  <c r="W70" i="28"/>
  <c r="X70" i="28" s="1"/>
  <c r="L82" i="28"/>
  <c r="W62" i="28"/>
  <c r="X62" i="28" s="1"/>
  <c r="L74" i="28"/>
  <c r="AC8" i="18"/>
  <c r="AE8" i="18" s="1"/>
  <c r="L83" i="28"/>
  <c r="W71" i="28"/>
  <c r="X71" i="28" s="1"/>
  <c r="H85" i="28"/>
  <c r="S84" i="28"/>
  <c r="T81" i="22"/>
  <c r="R74" i="17"/>
  <c r="F75" i="17"/>
  <c r="X8" i="18" l="1"/>
  <c r="E14" i="32"/>
  <c r="AF8" i="18"/>
  <c r="F14" i="32"/>
  <c r="Z85" i="27"/>
  <c r="Z83" i="27"/>
  <c r="Z81" i="27"/>
  <c r="Z82" i="27"/>
  <c r="M88" i="27"/>
  <c r="Y76" i="27"/>
  <c r="Z76" i="27" s="1"/>
  <c r="M91" i="27"/>
  <c r="Y79" i="27"/>
  <c r="Z79" i="27" s="1"/>
  <c r="M86" i="27"/>
  <c r="Y74" i="27"/>
  <c r="Z74" i="27" s="1"/>
  <c r="M90" i="27"/>
  <c r="Y78" i="27"/>
  <c r="Z78" i="27" s="1"/>
  <c r="Y80" i="27"/>
  <c r="Z80" i="27" s="1"/>
  <c r="M92" i="27"/>
  <c r="M89" i="27"/>
  <c r="Y77" i="27"/>
  <c r="Z77" i="27" s="1"/>
  <c r="M87" i="27"/>
  <c r="Y75" i="27"/>
  <c r="Z75" i="27" s="1"/>
  <c r="M109" i="27"/>
  <c r="Y97" i="27"/>
  <c r="M108" i="27"/>
  <c r="Y96" i="27"/>
  <c r="M105" i="27"/>
  <c r="Y93" i="27"/>
  <c r="M106" i="27"/>
  <c r="Y94" i="27"/>
  <c r="M107" i="27"/>
  <c r="Y95" i="27"/>
  <c r="AC9" i="18"/>
  <c r="E145" i="28"/>
  <c r="P145" i="28" s="1"/>
  <c r="P133" i="28"/>
  <c r="E145" i="22"/>
  <c r="N145" i="22" s="1"/>
  <c r="N133" i="22"/>
  <c r="L95" i="28"/>
  <c r="W83" i="28"/>
  <c r="X83" i="28" s="1"/>
  <c r="L90" i="28"/>
  <c r="W78" i="28"/>
  <c r="X78" i="28" s="1"/>
  <c r="L96" i="28"/>
  <c r="W84" i="28"/>
  <c r="X84" i="28" s="1"/>
  <c r="W77" i="28"/>
  <c r="X77" i="28" s="1"/>
  <c r="L89" i="28"/>
  <c r="W79" i="28"/>
  <c r="X79" i="28" s="1"/>
  <c r="L91" i="28"/>
  <c r="L86" i="28"/>
  <c r="W74" i="28"/>
  <c r="X74" i="28" s="1"/>
  <c r="L88" i="28"/>
  <c r="W76" i="28"/>
  <c r="X76" i="28" s="1"/>
  <c r="L97" i="28"/>
  <c r="W85" i="28"/>
  <c r="L93" i="28"/>
  <c r="W81" i="28"/>
  <c r="X81" i="28" s="1"/>
  <c r="L94" i="28"/>
  <c r="W82" i="28"/>
  <c r="X82" i="28" s="1"/>
  <c r="L87" i="28"/>
  <c r="W75" i="28"/>
  <c r="X75" i="28" s="1"/>
  <c r="S86" i="27"/>
  <c r="S87" i="27"/>
  <c r="M12" i="31"/>
  <c r="S88" i="27"/>
  <c r="L92" i="28"/>
  <c r="W80" i="28"/>
  <c r="X80" i="28" s="1"/>
  <c r="H86" i="28"/>
  <c r="S85" i="28"/>
  <c r="F76" i="17"/>
  <c r="R75" i="17"/>
  <c r="T82" i="22"/>
  <c r="I14" i="32" l="1"/>
  <c r="AE9" i="18"/>
  <c r="M104" i="27"/>
  <c r="Y92" i="27"/>
  <c r="M103" i="27"/>
  <c r="Y91" i="27"/>
  <c r="Y87" i="27"/>
  <c r="Z87" i="27" s="1"/>
  <c r="M99" i="27"/>
  <c r="M102" i="27"/>
  <c r="Y90" i="27"/>
  <c r="Y88" i="27"/>
  <c r="Z88" i="27" s="1"/>
  <c r="M100" i="27"/>
  <c r="M98" i="27"/>
  <c r="Y86" i="27"/>
  <c r="Z86" i="27" s="1"/>
  <c r="Y89" i="27"/>
  <c r="M101" i="27"/>
  <c r="M117" i="27"/>
  <c r="Y105" i="27"/>
  <c r="M120" i="27"/>
  <c r="Y108" i="27"/>
  <c r="M119" i="27"/>
  <c r="Y107" i="27"/>
  <c r="M118" i="27"/>
  <c r="Y106" i="27"/>
  <c r="M121" i="27"/>
  <c r="Y109" i="27"/>
  <c r="X85" i="28"/>
  <c r="AC10" i="18" s="1"/>
  <c r="W97" i="28"/>
  <c r="L109" i="28"/>
  <c r="W89" i="28"/>
  <c r="L101" i="28"/>
  <c r="W94" i="28"/>
  <c r="L106" i="28"/>
  <c r="W88" i="28"/>
  <c r="L100" i="28"/>
  <c r="W96" i="28"/>
  <c r="L108" i="28"/>
  <c r="W86" i="28"/>
  <c r="L98" i="28"/>
  <c r="W90" i="28"/>
  <c r="L102" i="28"/>
  <c r="S107" i="27"/>
  <c r="S104" i="27"/>
  <c r="M13" i="31"/>
  <c r="S109" i="27"/>
  <c r="S105" i="27"/>
  <c r="S99" i="27"/>
  <c r="S102" i="27"/>
  <c r="S108" i="27"/>
  <c r="S100" i="27"/>
  <c r="S98" i="27"/>
  <c r="S101" i="27"/>
  <c r="S106" i="27"/>
  <c r="S103" i="27"/>
  <c r="W92" i="28"/>
  <c r="L104" i="28"/>
  <c r="W93" i="28"/>
  <c r="L105" i="28"/>
  <c r="W91" i="28"/>
  <c r="L103" i="28"/>
  <c r="W87" i="28"/>
  <c r="L99" i="28"/>
  <c r="W95" i="28"/>
  <c r="L107" i="28"/>
  <c r="H87" i="28"/>
  <c r="S86" i="28"/>
  <c r="S89" i="27"/>
  <c r="T83" i="22"/>
  <c r="R76" i="17"/>
  <c r="F77" i="17"/>
  <c r="AF9" i="18" l="1"/>
  <c r="F15" i="32"/>
  <c r="AE10" i="18"/>
  <c r="Z105" i="27"/>
  <c r="Z107" i="27"/>
  <c r="Z106" i="27"/>
  <c r="Z109" i="27"/>
  <c r="Z89" i="27"/>
  <c r="M110" i="27"/>
  <c r="Y98" i="27"/>
  <c r="Z98" i="27" s="1"/>
  <c r="M112" i="27"/>
  <c r="Y100" i="27"/>
  <c r="Z100" i="27" s="1"/>
  <c r="Y103" i="27"/>
  <c r="Z103" i="27" s="1"/>
  <c r="M115" i="27"/>
  <c r="X86" i="28"/>
  <c r="M114" i="27"/>
  <c r="Y102" i="27"/>
  <c r="Z102" i="27" s="1"/>
  <c r="M116" i="27"/>
  <c r="Y104" i="27"/>
  <c r="Z104" i="27" s="1"/>
  <c r="M113" i="27"/>
  <c r="Y101" i="27"/>
  <c r="Z101" i="27" s="1"/>
  <c r="Y99" i="27"/>
  <c r="Z99" i="27" s="1"/>
  <c r="M111" i="27"/>
  <c r="M130" i="27"/>
  <c r="Y118" i="27"/>
  <c r="M132" i="27"/>
  <c r="Y120" i="27"/>
  <c r="M133" i="27"/>
  <c r="Y121" i="27"/>
  <c r="M131" i="27"/>
  <c r="Y119" i="27"/>
  <c r="Z108" i="27"/>
  <c r="M129" i="27"/>
  <c r="Y117" i="27"/>
  <c r="L112" i="28"/>
  <c r="W100" i="28"/>
  <c r="L119" i="28"/>
  <c r="W107" i="28"/>
  <c r="W104" i="28"/>
  <c r="L116" i="28"/>
  <c r="L114" i="28"/>
  <c r="W102" i="28"/>
  <c r="W105" i="28"/>
  <c r="L117" i="28"/>
  <c r="W106" i="28"/>
  <c r="L118" i="28"/>
  <c r="L111" i="28"/>
  <c r="W99" i="28"/>
  <c r="L110" i="28"/>
  <c r="W98" i="28"/>
  <c r="W101" i="28"/>
  <c r="L113" i="28"/>
  <c r="L115" i="28"/>
  <c r="W103" i="28"/>
  <c r="S119" i="27"/>
  <c r="S121" i="27"/>
  <c r="Z121" i="27" s="1"/>
  <c r="S114" i="27"/>
  <c r="S115" i="27"/>
  <c r="M14" i="31"/>
  <c r="S113" i="27"/>
  <c r="S118" i="27"/>
  <c r="S117" i="27"/>
  <c r="Z117" i="27" s="1"/>
  <c r="S111" i="27"/>
  <c r="S112" i="27"/>
  <c r="S120" i="27"/>
  <c r="S116" i="27"/>
  <c r="S110" i="27"/>
  <c r="L120" i="28"/>
  <c r="W108" i="28"/>
  <c r="W109" i="28"/>
  <c r="L121" i="28"/>
  <c r="H88" i="28"/>
  <c r="S87" i="28"/>
  <c r="X87" i="28" s="1"/>
  <c r="S90" i="27"/>
  <c r="Z90" i="27" s="1"/>
  <c r="R77" i="17"/>
  <c r="F78" i="17"/>
  <c r="T84" i="22"/>
  <c r="B6" i="34" l="1"/>
  <c r="D6" i="34" s="1"/>
  <c r="F25" i="32" s="1"/>
  <c r="F16" i="32"/>
  <c r="AF10" i="18"/>
  <c r="H14" i="29"/>
  <c r="Z119" i="27"/>
  <c r="Z120" i="27"/>
  <c r="Z118" i="27"/>
  <c r="M123" i="27"/>
  <c r="Y111" i="27"/>
  <c r="M126" i="27"/>
  <c r="Y114" i="27"/>
  <c r="Z114" i="27" s="1"/>
  <c r="Y112" i="27"/>
  <c r="Z112" i="27" s="1"/>
  <c r="M124" i="27"/>
  <c r="U12" i="18"/>
  <c r="W12" i="18" s="1"/>
  <c r="E18" i="32" s="1"/>
  <c r="M122" i="27"/>
  <c r="Y110" i="27"/>
  <c r="Z110" i="27" s="1"/>
  <c r="M125" i="27"/>
  <c r="Y113" i="27"/>
  <c r="Z113" i="27" s="1"/>
  <c r="Z111" i="27"/>
  <c r="M127" i="27"/>
  <c r="Y115" i="27"/>
  <c r="Z115" i="27" s="1"/>
  <c r="M128" i="27"/>
  <c r="Y116" i="27"/>
  <c r="Z116" i="27" s="1"/>
  <c r="M141" i="27"/>
  <c r="Y141" i="27" s="1"/>
  <c r="Y129" i="27"/>
  <c r="M143" i="27"/>
  <c r="Y143" i="27" s="1"/>
  <c r="Y131" i="27"/>
  <c r="M144" i="27"/>
  <c r="Y144" i="27" s="1"/>
  <c r="Y132" i="27"/>
  <c r="M145" i="27"/>
  <c r="Y145" i="27" s="1"/>
  <c r="Y133" i="27"/>
  <c r="M142" i="27"/>
  <c r="Y142" i="27" s="1"/>
  <c r="Y130" i="27"/>
  <c r="L128" i="28"/>
  <c r="W116" i="28"/>
  <c r="W114" i="28"/>
  <c r="L126" i="28"/>
  <c r="L123" i="28"/>
  <c r="W111" i="28"/>
  <c r="W110" i="28"/>
  <c r="L122" i="28"/>
  <c r="L132" i="28"/>
  <c r="W120" i="28"/>
  <c r="L127" i="28"/>
  <c r="W115" i="28"/>
  <c r="L130" i="28"/>
  <c r="W118" i="28"/>
  <c r="L131" i="28"/>
  <c r="W119" i="28"/>
  <c r="L133" i="28"/>
  <c r="W121" i="28"/>
  <c r="W113" i="28"/>
  <c r="L125" i="28"/>
  <c r="W117" i="28"/>
  <c r="L129" i="28"/>
  <c r="S123" i="27"/>
  <c r="S130" i="27"/>
  <c r="S132" i="27"/>
  <c r="M15" i="31"/>
  <c r="S127" i="27"/>
  <c r="S125" i="27"/>
  <c r="S126" i="27"/>
  <c r="S133" i="27"/>
  <c r="S131" i="27"/>
  <c r="S122" i="27"/>
  <c r="S124" i="27"/>
  <c r="S128" i="27"/>
  <c r="S129" i="27"/>
  <c r="W112" i="28"/>
  <c r="L124" i="28"/>
  <c r="H89" i="28"/>
  <c r="S88" i="28"/>
  <c r="X88" i="28" s="1"/>
  <c r="S91" i="27"/>
  <c r="Z91" i="27" s="1"/>
  <c r="T85" i="22"/>
  <c r="R78" i="17"/>
  <c r="F79" i="17"/>
  <c r="B21" i="34" l="1"/>
  <c r="C16" i="29"/>
  <c r="E16" i="29" s="1"/>
  <c r="I20" i="34" s="1"/>
  <c r="Z130" i="27"/>
  <c r="Z133" i="27"/>
  <c r="Z131" i="27"/>
  <c r="U13" i="18"/>
  <c r="B16" i="35"/>
  <c r="M136" i="27"/>
  <c r="Y136" i="27" s="1"/>
  <c r="Y124" i="27"/>
  <c r="Z124" i="27" s="1"/>
  <c r="M140" i="27"/>
  <c r="Y140" i="27" s="1"/>
  <c r="Y128" i="27"/>
  <c r="Z128" i="27" s="1"/>
  <c r="M137" i="27"/>
  <c r="Y137" i="27" s="1"/>
  <c r="Y125" i="27"/>
  <c r="Z125" i="27" s="1"/>
  <c r="M138" i="27"/>
  <c r="Y138" i="27" s="1"/>
  <c r="Y126" i="27"/>
  <c r="Z126" i="27" s="1"/>
  <c r="M139" i="27"/>
  <c r="Y139" i="27" s="1"/>
  <c r="Y127" i="27"/>
  <c r="Z127" i="27" s="1"/>
  <c r="M134" i="27"/>
  <c r="Y134" i="27" s="1"/>
  <c r="Y122" i="27"/>
  <c r="Z122" i="27" s="1"/>
  <c r="Y123" i="27"/>
  <c r="Z123" i="27" s="1"/>
  <c r="M135" i="27"/>
  <c r="Y135" i="27" s="1"/>
  <c r="Z129" i="27"/>
  <c r="Z132" i="27"/>
  <c r="W133" i="28"/>
  <c r="L145" i="28"/>
  <c r="W145" i="28" s="1"/>
  <c r="W130" i="28"/>
  <c r="L142" i="28"/>
  <c r="W142" i="28" s="1"/>
  <c r="W123" i="28"/>
  <c r="L135" i="28"/>
  <c r="W135" i="28" s="1"/>
  <c r="L139" i="28"/>
  <c r="W139" i="28" s="1"/>
  <c r="W127" i="28"/>
  <c r="W129" i="28"/>
  <c r="L141" i="28"/>
  <c r="W141" i="28" s="1"/>
  <c r="L138" i="28"/>
  <c r="W138" i="28" s="1"/>
  <c r="W126" i="28"/>
  <c r="W132" i="28"/>
  <c r="L144" i="28"/>
  <c r="W144" i="28" s="1"/>
  <c r="L136" i="28"/>
  <c r="W136" i="28" s="1"/>
  <c r="W124" i="28"/>
  <c r="W125" i="28"/>
  <c r="L137" i="28"/>
  <c r="W137" i="28" s="1"/>
  <c r="L134" i="28"/>
  <c r="W134" i="28" s="1"/>
  <c r="W122" i="28"/>
  <c r="S145" i="27"/>
  <c r="Z145" i="27" s="1"/>
  <c r="S138" i="27"/>
  <c r="S134" i="27"/>
  <c r="S136" i="27"/>
  <c r="Z136" i="27" s="1"/>
  <c r="S135" i="27"/>
  <c r="S140" i="27"/>
  <c r="S141" i="27"/>
  <c r="Z141" i="27" s="1"/>
  <c r="S142" i="27"/>
  <c r="Z142" i="27" s="1"/>
  <c r="S144" i="27"/>
  <c r="Z144" i="27" s="1"/>
  <c r="S143" i="27"/>
  <c r="Z143" i="27" s="1"/>
  <c r="S139" i="27"/>
  <c r="S137" i="27"/>
  <c r="Z137" i="27" s="1"/>
  <c r="W131" i="28"/>
  <c r="L143" i="28"/>
  <c r="W143" i="28" s="1"/>
  <c r="W128" i="28"/>
  <c r="L140" i="28"/>
  <c r="W140" i="28" s="1"/>
  <c r="H90" i="28"/>
  <c r="S89" i="28"/>
  <c r="X89" i="28" s="1"/>
  <c r="S92" i="27"/>
  <c r="Z92" i="27" s="1"/>
  <c r="R79" i="17"/>
  <c r="F80" i="17"/>
  <c r="T86" i="22"/>
  <c r="Z138" i="27" l="1"/>
  <c r="W13" i="18"/>
  <c r="Z140" i="27"/>
  <c r="Z139" i="27"/>
  <c r="Z135" i="27"/>
  <c r="B26" i="35"/>
  <c r="C42" i="32"/>
  <c r="I16" i="35"/>
  <c r="U14" i="18"/>
  <c r="W14" i="18" s="1"/>
  <c r="E20" i="32" s="1"/>
  <c r="Z134" i="27"/>
  <c r="H91" i="28"/>
  <c r="S90" i="28"/>
  <c r="X90" i="28" s="1"/>
  <c r="S93" i="27"/>
  <c r="Z93" i="27" s="1"/>
  <c r="T87" i="22"/>
  <c r="F81" i="17"/>
  <c r="R80" i="17"/>
  <c r="C17" i="29" l="1"/>
  <c r="E17" i="29" s="1"/>
  <c r="C43" i="32" s="1"/>
  <c r="E19" i="32"/>
  <c r="B37" i="34"/>
  <c r="C18" i="29"/>
  <c r="E18" i="29" s="1"/>
  <c r="X13" i="18"/>
  <c r="B29" i="34"/>
  <c r="X14" i="18"/>
  <c r="U15" i="18"/>
  <c r="B36" i="35"/>
  <c r="H92" i="28"/>
  <c r="S91" i="28"/>
  <c r="X91" i="28" s="1"/>
  <c r="S94" i="27"/>
  <c r="Z94" i="27" s="1"/>
  <c r="R81" i="17"/>
  <c r="F82" i="17"/>
  <c r="T88" i="22"/>
  <c r="I27" i="34" l="1"/>
  <c r="I26" i="35"/>
  <c r="B46" i="35"/>
  <c r="W15" i="18"/>
  <c r="I36" i="34"/>
  <c r="I36" i="35"/>
  <c r="C44" i="32"/>
  <c r="H93" i="28"/>
  <c r="S92" i="28"/>
  <c r="X92" i="28" s="1"/>
  <c r="S95" i="27"/>
  <c r="Z95" i="27" s="1"/>
  <c r="T89" i="22"/>
  <c r="F83" i="17"/>
  <c r="R82" i="17"/>
  <c r="C19" i="29" l="1"/>
  <c r="E19" i="29" s="1"/>
  <c r="I44" i="34" s="1"/>
  <c r="E21" i="32"/>
  <c r="X15" i="18"/>
  <c r="B45" i="34"/>
  <c r="H94" i="28"/>
  <c r="S93" i="28"/>
  <c r="X93" i="28" s="1"/>
  <c r="S96" i="27"/>
  <c r="Z96" i="27" s="1"/>
  <c r="S97" i="27"/>
  <c r="Z97" i="27" s="1"/>
  <c r="F84" i="17"/>
  <c r="R83" i="17"/>
  <c r="T90" i="22"/>
  <c r="C45" i="32" l="1"/>
  <c r="I46" i="35"/>
  <c r="H95" i="28"/>
  <c r="S94" i="28"/>
  <c r="X94" i="28" s="1"/>
  <c r="T91" i="22"/>
  <c r="F85" i="17"/>
  <c r="R84" i="17"/>
  <c r="H96" i="28" l="1"/>
  <c r="S95" i="28"/>
  <c r="X95" i="28" s="1"/>
  <c r="F86" i="17"/>
  <c r="R85" i="17"/>
  <c r="T92" i="22"/>
  <c r="H97" i="28" l="1"/>
  <c r="S96" i="28"/>
  <c r="X96" i="28" s="1"/>
  <c r="T93" i="22"/>
  <c r="R86" i="17"/>
  <c r="F87" i="17"/>
  <c r="S97" i="28" l="1"/>
  <c r="X97" i="28" s="1"/>
  <c r="H98" i="28"/>
  <c r="R87" i="17"/>
  <c r="F88" i="17"/>
  <c r="T94" i="22"/>
  <c r="H99" i="28" l="1"/>
  <c r="S98" i="28"/>
  <c r="X98" i="28" s="1"/>
  <c r="J14" i="29"/>
  <c r="T95" i="22"/>
  <c r="R88" i="17"/>
  <c r="F89" i="17"/>
  <c r="D40" i="32" l="1"/>
  <c r="I5" i="34"/>
  <c r="K5" i="34" s="1"/>
  <c r="M5" i="34" s="1"/>
  <c r="D49" i="32" s="1"/>
  <c r="H100" i="28"/>
  <c r="S99" i="28"/>
  <c r="X99" i="28" s="1"/>
  <c r="U10" i="18"/>
  <c r="U11" i="18"/>
  <c r="F90" i="17"/>
  <c r="R89" i="17"/>
  <c r="T96" i="22"/>
  <c r="W10" i="18" l="1"/>
  <c r="E16" i="32" s="1"/>
  <c r="B6" i="35"/>
  <c r="W11" i="18"/>
  <c r="E17" i="32" s="1"/>
  <c r="T97" i="22"/>
  <c r="S100" i="28"/>
  <c r="X100" i="28" s="1"/>
  <c r="H101" i="28"/>
  <c r="R90" i="17"/>
  <c r="F91" i="17"/>
  <c r="C14" i="29" l="1"/>
  <c r="E14" i="29" s="1"/>
  <c r="B5" i="34"/>
  <c r="B13" i="34"/>
  <c r="C15" i="29"/>
  <c r="E15" i="29" s="1"/>
  <c r="I6" i="35" s="1"/>
  <c r="X11" i="18"/>
  <c r="X12" i="18"/>
  <c r="T98" i="22"/>
  <c r="S101" i="28"/>
  <c r="X101" i="28" s="1"/>
  <c r="H102" i="28"/>
  <c r="F92" i="17"/>
  <c r="R91" i="17"/>
  <c r="C40" i="32" l="1"/>
  <c r="F40" i="32" s="1"/>
  <c r="I4" i="34"/>
  <c r="K4" i="34" s="1"/>
  <c r="M4" i="34" s="1"/>
  <c r="C49" i="32" s="1"/>
  <c r="D5" i="34"/>
  <c r="E25" i="32" s="1"/>
  <c r="C41" i="32"/>
  <c r="I12" i="34"/>
  <c r="H103" i="28"/>
  <c r="S102" i="28"/>
  <c r="X102" i="28" s="1"/>
  <c r="T99" i="22"/>
  <c r="F93" i="17"/>
  <c r="R92" i="17"/>
  <c r="I6" i="34" l="1"/>
  <c r="J4" i="34" s="1"/>
  <c r="T100" i="22"/>
  <c r="H104" i="28"/>
  <c r="S103" i="28"/>
  <c r="X103" i="28" s="1"/>
  <c r="F94" i="17"/>
  <c r="R93" i="17"/>
  <c r="J5" i="34" l="1"/>
  <c r="H105" i="28"/>
  <c r="S104" i="28"/>
  <c r="X104" i="28" s="1"/>
  <c r="T101" i="22"/>
  <c r="R94" i="17"/>
  <c r="F95" i="17"/>
  <c r="T102" i="22" l="1"/>
  <c r="S105" i="28"/>
  <c r="X105" i="28" s="1"/>
  <c r="H106" i="28"/>
  <c r="R95" i="17"/>
  <c r="F96" i="17"/>
  <c r="H107" i="28" l="1"/>
  <c r="S106" i="28"/>
  <c r="X106" i="28" s="1"/>
  <c r="T103" i="22"/>
  <c r="F97" i="17"/>
  <c r="R96" i="17"/>
  <c r="R97" i="17" l="1"/>
  <c r="F98" i="17"/>
  <c r="T104" i="22"/>
  <c r="S107" i="28"/>
  <c r="X107" i="28" s="1"/>
  <c r="H108" i="28"/>
  <c r="S63" i="27"/>
  <c r="Z63" i="27" l="1"/>
  <c r="U9" i="18" s="1"/>
  <c r="T105" i="22"/>
  <c r="F99" i="17"/>
  <c r="R98" i="17"/>
  <c r="H109" i="28"/>
  <c r="S108" i="28"/>
  <c r="X108" i="28" s="1"/>
  <c r="F39" i="32"/>
  <c r="W9" i="18" l="1"/>
  <c r="E15" i="32" s="1"/>
  <c r="S109" i="28"/>
  <c r="X109" i="28" s="1"/>
  <c r="H110" i="28"/>
  <c r="F100" i="17"/>
  <c r="R99" i="17"/>
  <c r="T106" i="22"/>
  <c r="X9" i="18" l="1"/>
  <c r="X10" i="18"/>
  <c r="F101" i="17"/>
  <c r="R100" i="17"/>
  <c r="T107" i="22"/>
  <c r="H111" i="28"/>
  <c r="S110" i="28"/>
  <c r="X110" i="28" s="1"/>
  <c r="S111" i="28" l="1"/>
  <c r="X111" i="28" s="1"/>
  <c r="H112" i="28"/>
  <c r="T108" i="22"/>
  <c r="F102" i="17"/>
  <c r="R101" i="17"/>
  <c r="H113" i="28" l="1"/>
  <c r="S112" i="28"/>
  <c r="X112" i="28" s="1"/>
  <c r="F103" i="17"/>
  <c r="R102" i="17"/>
  <c r="T109" i="22"/>
  <c r="T110" i="22" l="1"/>
  <c r="F104" i="17"/>
  <c r="R103" i="17"/>
  <c r="S113" i="28"/>
  <c r="X113" i="28" s="1"/>
  <c r="H114" i="28"/>
  <c r="H115" i="28" l="1"/>
  <c r="S114" i="28"/>
  <c r="X114" i="28" s="1"/>
  <c r="F105" i="17"/>
  <c r="R104" i="17"/>
  <c r="T111" i="22"/>
  <c r="T112" i="22" l="1"/>
  <c r="F106" i="17"/>
  <c r="R105" i="17"/>
  <c r="S115" i="28"/>
  <c r="X115" i="28" s="1"/>
  <c r="H116" i="28"/>
  <c r="F107" i="17" l="1"/>
  <c r="R106" i="17"/>
  <c r="H117" i="28"/>
  <c r="S116" i="28"/>
  <c r="X116" i="28" s="1"/>
  <c r="T113" i="22"/>
  <c r="H118" i="28" l="1"/>
  <c r="S117" i="28"/>
  <c r="X117" i="28" s="1"/>
  <c r="T114" i="22"/>
  <c r="F108" i="17"/>
  <c r="R107" i="17"/>
  <c r="F109" i="17" l="1"/>
  <c r="R108" i="17"/>
  <c r="T115" i="22"/>
  <c r="H119" i="28"/>
  <c r="S118" i="28"/>
  <c r="X118" i="28" s="1"/>
  <c r="H120" i="28" l="1"/>
  <c r="S119" i="28"/>
  <c r="X119" i="28" s="1"/>
  <c r="T116" i="22"/>
  <c r="R109" i="17"/>
  <c r="F110" i="17"/>
  <c r="F111" i="17" l="1"/>
  <c r="R110" i="17"/>
  <c r="T117" i="22"/>
  <c r="S120" i="28"/>
  <c r="X120" i="28" s="1"/>
  <c r="H121" i="28"/>
  <c r="S121" i="28" l="1"/>
  <c r="X121" i="28" s="1"/>
  <c r="H122" i="28"/>
  <c r="T118" i="22"/>
  <c r="F112" i="17"/>
  <c r="R111" i="17"/>
  <c r="F113" i="17" l="1"/>
  <c r="R112" i="17"/>
  <c r="T119" i="22"/>
  <c r="H123" i="28"/>
  <c r="S122" i="28"/>
  <c r="X122" i="28" s="1"/>
  <c r="S123" i="28" l="1"/>
  <c r="X123" i="28" s="1"/>
  <c r="H124" i="28"/>
  <c r="T120" i="22"/>
  <c r="F114" i="17"/>
  <c r="R113" i="17"/>
  <c r="F115" i="17" l="1"/>
  <c r="R114" i="17"/>
  <c r="T121" i="22"/>
  <c r="H125" i="28"/>
  <c r="S124" i="28"/>
  <c r="X124" i="28" s="1"/>
  <c r="S125" i="28" l="1"/>
  <c r="X125" i="28" s="1"/>
  <c r="H126" i="28"/>
  <c r="T122" i="22"/>
  <c r="F116" i="17"/>
  <c r="R115" i="17"/>
  <c r="F117" i="17" l="1"/>
  <c r="R116" i="17"/>
  <c r="T123" i="22"/>
  <c r="S126" i="28"/>
  <c r="X126" i="28" s="1"/>
  <c r="H127" i="28"/>
  <c r="T124" i="22" l="1"/>
  <c r="H128" i="28"/>
  <c r="S127" i="28"/>
  <c r="X127" i="28" s="1"/>
  <c r="F118" i="17"/>
  <c r="R117" i="17"/>
  <c r="F119" i="17" l="1"/>
  <c r="R118" i="17"/>
  <c r="S128" i="28"/>
  <c r="X128" i="28" s="1"/>
  <c r="H129" i="28"/>
  <c r="T125" i="22"/>
  <c r="T126" i="22" l="1"/>
  <c r="H130" i="28"/>
  <c r="S129" i="28"/>
  <c r="X129" i="28" s="1"/>
  <c r="F120" i="17"/>
  <c r="R119" i="17"/>
  <c r="F121" i="17" l="1"/>
  <c r="R120" i="17"/>
  <c r="S130" i="28"/>
  <c r="X130" i="28" s="1"/>
  <c r="H131" i="28"/>
  <c r="T127" i="22"/>
  <c r="S131" i="28" l="1"/>
  <c r="X131" i="28" s="1"/>
  <c r="H132" i="28"/>
  <c r="T128" i="22"/>
  <c r="F122" i="17"/>
  <c r="R121" i="17"/>
  <c r="F123" i="17" l="1"/>
  <c r="R122" i="17"/>
  <c r="T129" i="22"/>
  <c r="H133" i="28"/>
  <c r="S132" i="28"/>
  <c r="X132" i="28" s="1"/>
  <c r="S133" i="28" l="1"/>
  <c r="X133" i="28" s="1"/>
  <c r="H134" i="28"/>
  <c r="T130" i="22"/>
  <c r="F124" i="17"/>
  <c r="R123" i="17"/>
  <c r="F125" i="17" l="1"/>
  <c r="R124" i="17"/>
  <c r="T131" i="22"/>
  <c r="H135" i="28"/>
  <c r="S134" i="28"/>
  <c r="X134" i="28" s="1"/>
  <c r="H136" i="28" l="1"/>
  <c r="S135" i="28"/>
  <c r="X135" i="28" s="1"/>
  <c r="T132" i="22"/>
  <c r="F126" i="17"/>
  <c r="R125" i="17"/>
  <c r="F127" i="17" l="1"/>
  <c r="R126" i="17"/>
  <c r="T133" i="22"/>
  <c r="S136" i="28"/>
  <c r="X136" i="28" s="1"/>
  <c r="H137" i="28"/>
  <c r="T134" i="22" l="1"/>
  <c r="H138" i="28"/>
  <c r="S137" i="28"/>
  <c r="X137" i="28" s="1"/>
  <c r="F128" i="17"/>
  <c r="R127" i="17"/>
  <c r="F129" i="17" l="1"/>
  <c r="R128" i="17"/>
  <c r="H139" i="28"/>
  <c r="S138" i="28"/>
  <c r="X138" i="28" s="1"/>
  <c r="T135" i="22"/>
  <c r="T136" i="22" l="1"/>
  <c r="H140" i="28"/>
  <c r="S139" i="28"/>
  <c r="X139" i="28" s="1"/>
  <c r="F130" i="17"/>
  <c r="R129" i="17"/>
  <c r="F131" i="17" l="1"/>
  <c r="R130" i="17"/>
  <c r="S140" i="28"/>
  <c r="X140" i="28" s="1"/>
  <c r="H141" i="28"/>
  <c r="T137" i="22"/>
  <c r="H142" i="28" l="1"/>
  <c r="S141" i="28"/>
  <c r="X141" i="28" s="1"/>
  <c r="T138" i="22"/>
  <c r="F132" i="17"/>
  <c r="R131" i="17"/>
  <c r="T139" i="22" l="1"/>
  <c r="F133" i="17"/>
  <c r="R132" i="17"/>
  <c r="H143" i="28"/>
  <c r="S142" i="28"/>
  <c r="X142" i="28" s="1"/>
  <c r="S143" i="28" l="1"/>
  <c r="X143" i="28" s="1"/>
  <c r="H144" i="28"/>
  <c r="F134" i="17"/>
  <c r="R133" i="17"/>
  <c r="T140" i="22"/>
  <c r="T141" i="22" l="1"/>
  <c r="F135" i="17"/>
  <c r="R134" i="17"/>
  <c r="S144" i="28"/>
  <c r="X144" i="28" s="1"/>
  <c r="H145" i="28"/>
  <c r="S145" i="28" s="1"/>
  <c r="X145" i="28" s="1"/>
  <c r="AC11" i="18" l="1"/>
  <c r="AC12" i="18"/>
  <c r="AC13" i="18"/>
  <c r="AC14" i="18"/>
  <c r="AC15" i="18"/>
  <c r="F136" i="17"/>
  <c r="R135" i="17"/>
  <c r="T142" i="22"/>
  <c r="B37" i="35" l="1"/>
  <c r="AE14" i="18"/>
  <c r="F20" i="32" s="1"/>
  <c r="B27" i="35"/>
  <c r="AE13" i="18"/>
  <c r="F19" i="32" s="1"/>
  <c r="B17" i="35"/>
  <c r="AE12" i="18"/>
  <c r="F18" i="32" s="1"/>
  <c r="B47" i="35"/>
  <c r="AE15" i="18"/>
  <c r="F21" i="32" s="1"/>
  <c r="B7" i="35"/>
  <c r="AE11" i="18"/>
  <c r="T143" i="22"/>
  <c r="F137" i="17"/>
  <c r="R136" i="17"/>
  <c r="H15" i="29" l="1"/>
  <c r="J15" i="29" s="1"/>
  <c r="I7" i="35" s="1"/>
  <c r="I8" i="35" s="1"/>
  <c r="F17" i="32"/>
  <c r="B30" i="34"/>
  <c r="H17" i="29"/>
  <c r="J17" i="29" s="1"/>
  <c r="I27" i="35" s="1"/>
  <c r="I28" i="35" s="1"/>
  <c r="B22" i="34"/>
  <c r="H16" i="29"/>
  <c r="J16" i="29" s="1"/>
  <c r="I17" i="35" s="1"/>
  <c r="I18" i="35" s="1"/>
  <c r="J17" i="35" s="1"/>
  <c r="B38" i="34"/>
  <c r="H18" i="29"/>
  <c r="J18" i="29" s="1"/>
  <c r="I37" i="35" s="1"/>
  <c r="I38" i="35" s="1"/>
  <c r="J37" i="35" s="1"/>
  <c r="B46" i="34"/>
  <c r="H19" i="29"/>
  <c r="J19" i="29" s="1"/>
  <c r="I47" i="35" s="1"/>
  <c r="I48" i="35" s="1"/>
  <c r="AF11" i="18"/>
  <c r="B14" i="34"/>
  <c r="AF15" i="18"/>
  <c r="AF13" i="18"/>
  <c r="AF12" i="18"/>
  <c r="AF14" i="18"/>
  <c r="F138" i="17"/>
  <c r="R137" i="17"/>
  <c r="T145" i="22"/>
  <c r="T144" i="22"/>
  <c r="D41" i="32" l="1"/>
  <c r="F41" i="32" s="1"/>
  <c r="I13" i="34"/>
  <c r="I14" i="34" s="1"/>
  <c r="J13" i="34" s="1"/>
  <c r="I37" i="34"/>
  <c r="I38" i="34" s="1"/>
  <c r="J37" i="34" s="1"/>
  <c r="D44" i="32"/>
  <c r="F44" i="32" s="1"/>
  <c r="I45" i="34"/>
  <c r="I46" i="34" s="1"/>
  <c r="I21" i="34"/>
  <c r="I22" i="34" s="1"/>
  <c r="D45" i="32"/>
  <c r="F45" i="32" s="1"/>
  <c r="D42" i="32"/>
  <c r="F42" i="32" s="1"/>
  <c r="D43" i="32"/>
  <c r="F43" i="32" s="1"/>
  <c r="I28" i="34"/>
  <c r="I29" i="34" s="1"/>
  <c r="J14" i="35"/>
  <c r="J15" i="35"/>
  <c r="J16" i="35"/>
  <c r="J4" i="35"/>
  <c r="J5" i="35"/>
  <c r="J6" i="35"/>
  <c r="J25" i="35"/>
  <c r="J24" i="35"/>
  <c r="J26" i="35"/>
  <c r="J44" i="35"/>
  <c r="J45" i="35"/>
  <c r="J46" i="35"/>
  <c r="J35" i="35"/>
  <c r="J34" i="35"/>
  <c r="J36" i="35"/>
  <c r="J7" i="35"/>
  <c r="J47" i="35"/>
  <c r="J27" i="35"/>
  <c r="M10" i="18"/>
  <c r="O10" i="18" s="1"/>
  <c r="D16" i="32" s="1"/>
  <c r="M11" i="18"/>
  <c r="M12" i="18"/>
  <c r="M13" i="18"/>
  <c r="M14" i="18"/>
  <c r="M15" i="18"/>
  <c r="F139" i="17"/>
  <c r="R138" i="17"/>
  <c r="P10" i="18" l="1"/>
  <c r="B4" i="34"/>
  <c r="B15" i="35"/>
  <c r="O12" i="18"/>
  <c r="B5" i="35"/>
  <c r="O11" i="18"/>
  <c r="B35" i="35"/>
  <c r="O14" i="18"/>
  <c r="B45" i="35"/>
  <c r="O15" i="18"/>
  <c r="B25" i="35"/>
  <c r="O13" i="18"/>
  <c r="J44" i="34"/>
  <c r="J45" i="34"/>
  <c r="J20" i="34"/>
  <c r="J21" i="34"/>
  <c r="F140" i="17"/>
  <c r="R139" i="17"/>
  <c r="J36" i="34"/>
  <c r="J12" i="34"/>
  <c r="B28" i="34" l="1"/>
  <c r="D19" i="32"/>
  <c r="B36" i="34"/>
  <c r="D20" i="32"/>
  <c r="B44" i="34"/>
  <c r="D21" i="32"/>
  <c r="B12" i="34"/>
  <c r="D17" i="32"/>
  <c r="B20" i="34"/>
  <c r="D18" i="32"/>
  <c r="D4" i="34"/>
  <c r="D25" i="32" s="1"/>
  <c r="P11" i="18"/>
  <c r="P13" i="18"/>
  <c r="P15" i="18"/>
  <c r="P14" i="18"/>
  <c r="P12" i="18"/>
  <c r="F141" i="17"/>
  <c r="R140" i="17"/>
  <c r="F142" i="17" l="1"/>
  <c r="R141" i="17"/>
  <c r="F143" i="17" l="1"/>
  <c r="R142" i="17"/>
  <c r="F144" i="17" l="1"/>
  <c r="R143" i="17"/>
  <c r="F145" i="17" l="1"/>
  <c r="R145" i="17" s="1"/>
  <c r="R144" i="17"/>
  <c r="I63" i="32" l="1"/>
  <c r="D9" i="31"/>
  <c r="E9" i="31" s="1"/>
  <c r="E10" i="31" s="1"/>
  <c r="D10" i="31" s="1"/>
  <c r="D11" i="31" l="1"/>
  <c r="D12" i="31" s="1"/>
  <c r="D13" i="31" s="1"/>
  <c r="D14" i="31" s="1"/>
  <c r="D15" i="31" s="1"/>
  <c r="C10" i="31"/>
  <c r="G82" i="17" l="1"/>
  <c r="S82" i="17" s="1"/>
  <c r="G78" i="17"/>
  <c r="S78" i="17" s="1"/>
  <c r="G74" i="17"/>
  <c r="S74" i="17" s="1"/>
  <c r="G85" i="17"/>
  <c r="S85" i="17" s="1"/>
  <c r="G81" i="17"/>
  <c r="S81" i="17" s="1"/>
  <c r="G77" i="17"/>
  <c r="S77" i="17" s="1"/>
  <c r="G84" i="17"/>
  <c r="S84" i="17" s="1"/>
  <c r="G80" i="17"/>
  <c r="S80" i="17" s="1"/>
  <c r="G76" i="17"/>
  <c r="S76" i="17" s="1"/>
  <c r="G83" i="17"/>
  <c r="S83" i="17" s="1"/>
  <c r="G79" i="17"/>
  <c r="S79" i="17" s="1"/>
  <c r="G75" i="17"/>
  <c r="S75" i="17" s="1"/>
  <c r="C11" i="31"/>
  <c r="I64" i="32"/>
  <c r="G94" i="17" l="1"/>
  <c r="S94" i="17" s="1"/>
  <c r="G90" i="17"/>
  <c r="S90" i="17" s="1"/>
  <c r="G86" i="17"/>
  <c r="S86" i="17" s="1"/>
  <c r="G97" i="17"/>
  <c r="S97" i="17" s="1"/>
  <c r="G93" i="17"/>
  <c r="S93" i="17" s="1"/>
  <c r="G89" i="17"/>
  <c r="S89" i="17" s="1"/>
  <c r="G96" i="17"/>
  <c r="S96" i="17" s="1"/>
  <c r="G92" i="17"/>
  <c r="S92" i="17" s="1"/>
  <c r="G88" i="17"/>
  <c r="S88" i="17" s="1"/>
  <c r="G95" i="17"/>
  <c r="S95" i="17" s="1"/>
  <c r="G91" i="17"/>
  <c r="S91" i="17" s="1"/>
  <c r="G87" i="17"/>
  <c r="S87" i="17" s="1"/>
  <c r="E10" i="18"/>
  <c r="G10" i="18" s="1"/>
  <c r="I65" i="32"/>
  <c r="C12" i="31"/>
  <c r="B3" i="34" l="1"/>
  <c r="D3" i="34" s="1"/>
  <c r="C25" i="32" s="1"/>
  <c r="I25" i="32" s="1"/>
  <c r="C16" i="32"/>
  <c r="I16" i="32" s="1"/>
  <c r="G106" i="17"/>
  <c r="S106" i="17" s="1"/>
  <c r="G102" i="17"/>
  <c r="S102" i="17" s="1"/>
  <c r="G98" i="17"/>
  <c r="S98" i="17" s="1"/>
  <c r="G109" i="17"/>
  <c r="S109" i="17" s="1"/>
  <c r="G105" i="17"/>
  <c r="S105" i="17" s="1"/>
  <c r="G101" i="17"/>
  <c r="S101" i="17" s="1"/>
  <c r="G108" i="17"/>
  <c r="S108" i="17" s="1"/>
  <c r="G104" i="17"/>
  <c r="S104" i="17" s="1"/>
  <c r="G100" i="17"/>
  <c r="S100" i="17" s="1"/>
  <c r="G107" i="17"/>
  <c r="S107" i="17" s="1"/>
  <c r="G103" i="17"/>
  <c r="S103" i="17" s="1"/>
  <c r="G99" i="17"/>
  <c r="S99" i="17" s="1"/>
  <c r="E11" i="18"/>
  <c r="C13" i="31"/>
  <c r="I66" i="32"/>
  <c r="B7" i="34" l="1"/>
  <c r="E7" i="34" s="1"/>
  <c r="K6" i="34"/>
  <c r="B4" i="35"/>
  <c r="B8" i="35" s="1"/>
  <c r="C4" i="35" s="1"/>
  <c r="D4" i="35" s="1"/>
  <c r="K4" i="35" s="1"/>
  <c r="G11" i="18"/>
  <c r="G118" i="17"/>
  <c r="S118" i="17" s="1"/>
  <c r="G114" i="17"/>
  <c r="S114" i="17" s="1"/>
  <c r="G110" i="17"/>
  <c r="S110" i="17" s="1"/>
  <c r="G121" i="17"/>
  <c r="S121" i="17" s="1"/>
  <c r="G117" i="17"/>
  <c r="S117" i="17" s="1"/>
  <c r="G113" i="17"/>
  <c r="S113" i="17" s="1"/>
  <c r="G120" i="17"/>
  <c r="S120" i="17" s="1"/>
  <c r="G116" i="17"/>
  <c r="S116" i="17" s="1"/>
  <c r="G112" i="17"/>
  <c r="S112" i="17" s="1"/>
  <c r="G119" i="17"/>
  <c r="S119" i="17" s="1"/>
  <c r="G115" i="17"/>
  <c r="S115" i="17" s="1"/>
  <c r="G111" i="17"/>
  <c r="S111" i="17" s="1"/>
  <c r="E12" i="18"/>
  <c r="C14" i="31"/>
  <c r="I67" i="32"/>
  <c r="D7" i="34" l="1"/>
  <c r="B11" i="34"/>
  <c r="C17" i="32"/>
  <c r="I17" i="32" s="1"/>
  <c r="N6" i="34"/>
  <c r="M6" i="34"/>
  <c r="H11" i="18"/>
  <c r="B14" i="35"/>
  <c r="B18" i="35" s="1"/>
  <c r="C14" i="35" s="1"/>
  <c r="D14" i="35" s="1"/>
  <c r="G12" i="18"/>
  <c r="C6" i="35"/>
  <c r="D6" i="35" s="1"/>
  <c r="C7" i="35"/>
  <c r="D7" i="35" s="1"/>
  <c r="C5" i="35"/>
  <c r="D5" i="35" s="1"/>
  <c r="G130" i="17"/>
  <c r="S130" i="17" s="1"/>
  <c r="G126" i="17"/>
  <c r="S126" i="17" s="1"/>
  <c r="G122" i="17"/>
  <c r="S122" i="17" s="1"/>
  <c r="G133" i="17"/>
  <c r="S133" i="17" s="1"/>
  <c r="G129" i="17"/>
  <c r="S129" i="17" s="1"/>
  <c r="G125" i="17"/>
  <c r="S125" i="17" s="1"/>
  <c r="G132" i="17"/>
  <c r="S132" i="17" s="1"/>
  <c r="G128" i="17"/>
  <c r="S128" i="17" s="1"/>
  <c r="G124" i="17"/>
  <c r="S124" i="17" s="1"/>
  <c r="G131" i="17"/>
  <c r="S131" i="17" s="1"/>
  <c r="G127" i="17"/>
  <c r="S127" i="17" s="1"/>
  <c r="G123" i="17"/>
  <c r="S123" i="17" s="1"/>
  <c r="E13" i="18"/>
  <c r="C15" i="31"/>
  <c r="I68" i="32"/>
  <c r="B19" i="34" l="1"/>
  <c r="B23" i="34" s="1"/>
  <c r="C18" i="32"/>
  <c r="I18" i="32" s="1"/>
  <c r="H12" i="18"/>
  <c r="B15" i="34"/>
  <c r="B24" i="35"/>
  <c r="B28" i="35" s="1"/>
  <c r="G13" i="18"/>
  <c r="C19" i="32" s="1"/>
  <c r="I19" i="32" s="1"/>
  <c r="K14" i="35"/>
  <c r="K7" i="35"/>
  <c r="K6" i="35"/>
  <c r="K5" i="35"/>
  <c r="C16" i="35"/>
  <c r="D16" i="35" s="1"/>
  <c r="C17" i="35"/>
  <c r="D17" i="35" s="1"/>
  <c r="C15" i="35"/>
  <c r="D15" i="35" s="1"/>
  <c r="E14" i="18"/>
  <c r="G14" i="18" s="1"/>
  <c r="C20" i="32" s="1"/>
  <c r="I69" i="32"/>
  <c r="G142" i="17"/>
  <c r="S142" i="17" s="1"/>
  <c r="G138" i="17"/>
  <c r="S138" i="17" s="1"/>
  <c r="G134" i="17"/>
  <c r="S134" i="17" s="1"/>
  <c r="G145" i="17"/>
  <c r="S145" i="17" s="1"/>
  <c r="E9" i="18" s="1"/>
  <c r="G9" i="18" s="1"/>
  <c r="C15" i="32" s="1"/>
  <c r="G141" i="17"/>
  <c r="S141" i="17" s="1"/>
  <c r="G137" i="17"/>
  <c r="S137" i="17" s="1"/>
  <c r="G144" i="17"/>
  <c r="S144" i="17" s="1"/>
  <c r="G140" i="17"/>
  <c r="S140" i="17" s="1"/>
  <c r="G136" i="17"/>
  <c r="S136" i="17" s="1"/>
  <c r="G143" i="17"/>
  <c r="S143" i="17" s="1"/>
  <c r="G139" i="17"/>
  <c r="S139" i="17" s="1"/>
  <c r="G135" i="17"/>
  <c r="S135" i="17" s="1"/>
  <c r="D12" i="34"/>
  <c r="D26" i="32" s="1"/>
  <c r="H14" i="18" l="1"/>
  <c r="B35" i="34"/>
  <c r="B39" i="34" s="1"/>
  <c r="H13" i="18"/>
  <c r="B27" i="34"/>
  <c r="B31" i="34" s="1"/>
  <c r="H9" i="18"/>
  <c r="H10" i="18"/>
  <c r="K16" i="35"/>
  <c r="K8" i="35"/>
  <c r="I20" i="32"/>
  <c r="B34" i="35"/>
  <c r="C26" i="35"/>
  <c r="D26" i="35" s="1"/>
  <c r="C27" i="35"/>
  <c r="D27" i="35" s="1"/>
  <c r="C25" i="35"/>
  <c r="D25" i="35" s="1"/>
  <c r="K17" i="35"/>
  <c r="K15" i="35"/>
  <c r="C24" i="35"/>
  <c r="D24" i="35" s="1"/>
  <c r="E15" i="18"/>
  <c r="I15" i="32"/>
  <c r="E15" i="34"/>
  <c r="D15" i="34"/>
  <c r="B44" i="35" l="1"/>
  <c r="B48" i="35" s="1"/>
  <c r="C44" i="35" s="1"/>
  <c r="D44" i="35" s="1"/>
  <c r="G15" i="18"/>
  <c r="C21" i="32" s="1"/>
  <c r="I21" i="32" s="1"/>
  <c r="K18" i="35"/>
  <c r="B38" i="35"/>
  <c r="K24" i="35"/>
  <c r="K25" i="35"/>
  <c r="K27" i="35"/>
  <c r="K26" i="35"/>
  <c r="D11" i="34"/>
  <c r="C26" i="32" s="1"/>
  <c r="D13" i="34"/>
  <c r="E26" i="32" s="1"/>
  <c r="K12" i="34"/>
  <c r="M12" i="34" s="1"/>
  <c r="C50" i="32" s="1"/>
  <c r="K13" i="34"/>
  <c r="M13" i="34" s="1"/>
  <c r="D50" i="32" s="1"/>
  <c r="D14" i="34"/>
  <c r="F26" i="32" s="1"/>
  <c r="H15" i="18" l="1"/>
  <c r="B43" i="34"/>
  <c r="B47" i="34" s="1"/>
  <c r="K44" i="35"/>
  <c r="C36" i="35"/>
  <c r="D36" i="35" s="1"/>
  <c r="C37" i="35"/>
  <c r="D37" i="35" s="1"/>
  <c r="C35" i="35"/>
  <c r="D35" i="35" s="1"/>
  <c r="C34" i="35"/>
  <c r="D34" i="35" s="1"/>
  <c r="K28" i="35"/>
  <c r="C46" i="35"/>
  <c r="D46" i="35" s="1"/>
  <c r="C47" i="35"/>
  <c r="D47" i="35" s="1"/>
  <c r="C45" i="35"/>
  <c r="D45" i="35" s="1"/>
  <c r="I26" i="32"/>
  <c r="K14" i="34"/>
  <c r="K46" i="35" l="1"/>
  <c r="K36" i="35"/>
  <c r="K35" i="35"/>
  <c r="K47" i="35"/>
  <c r="K37" i="35"/>
  <c r="K34" i="35"/>
  <c r="K45" i="35"/>
  <c r="M14" i="34"/>
  <c r="N14" i="34"/>
  <c r="K48" i="35" l="1"/>
  <c r="K38" i="35"/>
  <c r="D23" i="34"/>
  <c r="E23" i="34"/>
  <c r="D19" i="34" l="1"/>
  <c r="C27" i="32" s="1"/>
  <c r="D20" i="34"/>
  <c r="D27" i="32" s="1"/>
  <c r="D21" i="34"/>
  <c r="E27" i="32" s="1"/>
  <c r="K20" i="34"/>
  <c r="M20" i="34" s="1"/>
  <c r="K21" i="34"/>
  <c r="M21" i="34" s="1"/>
  <c r="D51" i="32" s="1"/>
  <c r="D22" i="34"/>
  <c r="F27" i="32" s="1"/>
  <c r="C51" i="32" l="1"/>
  <c r="F51" i="32" s="1"/>
  <c r="I27" i="32"/>
  <c r="K22" i="34"/>
  <c r="F49" i="32" l="1"/>
  <c r="F50" i="32"/>
  <c r="M22" i="34"/>
  <c r="N22" i="34"/>
  <c r="D31" i="34" l="1"/>
  <c r="E31" i="34"/>
  <c r="K28" i="34" l="1"/>
  <c r="M28" i="34" s="1"/>
  <c r="D52" i="32" s="1"/>
  <c r="D30" i="34"/>
  <c r="F28" i="32" s="1"/>
  <c r="D28" i="34"/>
  <c r="D28" i="32" s="1"/>
  <c r="D27" i="34"/>
  <c r="C28" i="32" s="1"/>
  <c r="D29" i="34"/>
  <c r="E28" i="32" s="1"/>
  <c r="K27" i="34"/>
  <c r="M27" i="34" l="1"/>
  <c r="C52" i="32" s="1"/>
  <c r="F52" i="32" s="1"/>
  <c r="K29" i="34"/>
  <c r="I28" i="32"/>
  <c r="E39" i="34" l="1"/>
  <c r="K36" i="34"/>
  <c r="M36" i="34" s="1"/>
  <c r="C53" i="32" s="1"/>
  <c r="D37" i="34"/>
  <c r="E29" i="32" s="1"/>
  <c r="D39" i="34"/>
  <c r="D36" i="34" l="1"/>
  <c r="D29" i="32" s="1"/>
  <c r="K37" i="34"/>
  <c r="M37" i="34" s="1"/>
  <c r="D53" i="32" s="1"/>
  <c r="F53" i="32" s="1"/>
  <c r="D38" i="34"/>
  <c r="F29" i="32" s="1"/>
  <c r="D35" i="34"/>
  <c r="C29" i="32" s="1"/>
  <c r="I29" i="32" l="1"/>
  <c r="K38" i="34"/>
  <c r="M38" i="34" l="1"/>
  <c r="N38" i="34"/>
  <c r="D43" i="34" l="1"/>
  <c r="C30" i="32" s="1"/>
  <c r="D47" i="34"/>
  <c r="E47" i="34"/>
  <c r="K45" i="34" l="1"/>
  <c r="M45" i="34" s="1"/>
  <c r="D54" i="32" s="1"/>
  <c r="D46" i="34"/>
  <c r="F30" i="32" s="1"/>
  <c r="D45" i="34"/>
  <c r="E30" i="32" s="1"/>
  <c r="K44" i="34"/>
  <c r="M44" i="34" s="1"/>
  <c r="C54" i="32" s="1"/>
  <c r="D44" i="34"/>
  <c r="D30" i="32" s="1"/>
  <c r="I30" i="32" l="1"/>
  <c r="K46" i="34"/>
  <c r="M46" i="34" s="1"/>
  <c r="F54" i="32"/>
  <c r="N46" i="34" l="1"/>
  <c r="N29" i="34" l="1"/>
  <c r="J28" i="34"/>
  <c r="J27" i="34"/>
  <c r="M29" i="34"/>
</calcChain>
</file>

<file path=xl/sharedStrings.xml><?xml version="1.0" encoding="utf-8"?>
<sst xmlns="http://schemas.openxmlformats.org/spreadsheetml/2006/main" count="808" uniqueCount="214">
  <si>
    <t>Date</t>
  </si>
  <si>
    <t>WholesalekWh</t>
  </si>
  <si>
    <t>ReskWh</t>
  </si>
  <si>
    <t>GSlt50kWh</t>
  </si>
  <si>
    <t>GSgt50NONkWh</t>
  </si>
  <si>
    <t>GSgt50IntkWh</t>
  </si>
  <si>
    <t>LUkWh</t>
  </si>
  <si>
    <t>StreetkWh</t>
  </si>
  <si>
    <t>USLkWh</t>
  </si>
  <si>
    <t>HDD</t>
  </si>
  <si>
    <t>CDD</t>
  </si>
  <si>
    <t>PeakDays</t>
  </si>
  <si>
    <t>MonthDays</t>
  </si>
  <si>
    <t>const</t>
  </si>
  <si>
    <t>p-value</t>
  </si>
  <si>
    <t>R-squared</t>
  </si>
  <si>
    <t>Adjusted R-squared</t>
  </si>
  <si>
    <t>P-value(F)</t>
  </si>
  <si>
    <t>Durbin-Watson</t>
  </si>
  <si>
    <t>Weather Normal</t>
  </si>
  <si>
    <t>Weather Actual</t>
  </si>
  <si>
    <t>GS&lt;50 Cust</t>
  </si>
  <si>
    <t>Res Cust</t>
  </si>
  <si>
    <t>LU Cust</t>
  </si>
  <si>
    <t>Street Cust</t>
  </si>
  <si>
    <t>USL Cust</t>
  </si>
  <si>
    <t>GSgt50kWh</t>
  </si>
  <si>
    <t>GS&gt;50 kWh</t>
  </si>
  <si>
    <t>GS&lt;50 kWh</t>
  </si>
  <si>
    <t>LU kWh</t>
  </si>
  <si>
    <t>DFEB</t>
  </si>
  <si>
    <t>DAPR</t>
  </si>
  <si>
    <t>DDEC</t>
  </si>
  <si>
    <t>Year</t>
  </si>
  <si>
    <t>Res kWh</t>
  </si>
  <si>
    <t>Actual</t>
  </si>
  <si>
    <t>Street_kW</t>
  </si>
  <si>
    <t>Error (%)</t>
  </si>
  <si>
    <t>Absolute</t>
  </si>
  <si>
    <t>GS&gt;50NONCust</t>
  </si>
  <si>
    <t>GS&gt;50IntCust</t>
  </si>
  <si>
    <t>Kingston HDD</t>
  </si>
  <si>
    <t>Kingston CDD</t>
  </si>
  <si>
    <t>Shoulder</t>
  </si>
  <si>
    <t>std. error</t>
  </si>
  <si>
    <t>coefficient</t>
  </si>
  <si>
    <t>t-ratio</t>
  </si>
  <si>
    <t>Mean dependent var</t>
  </si>
  <si>
    <t>S.D. dependent var</t>
  </si>
  <si>
    <t>Sum squared resid</t>
  </si>
  <si>
    <t>S.E. of regression</t>
  </si>
  <si>
    <t>Log-likelihood</t>
  </si>
  <si>
    <t>Akaike criterion</t>
  </si>
  <si>
    <t>Schwarz criterion</t>
  </si>
  <si>
    <t>Hannan-Quinn</t>
  </si>
  <si>
    <t>rho</t>
  </si>
  <si>
    <t>Predicted Value</t>
  </si>
  <si>
    <t>Absolute Error %</t>
  </si>
  <si>
    <t>Normalized Value</t>
  </si>
  <si>
    <t>Normalized</t>
  </si>
  <si>
    <t>Predicted</t>
  </si>
  <si>
    <t>Jan</t>
  </si>
  <si>
    <t>Feb</t>
  </si>
  <si>
    <t>Mar</t>
  </si>
  <si>
    <t>Apr</t>
  </si>
  <si>
    <t>May</t>
  </si>
  <si>
    <t>June</t>
  </si>
  <si>
    <t>July</t>
  </si>
  <si>
    <t>Sept</t>
  </si>
  <si>
    <t>Oct</t>
  </si>
  <si>
    <t>Nov</t>
  </si>
  <si>
    <t>Dec</t>
  </si>
  <si>
    <t>10-year</t>
  </si>
  <si>
    <t>20-year</t>
  </si>
  <si>
    <t>August</t>
  </si>
  <si>
    <t>Annual Change</t>
  </si>
  <si>
    <t>Trend</t>
  </si>
  <si>
    <t>GS&gt;50</t>
  </si>
  <si>
    <t>kWh Actual</t>
  </si>
  <si>
    <t>A</t>
  </si>
  <si>
    <t>C = B / A</t>
  </si>
  <si>
    <t>B</t>
  </si>
  <si>
    <t>Ratio</t>
  </si>
  <si>
    <t>kW Actual</t>
  </si>
  <si>
    <t>kWh Normalized</t>
  </si>
  <si>
    <t>D</t>
  </si>
  <si>
    <t>E</t>
  </si>
  <si>
    <t>F = D * E</t>
  </si>
  <si>
    <t>Large Use</t>
  </si>
  <si>
    <t>Street Light</t>
  </si>
  <si>
    <t>BMO</t>
  </si>
  <si>
    <t>Scotia</t>
  </si>
  <si>
    <t>TD</t>
  </si>
  <si>
    <t>RBC</t>
  </si>
  <si>
    <t>Average</t>
  </si>
  <si>
    <t>USL</t>
  </si>
  <si>
    <t>Residential</t>
  </si>
  <si>
    <t>GS &lt; 50</t>
  </si>
  <si>
    <t>GS &gt; 50</t>
  </si>
  <si>
    <t>GSgt50Cust</t>
  </si>
  <si>
    <t>Mean Absolute Percentage Error (Monthly)</t>
  </si>
  <si>
    <t>Mean Absolute Percentage Error (Annual)</t>
  </si>
  <si>
    <t>Customers</t>
  </si>
  <si>
    <t>Lamps / Devices</t>
  </si>
  <si>
    <t>Connections</t>
  </si>
  <si>
    <t>Total</t>
  </si>
  <si>
    <t>kWh</t>
  </si>
  <si>
    <t>CDM Load Forecast Adjustment</t>
  </si>
  <si>
    <t>C = A / B</t>
  </si>
  <si>
    <t>E = D * C</t>
  </si>
  <si>
    <t>Retail kWh</t>
  </si>
  <si>
    <t>kW</t>
  </si>
  <si>
    <t>G</t>
  </si>
  <si>
    <t>I = G / H</t>
  </si>
  <si>
    <t>J = G / A * E</t>
  </si>
  <si>
    <t>K = G - J</t>
  </si>
  <si>
    <t>H</t>
  </si>
  <si>
    <t>2014 Actual</t>
  </si>
  <si>
    <t>2015 Forecast</t>
  </si>
  <si>
    <t>2013 Actual</t>
  </si>
  <si>
    <t>2014 Normalized</t>
  </si>
  <si>
    <t>2016 Forecast</t>
  </si>
  <si>
    <t>2017 Forecast</t>
  </si>
  <si>
    <t>2018 Forecast</t>
  </si>
  <si>
    <t>2019 Forecast</t>
  </si>
  <si>
    <t>2020 Forecast</t>
  </si>
  <si>
    <t>CDM Adjusted</t>
  </si>
  <si>
    <t>Normal Forecast</t>
  </si>
  <si>
    <t>Customer Connections</t>
  </si>
  <si>
    <t>Hartington IHD</t>
  </si>
  <si>
    <t>January</t>
  </si>
  <si>
    <t>February</t>
  </si>
  <si>
    <t>March</t>
  </si>
  <si>
    <t>April</t>
  </si>
  <si>
    <t>September</t>
  </si>
  <si>
    <t>October</t>
  </si>
  <si>
    <t>November</t>
  </si>
  <si>
    <t>December</t>
  </si>
  <si>
    <t>10 Year Average</t>
  </si>
  <si>
    <t>20 Year Trend (2016)</t>
  </si>
  <si>
    <t>Spring</t>
  </si>
  <si>
    <t>Fall</t>
  </si>
  <si>
    <t>OntFTE</t>
  </si>
  <si>
    <t>Res_Cust</t>
  </si>
  <si>
    <t>GS_50_Cust</t>
  </si>
  <si>
    <t>Theil's U</t>
  </si>
  <si>
    <t>Reclassification</t>
  </si>
  <si>
    <t>DJAN</t>
  </si>
  <si>
    <t>DMAR</t>
  </si>
  <si>
    <t>KingstonFTE</t>
  </si>
  <si>
    <t>Model 6: OLS, using observations 2009:01-2014:12 (T = 72)</t>
  </si>
  <si>
    <t>F(10, 61)</t>
  </si>
  <si>
    <t>F(9, 62)</t>
  </si>
  <si>
    <t>2016 CDM Adjusted Load Forecast</t>
  </si>
  <si>
    <t>2017 CDM Adjusted Load Forecast</t>
  </si>
  <si>
    <t>Weather Normalized 2016 Forecast  - Classes with CDM programs anticipated</t>
  </si>
  <si>
    <t>Weather Normalized 2017 Forecast  - Classes with CDM programs anticipated</t>
  </si>
  <si>
    <t>Weather Normalized 2020 Forecast  - Classes with CDM programs anticipated</t>
  </si>
  <si>
    <t>2020 CDM Adjusted Load Forecast</t>
  </si>
  <si>
    <t>Weather Normalized 2019 Forecast  - Classes with CDM programs anticipated</t>
  </si>
  <si>
    <t>2019 CDM Adjusted Load Forecast</t>
  </si>
  <si>
    <t>Weather Normalized 2018 Forecast  - Classes with CDM programs anticipated</t>
  </si>
  <si>
    <t>2018 CDM Adjusted Load Forecast</t>
  </si>
  <si>
    <t>PostSecondarySummer</t>
  </si>
  <si>
    <t>Employment Forecast - Ontario</t>
  </si>
  <si>
    <t>(figures in annual percentage change)</t>
  </si>
  <si>
    <t>LRAMVA (kWh)</t>
  </si>
  <si>
    <t>LRAMVA (kW)</t>
  </si>
  <si>
    <t>ResCDM</t>
  </si>
  <si>
    <t>GSlt50CDM</t>
  </si>
  <si>
    <t>GSgt50CDM</t>
  </si>
  <si>
    <t>LUCDM</t>
  </si>
  <si>
    <t>ResnoCDM</t>
  </si>
  <si>
    <t>GSlt50noCDM</t>
  </si>
  <si>
    <t>GSgt50noCDM</t>
  </si>
  <si>
    <t>LUnoCDM</t>
  </si>
  <si>
    <t>Dependent variable: ResnoCDM</t>
  </si>
  <si>
    <t>PostSecondarySu</t>
  </si>
  <si>
    <t>Persisting 2009-2014 CDM</t>
  </si>
  <si>
    <t>Model 18: OLS, using observations 2009:01-2014:12 (T = 72)</t>
  </si>
  <si>
    <t>Dependent variable: GSlt50noCDM</t>
  </si>
  <si>
    <t>Reclassificatio</t>
  </si>
  <si>
    <t>F(7, 64)</t>
  </si>
  <si>
    <t>Model 24: OLS, using observations 2009:01-2014:12 (T = 72)</t>
  </si>
  <si>
    <t>Dependent variable: GSgt50noCDM</t>
  </si>
  <si>
    <t>Model 28: OLS, using observations 2009:01-2014:12 (T = 72)</t>
  </si>
  <si>
    <t>Dependent variable: LUnoCDM</t>
  </si>
  <si>
    <t>RESIDENTIAL</t>
  </si>
  <si>
    <t>2009 program year savings</t>
  </si>
  <si>
    <t>2010 program year savings</t>
  </si>
  <si>
    <t>2011 program year savings</t>
  </si>
  <si>
    <t>2012 program year savings</t>
  </si>
  <si>
    <t>2013 program year savings</t>
  </si>
  <si>
    <t>2014 program year savings</t>
  </si>
  <si>
    <t>2015-2020 Projected persisting savings</t>
  </si>
  <si>
    <t>Total CDM Load Forecast Impact</t>
  </si>
  <si>
    <t>GS&lt;50kW</t>
  </si>
  <si>
    <t>GS&gt;50kW</t>
  </si>
  <si>
    <t>Large User</t>
  </si>
  <si>
    <t>Streetlighting</t>
  </si>
  <si>
    <t>TOTAL LOAD FORECAST CDM ANNUAL CDM kWh IMPACTS</t>
  </si>
  <si>
    <t>Weather Normalized 2015 Forecast  - Classes with CDM programs anticipated</t>
  </si>
  <si>
    <t>2015 CDM Adjusted Load Forecast</t>
  </si>
  <si>
    <t>2009 Actual</t>
  </si>
  <si>
    <t>2010 Actual</t>
  </si>
  <si>
    <t>2011 Actual</t>
  </si>
  <si>
    <t>2012 Actual</t>
  </si>
  <si>
    <t>Normalized_noCDM</t>
  </si>
  <si>
    <t>Historic CDM Adj Forecast</t>
  </si>
  <si>
    <t>2013 Normalized</t>
  </si>
  <si>
    <t>2009 Normalized</t>
  </si>
  <si>
    <t>2010 Normalized</t>
  </si>
  <si>
    <t>2011 Normalized</t>
  </si>
  <si>
    <t>2012 Normalized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</si>
</sst>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* #,##0.00_);_(* \(#,##0.00\);_(* &quot;-&quot;??_);_(@_)"/>
    <numFmt numFmtId="166" formatCode="_(* #,##0_);_(* \(#,##0\);_(* &quot;-&quot;??_);_(@_)"/>
    <numFmt numFmtId="167" formatCode="0.0%"/>
    <numFmt numFmtId="168" formatCode="mmm\ yy"/>
    <numFmt numFmtId="169" formatCode="_-* #,##0_-;\-* #,##0_-;_-* &quot;-&quot;??_-;_-@_-"/>
    <numFmt numFmtId="170" formatCode="_(* #,##0.0_);_(* \(#,##0.0\);_(* &quot;-&quot;??_);_(@_)"/>
    <numFmt numFmtId="171" formatCode="#,##0.0"/>
    <numFmt numFmtId="172" formatCode="mm/dd/yyyy"/>
    <numFmt numFmtId="173" formatCode="0\-0"/>
    <numFmt numFmtId="174" formatCode="##\-#"/>
    <numFmt numFmtId="175" formatCode="&quot;£ &quot;#,##0.00;[Red]\-&quot;£ &quot;#,##0.00"/>
    <numFmt numFmtId="176" formatCode="#,##0.000000"/>
    <numFmt numFmtId="177" formatCode="0.0000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8">
    <xf numFmtId="0" fontId="0" fillId="0" borderId="0"/>
    <xf numFmtId="165" fontId="5" fillId="0" borderId="0" applyFont="0" applyFill="0" applyBorder="0" applyAlignment="0" applyProtection="0"/>
    <xf numFmtId="0" fontId="6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0" fontId="30" fillId="51" borderId="10" applyNumberFormat="0" applyAlignment="0" applyProtection="0"/>
    <xf numFmtId="0" fontId="31" fillId="52" borderId="11" applyNumberFormat="0" applyAlignment="0" applyProtection="0"/>
    <xf numFmtId="44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35" borderId="0" applyNumberFormat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37" fillId="38" borderId="10" applyNumberFormat="0" applyAlignment="0" applyProtection="0"/>
    <xf numFmtId="0" fontId="38" fillId="0" borderId="15" applyNumberFormat="0" applyFill="0" applyAlignment="0" applyProtection="0"/>
    <xf numFmtId="0" fontId="39" fillId="53" borderId="0" applyNumberFormat="0" applyBorder="0" applyAlignment="0" applyProtection="0"/>
    <xf numFmtId="0" fontId="2" fillId="54" borderId="16" applyNumberFormat="0" applyFont="0" applyAlignment="0" applyProtection="0"/>
    <xf numFmtId="0" fontId="40" fillId="51" borderId="17" applyNumberFormat="0" applyAlignment="0" applyProtection="0"/>
    <xf numFmtId="0" fontId="41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9" fillId="0" borderId="1" applyNumberFormat="0" applyFill="0" applyAlignment="0" applyProtection="0"/>
    <xf numFmtId="0" fontId="1" fillId="0" borderId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" fillId="0" borderId="0"/>
    <xf numFmtId="171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2" fontId="2" fillId="0" borderId="0"/>
    <xf numFmtId="173" fontId="2" fillId="0" borderId="0"/>
    <xf numFmtId="172" fontId="2" fillId="0" borderId="0"/>
    <xf numFmtId="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38" fontId="25" fillId="55" borderId="0" applyNumberFormat="0" applyBorder="0" applyAlignment="0" applyProtection="0"/>
    <xf numFmtId="10" fontId="25" fillId="58" borderId="19" applyNumberFormat="0" applyBorder="0" applyAlignment="0" applyProtection="0"/>
    <xf numFmtId="174" fontId="2" fillId="0" borderId="0"/>
    <xf numFmtId="166" fontId="2" fillId="0" borderId="0"/>
    <xf numFmtId="174" fontId="2" fillId="0" borderId="0"/>
    <xf numFmtId="174" fontId="2" fillId="0" borderId="0"/>
    <xf numFmtId="174" fontId="2" fillId="0" borderId="0"/>
    <xf numFmtId="174" fontId="2" fillId="0" borderId="0"/>
    <xf numFmtId="175" fontId="2" fillId="0" borderId="0"/>
    <xf numFmtId="10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9">
    <xf numFmtId="0" fontId="0" fillId="0" borderId="0" xfId="0"/>
    <xf numFmtId="17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/>
    <xf numFmtId="3" fontId="0" fillId="0" borderId="0" xfId="0" applyNumberFormat="1"/>
    <xf numFmtId="11" fontId="0" fillId="0" borderId="0" xfId="0" applyNumberFormat="1"/>
    <xf numFmtId="0" fontId="0" fillId="0" borderId="0" xfId="0" applyNumberFormat="1"/>
    <xf numFmtId="0" fontId="3" fillId="0" borderId="0" xfId="0" applyFont="1" applyAlignment="1">
      <alignment horizontal="right"/>
    </xf>
    <xf numFmtId="167" fontId="0" fillId="0" borderId="0" xfId="3" applyNumberFormat="1" applyFont="1"/>
    <xf numFmtId="0" fontId="0" fillId="0" borderId="0" xfId="0" applyFill="1"/>
    <xf numFmtId="167" fontId="0" fillId="0" borderId="0" xfId="0" applyNumberFormat="1"/>
    <xf numFmtId="168" fontId="0" fillId="0" borderId="0" xfId="0" applyNumberFormat="1"/>
    <xf numFmtId="0" fontId="4" fillId="0" borderId="0" xfId="0" applyFont="1"/>
    <xf numFmtId="10" fontId="0" fillId="0" borderId="0" xfId="3" applyNumberFormat="1" applyFont="1"/>
    <xf numFmtId="10" fontId="0" fillId="0" borderId="0" xfId="0" applyNumberFormat="1"/>
    <xf numFmtId="168" fontId="4" fillId="0" borderId="0" xfId="0" applyNumberFormat="1" applyFont="1"/>
    <xf numFmtId="0" fontId="4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NumberFormat="1" applyAlignment="1">
      <alignment horizontal="right"/>
    </xf>
    <xf numFmtId="0" fontId="7" fillId="0" borderId="0" xfId="0" applyFont="1"/>
    <xf numFmtId="3" fontId="7" fillId="0" borderId="0" xfId="0" applyNumberFormat="1" applyFont="1"/>
    <xf numFmtId="167" fontId="7" fillId="0" borderId="0" xfId="3" applyNumberFormat="1" applyFont="1"/>
    <xf numFmtId="169" fontId="0" fillId="0" borderId="0" xfId="4" applyNumberFormat="1" applyFont="1"/>
    <xf numFmtId="169" fontId="7" fillId="0" borderId="0" xfId="4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169" fontId="3" fillId="0" borderId="0" xfId="4" applyNumberFormat="1" applyFont="1" applyAlignment="1">
      <alignment horizontal="center"/>
    </xf>
    <xf numFmtId="10" fontId="7" fillId="0" borderId="0" xfId="3" applyNumberFormat="1" applyFont="1"/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9" fontId="0" fillId="0" borderId="0" xfId="0" applyNumberFormat="1"/>
    <xf numFmtId="9" fontId="0" fillId="0" borderId="0" xfId="3" applyFont="1"/>
    <xf numFmtId="3" fontId="0" fillId="0" borderId="33" xfId="0" applyNumberFormat="1" applyBorder="1"/>
    <xf numFmtId="0" fontId="2" fillId="0" borderId="0" xfId="0" applyFont="1" applyAlignment="1">
      <alignment horizontal="center" wrapText="1"/>
    </xf>
    <xf numFmtId="169" fontId="0" fillId="0" borderId="33" xfId="4" applyNumberFormat="1" applyFont="1" applyBorder="1"/>
    <xf numFmtId="3" fontId="0" fillId="0" borderId="0" xfId="0" applyNumberFormat="1" applyBorder="1"/>
    <xf numFmtId="3" fontId="0" fillId="0" borderId="22" xfId="0" applyNumberFormat="1" applyBorder="1"/>
    <xf numFmtId="3" fontId="0" fillId="0" borderId="34" xfId="0" applyNumberFormat="1" applyBorder="1"/>
    <xf numFmtId="3" fontId="0" fillId="0" borderId="30" xfId="0" applyNumberFormat="1" applyBorder="1"/>
    <xf numFmtId="3" fontId="0" fillId="0" borderId="20" xfId="0" applyNumberFormat="1" applyBorder="1"/>
    <xf numFmtId="3" fontId="0" fillId="0" borderId="24" xfId="0" applyNumberFormat="1" applyBorder="1"/>
    <xf numFmtId="0" fontId="3" fillId="59" borderId="25" xfId="0" applyFont="1" applyFill="1" applyBorder="1" applyAlignment="1">
      <alignment horizontal="center"/>
    </xf>
    <xf numFmtId="3" fontId="0" fillId="59" borderId="21" xfId="0" applyNumberFormat="1" applyFill="1" applyBorder="1"/>
    <xf numFmtId="3" fontId="0" fillId="59" borderId="23" xfId="0" applyNumberFormat="1" applyFill="1" applyBorder="1"/>
    <xf numFmtId="0" fontId="3" fillId="59" borderId="29" xfId="0" applyFont="1" applyFill="1" applyBorder="1"/>
    <xf numFmtId="0" fontId="3" fillId="59" borderId="27" xfId="0" applyFont="1" applyFill="1" applyBorder="1"/>
    <xf numFmtId="0" fontId="3" fillId="59" borderId="26" xfId="0" applyFont="1" applyFill="1" applyBorder="1"/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26" fillId="0" borderId="0" xfId="0" applyFont="1"/>
    <xf numFmtId="0" fontId="44" fillId="0" borderId="0" xfId="0" applyFont="1"/>
    <xf numFmtId="2" fontId="0" fillId="0" borderId="0" xfId="0" applyNumberFormat="1"/>
    <xf numFmtId="0" fontId="2" fillId="0" borderId="0" xfId="0" applyFont="1" applyAlignment="1">
      <alignment horizontal="right"/>
    </xf>
    <xf numFmtId="169" fontId="4" fillId="0" borderId="0" xfId="4" applyNumberFormat="1" applyFont="1"/>
    <xf numFmtId="0" fontId="0" fillId="0" borderId="0" xfId="0" applyAlignment="1">
      <alignment horizontal="center" wrapText="1"/>
    </xf>
    <xf numFmtId="1" fontId="0" fillId="0" borderId="0" xfId="0" applyNumberFormat="1"/>
    <xf numFmtId="15" fontId="0" fillId="0" borderId="0" xfId="0" applyNumberFormat="1"/>
    <xf numFmtId="43" fontId="0" fillId="0" borderId="0" xfId="4" applyFont="1"/>
    <xf numFmtId="43" fontId="4" fillId="0" borderId="0" xfId="4" applyFont="1"/>
    <xf numFmtId="167" fontId="7" fillId="0" borderId="0" xfId="0" applyNumberFormat="1" applyFont="1"/>
    <xf numFmtId="176" fontId="7" fillId="0" borderId="0" xfId="0" applyNumberFormat="1" applyFont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2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177" fontId="0" fillId="0" borderId="0" xfId="0" applyNumberFormat="1"/>
    <xf numFmtId="0" fontId="2" fillId="0" borderId="0" xfId="0" applyFont="1" applyAlignment="1">
      <alignment horizontal="center" wrapText="1"/>
    </xf>
    <xf numFmtId="4" fontId="0" fillId="0" borderId="0" xfId="0" applyNumberFormat="1" applyAlignment="1">
      <alignment horizontal="center"/>
    </xf>
    <xf numFmtId="0" fontId="0" fillId="56" borderId="0" xfId="0" applyFill="1" applyAlignment="1">
      <alignment horizontal="center"/>
    </xf>
    <xf numFmtId="0" fontId="0" fillId="57" borderId="0" xfId="0" applyFill="1" applyAlignment="1">
      <alignment horizontal="right"/>
    </xf>
    <xf numFmtId="4" fontId="0" fillId="0" borderId="0" xfId="0" applyNumberFormat="1"/>
    <xf numFmtId="0" fontId="0" fillId="56" borderId="0" xfId="0" applyFill="1"/>
    <xf numFmtId="0" fontId="0" fillId="56" borderId="0" xfId="0" applyFill="1" applyAlignment="1">
      <alignment horizontal="right"/>
    </xf>
    <xf numFmtId="4" fontId="0" fillId="56" borderId="0" xfId="0" applyNumberFormat="1" applyFill="1"/>
    <xf numFmtId="3" fontId="0" fillId="0" borderId="38" xfId="0" applyNumberFormat="1" applyBorder="1"/>
    <xf numFmtId="3" fontId="0" fillId="0" borderId="39" xfId="0" applyNumberFormat="1" applyBorder="1"/>
    <xf numFmtId="3" fontId="0" fillId="0" borderId="40" xfId="0" applyNumberFormat="1" applyBorder="1"/>
    <xf numFmtId="169" fontId="0" fillId="0" borderId="0" xfId="4" applyNumberFormat="1" applyFont="1" applyAlignment="1">
      <alignment horizontal="right"/>
    </xf>
    <xf numFmtId="169" fontId="2" fillId="0" borderId="0" xfId="4" applyNumberFormat="1" applyFont="1" applyAlignment="1">
      <alignment horizontal="right"/>
    </xf>
    <xf numFmtId="3" fontId="0" fillId="0" borderId="34" xfId="0" applyNumberFormat="1" applyFill="1" applyBorder="1"/>
    <xf numFmtId="3" fontId="0" fillId="0" borderId="0" xfId="0" applyNumberFormat="1" applyFill="1" applyBorder="1"/>
    <xf numFmtId="3" fontId="0" fillId="0" borderId="20" xfId="0" applyNumberForma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60" borderId="27" xfId="0" applyFont="1" applyFill="1" applyBorder="1"/>
    <xf numFmtId="0" fontId="3" fillId="60" borderId="29" xfId="0" applyFont="1" applyFill="1" applyBorder="1"/>
    <xf numFmtId="3" fontId="0" fillId="0" borderId="35" xfId="0" applyNumberFormat="1" applyFill="1" applyBorder="1"/>
    <xf numFmtId="3" fontId="0" fillId="0" borderId="36" xfId="0" applyNumberFormat="1" applyFill="1" applyBorder="1"/>
    <xf numFmtId="3" fontId="0" fillId="0" borderId="37" xfId="0" applyNumberFormat="1" applyFill="1" applyBorder="1"/>
    <xf numFmtId="0" fontId="26" fillId="0" borderId="22" xfId="0" applyFont="1" applyBorder="1"/>
  </cellXfs>
  <cellStyles count="128">
    <cellStyle name="$" xfId="101"/>
    <cellStyle name="$.00" xfId="102"/>
    <cellStyle name="$_9. Rev2Cost_GDPIPI" xfId="103"/>
    <cellStyle name="$_lists" xfId="104"/>
    <cellStyle name="$_lists_4. Current Monthly Fixed Charge" xfId="105"/>
    <cellStyle name="$_Sheet4" xfId="106"/>
    <cellStyle name="$M" xfId="107"/>
    <cellStyle name="$M.00" xfId="108"/>
    <cellStyle name="$M_9. Rev2Cost_GDPIPI" xfId="109"/>
    <cellStyle name="20% - Accent1 2" xfId="68"/>
    <cellStyle name="20% - Accent1 3" xfId="5"/>
    <cellStyle name="20% - Accent2 2" xfId="72"/>
    <cellStyle name="20% - Accent2 3" xfId="6"/>
    <cellStyle name="20% - Accent3 2" xfId="76"/>
    <cellStyle name="20% - Accent3 3" xfId="7"/>
    <cellStyle name="20% - Accent4 2" xfId="80"/>
    <cellStyle name="20% - Accent4 3" xfId="8"/>
    <cellStyle name="20% - Accent5 2" xfId="84"/>
    <cellStyle name="20% - Accent5 3" xfId="9"/>
    <cellStyle name="20% - Accent6 2" xfId="88"/>
    <cellStyle name="20% - Accent6 3" xfId="10"/>
    <cellStyle name="40% - Accent1 2" xfId="69"/>
    <cellStyle name="40% - Accent1 3" xfId="11"/>
    <cellStyle name="40% - Accent2 2" xfId="73"/>
    <cellStyle name="40% - Accent2 3" xfId="12"/>
    <cellStyle name="40% - Accent3 2" xfId="77"/>
    <cellStyle name="40% - Accent3 3" xfId="13"/>
    <cellStyle name="40% - Accent4 2" xfId="81"/>
    <cellStyle name="40% - Accent4 3" xfId="14"/>
    <cellStyle name="40% - Accent5 2" xfId="85"/>
    <cellStyle name="40% - Accent5 3" xfId="15"/>
    <cellStyle name="40% - Accent6 2" xfId="89"/>
    <cellStyle name="40% - Accent6 3" xfId="16"/>
    <cellStyle name="60% - Accent1 2" xfId="70"/>
    <cellStyle name="60% - Accent1 3" xfId="17"/>
    <cellStyle name="60% - Accent2 2" xfId="74"/>
    <cellStyle name="60% - Accent2 3" xfId="18"/>
    <cellStyle name="60% - Accent3 2" xfId="78"/>
    <cellStyle name="60% - Accent3 3" xfId="19"/>
    <cellStyle name="60% - Accent4 2" xfId="82"/>
    <cellStyle name="60% - Accent4 3" xfId="20"/>
    <cellStyle name="60% - Accent5 2" xfId="86"/>
    <cellStyle name="60% - Accent5 3" xfId="21"/>
    <cellStyle name="60% - Accent6 2" xfId="90"/>
    <cellStyle name="60% - Accent6 3" xfId="22"/>
    <cellStyle name="Accent1 2" xfId="67"/>
    <cellStyle name="Accent1 3" xfId="23"/>
    <cellStyle name="Accent2 2" xfId="71"/>
    <cellStyle name="Accent2 3" xfId="24"/>
    <cellStyle name="Accent3 2" xfId="75"/>
    <cellStyle name="Accent3 3" xfId="25"/>
    <cellStyle name="Accent4 2" xfId="79"/>
    <cellStyle name="Accent4 3" xfId="26"/>
    <cellStyle name="Accent5 2" xfId="83"/>
    <cellStyle name="Accent5 3" xfId="27"/>
    <cellStyle name="Accent6 2" xfId="87"/>
    <cellStyle name="Accent6 3" xfId="28"/>
    <cellStyle name="Bad 2" xfId="56"/>
    <cellStyle name="Bad 3" xfId="29"/>
    <cellStyle name="Calculation 2" xfId="60"/>
    <cellStyle name="Calculation 3" xfId="30"/>
    <cellStyle name="Check Cell 2" xfId="62"/>
    <cellStyle name="Check Cell 3" xfId="31"/>
    <cellStyle name="Comma" xfId="4" builtinId="3"/>
    <cellStyle name="Comma 2" xfId="1"/>
    <cellStyle name="Comma 2 2" xfId="92"/>
    <cellStyle name="Comma 3" xfId="95"/>
    <cellStyle name="Comma 3 2" xfId="125"/>
    <cellStyle name="Comma 4" xfId="100"/>
    <cellStyle name="Comma0" xfId="110"/>
    <cellStyle name="Currency 2" xfId="99"/>
    <cellStyle name="Currency 3" xfId="127"/>
    <cellStyle name="Currency 4" xfId="32"/>
    <cellStyle name="Currency0" xfId="111"/>
    <cellStyle name="Date" xfId="112"/>
    <cellStyle name="Explanatory Text 2" xfId="65"/>
    <cellStyle name="Explanatory Text 3" xfId="33"/>
    <cellStyle name="Fixed" xfId="113"/>
    <cellStyle name="Good 2" xfId="55"/>
    <cellStyle name="Good 3" xfId="34"/>
    <cellStyle name="Grey" xfId="114"/>
    <cellStyle name="Heading 1 2" xfId="51"/>
    <cellStyle name="Heading 1 3" xfId="35"/>
    <cellStyle name="Heading 2 2" xfId="50"/>
    <cellStyle name="Heading 2 3" xfId="36"/>
    <cellStyle name="Heading 3 2" xfId="53"/>
    <cellStyle name="Heading 3 3" xfId="37"/>
    <cellStyle name="Heading 4 2" xfId="54"/>
    <cellStyle name="Heading 4 3" xfId="38"/>
    <cellStyle name="Hyperlink 2" xfId="39"/>
    <cellStyle name="Input [yellow]" xfId="115"/>
    <cellStyle name="Input 2" xfId="58"/>
    <cellStyle name="Input 3" xfId="40"/>
    <cellStyle name="Linked Cell 2" xfId="61"/>
    <cellStyle name="Linked Cell 3" xfId="41"/>
    <cellStyle name="M" xfId="116"/>
    <cellStyle name="M.00" xfId="117"/>
    <cellStyle name="M_9. Rev2Cost_GDPIPI" xfId="118"/>
    <cellStyle name="M_lists" xfId="119"/>
    <cellStyle name="M_lists_4. Current Monthly Fixed Charge" xfId="120"/>
    <cellStyle name="M_Sheet4" xfId="121"/>
    <cellStyle name="Neutral 2" xfId="57"/>
    <cellStyle name="Neutral 3" xfId="42"/>
    <cellStyle name="Normal" xfId="0" builtinId="0"/>
    <cellStyle name="Normal - Style1" xfId="122"/>
    <cellStyle name="Normal 2" xfId="2"/>
    <cellStyle name="Normal 2 2" xfId="48"/>
    <cellStyle name="Normal 3" xfId="52"/>
    <cellStyle name="Normal 4" xfId="91"/>
    <cellStyle name="Normal 5" xfId="94"/>
    <cellStyle name="Normal 5 2" xfId="124"/>
    <cellStyle name="Normal 6" xfId="97"/>
    <cellStyle name="Note 2" xfId="64"/>
    <cellStyle name="Note 3" xfId="43"/>
    <cellStyle name="Output 2" xfId="59"/>
    <cellStyle name="Output 3" xfId="44"/>
    <cellStyle name="Percent" xfId="3" builtinId="5"/>
    <cellStyle name="Percent [2]" xfId="123"/>
    <cellStyle name="Percent 2" xfId="93"/>
    <cellStyle name="Percent 3" xfId="96"/>
    <cellStyle name="Percent 3 2" xfId="126"/>
    <cellStyle name="Percent 4" xfId="98"/>
    <cellStyle name="Title 2" xfId="49"/>
    <cellStyle name="Title 3" xfId="45"/>
    <cellStyle name="Total 2" xfId="66"/>
    <cellStyle name="Total 3" xfId="46"/>
    <cellStyle name="Warning Text 2" xfId="63"/>
    <cellStyle name="Warning Text 3" xfId="47"/>
  </cellStyles>
  <dxfs count="0"/>
  <tableStyles count="0" defaultTableStyle="TableStyleMedium2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 Predicted Monthly'!$C$1</c:f>
              <c:strCache>
                <c:ptCount val="1"/>
                <c:pt idx="0">
                  <c:v>ReskWh</c:v>
                </c:pt>
              </c:strCache>
            </c:strRef>
          </c:tx>
          <c:marker>
            <c:symbol val="none"/>
          </c:marker>
          <c:cat>
            <c:numRef>
              <c:f>'Res Predicted Monthly'!$A$2:$A$73</c:f>
              <c:numCache>
                <c:formatCode>mmm\ yy</c:formatCode>
                <c:ptCount val="7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</c:numCache>
            </c:numRef>
          </c:cat>
          <c:val>
            <c:numRef>
              <c:f>'Res Predicted Monthly'!$C$2:$C$73</c:f>
              <c:numCache>
                <c:formatCode>General</c:formatCode>
                <c:ptCount val="72"/>
                <c:pt idx="0">
                  <c:v>24635161.167892549</c:v>
                </c:pt>
                <c:pt idx="1">
                  <c:v>21264941.095677644</c:v>
                </c:pt>
                <c:pt idx="2">
                  <c:v>20320467.289462749</c:v>
                </c:pt>
                <c:pt idx="3">
                  <c:v>15368223.968047846</c:v>
                </c:pt>
                <c:pt idx="4">
                  <c:v>13133840.142032944</c:v>
                </c:pt>
                <c:pt idx="5">
                  <c:v>11976785.90551804</c:v>
                </c:pt>
                <c:pt idx="6">
                  <c:v>12446989.012403144</c:v>
                </c:pt>
                <c:pt idx="7">
                  <c:v>13097395.633788241</c:v>
                </c:pt>
                <c:pt idx="8">
                  <c:v>13232685.497473339</c:v>
                </c:pt>
                <c:pt idx="9">
                  <c:v>14845613.483858436</c:v>
                </c:pt>
                <c:pt idx="10">
                  <c:v>16496996.886043534</c:v>
                </c:pt>
                <c:pt idx="11">
                  <c:v>19900729.077828635</c:v>
                </c:pt>
                <c:pt idx="12">
                  <c:v>23650215.715997804</c:v>
                </c:pt>
                <c:pt idx="13">
                  <c:v>21137330.052274939</c:v>
                </c:pt>
                <c:pt idx="14">
                  <c:v>19339569.887852073</c:v>
                </c:pt>
                <c:pt idx="15">
                  <c:v>14339897.801129207</c:v>
                </c:pt>
                <c:pt idx="16">
                  <c:v>12579503.733506339</c:v>
                </c:pt>
                <c:pt idx="17">
                  <c:v>12709669.92388347</c:v>
                </c:pt>
                <c:pt idx="18">
                  <c:v>14680147.484760607</c:v>
                </c:pt>
                <c:pt idx="19">
                  <c:v>14024711.74603774</c:v>
                </c:pt>
                <c:pt idx="20">
                  <c:v>13142688.407314872</c:v>
                </c:pt>
                <c:pt idx="21">
                  <c:v>14485777.508292003</c:v>
                </c:pt>
                <c:pt idx="22">
                  <c:v>16983251.713569138</c:v>
                </c:pt>
                <c:pt idx="23">
                  <c:v>21020194.500046272</c:v>
                </c:pt>
                <c:pt idx="24">
                  <c:v>23022326.42784144</c:v>
                </c:pt>
                <c:pt idx="25">
                  <c:v>20206438.193256531</c:v>
                </c:pt>
                <c:pt idx="26">
                  <c:v>19343947.481271625</c:v>
                </c:pt>
                <c:pt idx="27">
                  <c:v>15358267.267086715</c:v>
                </c:pt>
                <c:pt idx="28">
                  <c:v>13075508.600401806</c:v>
                </c:pt>
                <c:pt idx="29">
                  <c:v>12318121.995516896</c:v>
                </c:pt>
                <c:pt idx="30">
                  <c:v>14280540.223931987</c:v>
                </c:pt>
                <c:pt idx="31">
                  <c:v>13744542.177247077</c:v>
                </c:pt>
                <c:pt idx="32">
                  <c:v>12475644.696762169</c:v>
                </c:pt>
                <c:pt idx="33">
                  <c:v>13769534.523777261</c:v>
                </c:pt>
                <c:pt idx="34">
                  <c:v>15620490.438992351</c:v>
                </c:pt>
                <c:pt idx="35">
                  <c:v>18996139.590307444</c:v>
                </c:pt>
                <c:pt idx="36">
                  <c:v>20909423.816872794</c:v>
                </c:pt>
                <c:pt idx="37">
                  <c:v>18689053.260874771</c:v>
                </c:pt>
                <c:pt idx="38">
                  <c:v>16791457.429876745</c:v>
                </c:pt>
                <c:pt idx="39">
                  <c:v>14517265.894378716</c:v>
                </c:pt>
                <c:pt idx="40">
                  <c:v>11855286.068080692</c:v>
                </c:pt>
                <c:pt idx="41">
                  <c:v>12561226.314682662</c:v>
                </c:pt>
                <c:pt idx="42">
                  <c:v>14574665.599084636</c:v>
                </c:pt>
                <c:pt idx="43">
                  <c:v>13992873.412486609</c:v>
                </c:pt>
                <c:pt idx="44">
                  <c:v>12679818.294088582</c:v>
                </c:pt>
                <c:pt idx="45">
                  <c:v>13241344.397090556</c:v>
                </c:pt>
                <c:pt idx="46">
                  <c:v>16985573.910692532</c:v>
                </c:pt>
                <c:pt idx="47">
                  <c:v>19688726.2089945</c:v>
                </c:pt>
                <c:pt idx="48">
                  <c:v>22042229.190884668</c:v>
                </c:pt>
                <c:pt idx="49">
                  <c:v>19773607.005250089</c:v>
                </c:pt>
                <c:pt idx="50">
                  <c:v>19002801.376715507</c:v>
                </c:pt>
                <c:pt idx="51">
                  <c:v>15463434.860880928</c:v>
                </c:pt>
                <c:pt idx="52">
                  <c:v>11411798.742946351</c:v>
                </c:pt>
                <c:pt idx="53">
                  <c:v>11995475.306811769</c:v>
                </c:pt>
                <c:pt idx="54">
                  <c:v>13886742.437877189</c:v>
                </c:pt>
                <c:pt idx="55">
                  <c:v>12973729.18644261</c:v>
                </c:pt>
                <c:pt idx="56">
                  <c:v>12414553.238608029</c:v>
                </c:pt>
                <c:pt idx="57">
                  <c:v>13273674.921473451</c:v>
                </c:pt>
                <c:pt idx="58">
                  <c:v>17575993.111538868</c:v>
                </c:pt>
                <c:pt idx="59">
                  <c:v>21455609.37580429</c:v>
                </c:pt>
                <c:pt idx="60">
                  <c:v>24218664.983197823</c:v>
                </c:pt>
                <c:pt idx="61">
                  <c:v>20930195.922494277</c:v>
                </c:pt>
                <c:pt idx="62">
                  <c:v>20665009.949390739</c:v>
                </c:pt>
                <c:pt idx="63">
                  <c:v>15802184.922587194</c:v>
                </c:pt>
                <c:pt idx="64">
                  <c:v>11645562.289283656</c:v>
                </c:pt>
                <c:pt idx="65">
                  <c:v>11660347.586180111</c:v>
                </c:pt>
                <c:pt idx="66">
                  <c:v>12876498.76317657</c:v>
                </c:pt>
                <c:pt idx="67">
                  <c:v>12915052.024773028</c:v>
                </c:pt>
                <c:pt idx="68">
                  <c:v>12628866.672069486</c:v>
                </c:pt>
                <c:pt idx="69">
                  <c:v>13304278.095565943</c:v>
                </c:pt>
                <c:pt idx="70">
                  <c:v>17500936.560762402</c:v>
                </c:pt>
                <c:pt idx="71">
                  <c:v>20476097.358458862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'Res Predicted Monthly'!$Z$1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'Res Predicted Monthly'!$A$2:$A$73</c:f>
              <c:numCache>
                <c:formatCode>mmm\ yy</c:formatCode>
                <c:ptCount val="7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</c:numCache>
            </c:numRef>
          </c:cat>
          <c:val>
            <c:numRef>
              <c:f>'Res Predicted Monthly'!$Z$2:$Z$73</c:f>
              <c:numCache>
                <c:formatCode>_(* #,##0.00_);_(* \(#,##0.00\);_(* "-"??_);_(@_)</c:formatCode>
                <c:ptCount val="72"/>
                <c:pt idx="0">
                  <c:v>24755485.518421523</c:v>
                </c:pt>
                <c:pt idx="1">
                  <c:v>20720084.143326901</c:v>
                </c:pt>
                <c:pt idx="2">
                  <c:v>19842058.457779337</c:v>
                </c:pt>
                <c:pt idx="3">
                  <c:v>15452234.76238225</c:v>
                </c:pt>
                <c:pt idx="4">
                  <c:v>12977699.31773969</c:v>
                </c:pt>
                <c:pt idx="5">
                  <c:v>12746147.286553988</c:v>
                </c:pt>
                <c:pt idx="6">
                  <c:v>12312423.701053405</c:v>
                </c:pt>
                <c:pt idx="7">
                  <c:v>14063935.684495976</c:v>
                </c:pt>
                <c:pt idx="8">
                  <c:v>12675297.951310914</c:v>
                </c:pt>
                <c:pt idx="9">
                  <c:v>15397610.328671258</c:v>
                </c:pt>
                <c:pt idx="10">
                  <c:v>16083497.248582553</c:v>
                </c:pt>
                <c:pt idx="11">
                  <c:v>20947283.76983742</c:v>
                </c:pt>
                <c:pt idx="12">
                  <c:v>22837195.7691833</c:v>
                </c:pt>
                <c:pt idx="13">
                  <c:v>19996976.649902109</c:v>
                </c:pt>
                <c:pt idx="14">
                  <c:v>18251069.038887642</c:v>
                </c:pt>
                <c:pt idx="15">
                  <c:v>14254949.175404325</c:v>
                </c:pt>
                <c:pt idx="16">
                  <c:v>12883561.420592817</c:v>
                </c:pt>
                <c:pt idx="17">
                  <c:v>12292308.721846318</c:v>
                </c:pt>
                <c:pt idx="18">
                  <c:v>15591435.737995004</c:v>
                </c:pt>
                <c:pt idx="19">
                  <c:v>13851585.534199798</c:v>
                </c:pt>
                <c:pt idx="20">
                  <c:v>13220008.219943851</c:v>
                </c:pt>
                <c:pt idx="21">
                  <c:v>14576747.526097283</c:v>
                </c:pt>
                <c:pt idx="22">
                  <c:v>16729124.735383321</c:v>
                </c:pt>
                <c:pt idx="23">
                  <c:v>21002656.097830798</c:v>
                </c:pt>
                <c:pt idx="24">
                  <c:v>23922747.907145847</c:v>
                </c:pt>
                <c:pt idx="25">
                  <c:v>20895883.792049035</c:v>
                </c:pt>
                <c:pt idx="26">
                  <c:v>19893372.527847305</c:v>
                </c:pt>
                <c:pt idx="27">
                  <c:v>15495308.953606673</c:v>
                </c:pt>
                <c:pt idx="28">
                  <c:v>12482041.43871787</c:v>
                </c:pt>
                <c:pt idx="29">
                  <c:v>11619299.876625733</c:v>
                </c:pt>
                <c:pt idx="30">
                  <c:v>14398348.008396616</c:v>
                </c:pt>
                <c:pt idx="31">
                  <c:v>12791285.912898509</c:v>
                </c:pt>
                <c:pt idx="32">
                  <c:v>12406302.014104165</c:v>
                </c:pt>
                <c:pt idx="33">
                  <c:v>14007920.53757133</c:v>
                </c:pt>
                <c:pt idx="34">
                  <c:v>15573575.619951747</c:v>
                </c:pt>
                <c:pt idx="35">
                  <c:v>19408637.70130844</c:v>
                </c:pt>
                <c:pt idx="36">
                  <c:v>21693494.360727876</c:v>
                </c:pt>
                <c:pt idx="37">
                  <c:v>19194592.58522024</c:v>
                </c:pt>
                <c:pt idx="38">
                  <c:v>17162277.480277717</c:v>
                </c:pt>
                <c:pt idx="39">
                  <c:v>14990666.343129553</c:v>
                </c:pt>
                <c:pt idx="40">
                  <c:v>11874165.888005538</c:v>
                </c:pt>
                <c:pt idx="41">
                  <c:v>12317184.683406806</c:v>
                </c:pt>
                <c:pt idx="42">
                  <c:v>14189067.139813745</c:v>
                </c:pt>
                <c:pt idx="43">
                  <c:v>13254267.42096089</c:v>
                </c:pt>
                <c:pt idx="44">
                  <c:v>12470712.953588746</c:v>
                </c:pt>
                <c:pt idx="45">
                  <c:v>13747354.236367166</c:v>
                </c:pt>
                <c:pt idx="46">
                  <c:v>16708040.277811948</c:v>
                </c:pt>
                <c:pt idx="47">
                  <c:v>19530192.929722369</c:v>
                </c:pt>
                <c:pt idx="48">
                  <c:v>21956187.011918854</c:v>
                </c:pt>
                <c:pt idx="49">
                  <c:v>20331546.520289809</c:v>
                </c:pt>
                <c:pt idx="50">
                  <c:v>19353700.724454649</c:v>
                </c:pt>
                <c:pt idx="51">
                  <c:v>15400779.909827847</c:v>
                </c:pt>
                <c:pt idx="52">
                  <c:v>12169894.150903704</c:v>
                </c:pt>
                <c:pt idx="53">
                  <c:v>12233763.398456907</c:v>
                </c:pt>
                <c:pt idx="54">
                  <c:v>13597680.415296206</c:v>
                </c:pt>
                <c:pt idx="55">
                  <c:v>12418644.699080931</c:v>
                </c:pt>
                <c:pt idx="56">
                  <c:v>12584687.414163306</c:v>
                </c:pt>
                <c:pt idx="57">
                  <c:v>13602887.076612499</c:v>
                </c:pt>
                <c:pt idx="58">
                  <c:v>16875218.270656012</c:v>
                </c:pt>
                <c:pt idx="59">
                  <c:v>21004552.903559607</c:v>
                </c:pt>
                <c:pt idx="60">
                  <c:v>23312910.735288814</c:v>
                </c:pt>
                <c:pt idx="61">
                  <c:v>20862481.839039791</c:v>
                </c:pt>
                <c:pt idx="62">
                  <c:v>20960775.185322363</c:v>
                </c:pt>
                <c:pt idx="63">
                  <c:v>15255335.569759477</c:v>
                </c:pt>
                <c:pt idx="64">
                  <c:v>12542858.522063283</c:v>
                </c:pt>
                <c:pt idx="65">
                  <c:v>12521412.793661447</c:v>
                </c:pt>
                <c:pt idx="66">
                  <c:v>12650396.580148539</c:v>
                </c:pt>
                <c:pt idx="67">
                  <c:v>12637605.977938375</c:v>
                </c:pt>
                <c:pt idx="68">
                  <c:v>13020413.536482863</c:v>
                </c:pt>
                <c:pt idx="69">
                  <c:v>13903051.981094912</c:v>
                </c:pt>
                <c:pt idx="70">
                  <c:v>17075272.429577719</c:v>
                </c:pt>
                <c:pt idx="71">
                  <c:v>19644172.709180992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694336"/>
        <c:axId val="230173504"/>
      </c:lineChart>
      <c:dateAx>
        <c:axId val="231694336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230173504"/>
        <c:crosses val="autoZero"/>
        <c:auto val="1"/>
        <c:lblOffset val="100"/>
        <c:baseTimeUnit val="months"/>
      </c:dateAx>
      <c:valAx>
        <c:axId val="230173504"/>
        <c:scaling>
          <c:orientation val="minMax"/>
          <c:min val="1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316943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&lt; 50 Normalized Monthly'!$C$1</c:f>
              <c:strCache>
                <c:ptCount val="1"/>
                <c:pt idx="0">
                  <c:v>GSlt50kWh</c:v>
                </c:pt>
              </c:strCache>
            </c:strRef>
          </c:tx>
          <c:marker>
            <c:symbol val="none"/>
          </c:marker>
          <c:cat>
            <c:numRef>
              <c:f>'GS &lt; 50 Normalized Monthly'!$A$2:$A$145</c:f>
              <c:numCache>
                <c:formatCode>mmm\ 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'GS &lt; 50 Normalized Monthly'!$C$2:$C$145</c:f>
              <c:numCache>
                <c:formatCode>General</c:formatCode>
                <c:ptCount val="144"/>
                <c:pt idx="0">
                  <c:v>9408092.4600828551</c:v>
                </c:pt>
                <c:pt idx="1">
                  <c:v>8303130.0614485741</c:v>
                </c:pt>
                <c:pt idx="2">
                  <c:v>8616455.7063142881</c:v>
                </c:pt>
                <c:pt idx="3">
                  <c:v>7332910.1634800034</c:v>
                </c:pt>
                <c:pt idx="4">
                  <c:v>6914339.2261457164</c:v>
                </c:pt>
                <c:pt idx="5">
                  <c:v>6923072.5982114328</c:v>
                </c:pt>
                <c:pt idx="6">
                  <c:v>7578625.0371771464</c:v>
                </c:pt>
                <c:pt idx="7">
                  <c:v>7854475.5284428624</c:v>
                </c:pt>
                <c:pt idx="8">
                  <c:v>7127223.8715085778</c:v>
                </c:pt>
                <c:pt idx="9">
                  <c:v>7360544.6932742912</c:v>
                </c:pt>
                <c:pt idx="10">
                  <c:v>7597920.9622400068</c:v>
                </c:pt>
                <c:pt idx="11">
                  <c:v>8675418.3758057225</c:v>
                </c:pt>
                <c:pt idx="12">
                  <c:v>9383974.6045029908</c:v>
                </c:pt>
                <c:pt idx="13">
                  <c:v>8654532.3013318107</c:v>
                </c:pt>
                <c:pt idx="14">
                  <c:v>8273380.9928606292</c:v>
                </c:pt>
                <c:pt idx="15">
                  <c:v>6988849.8994894521</c:v>
                </c:pt>
                <c:pt idx="16">
                  <c:v>7059902.6826182716</c:v>
                </c:pt>
                <c:pt idx="17">
                  <c:v>7262687.729847094</c:v>
                </c:pt>
                <c:pt idx="18">
                  <c:v>8372270.7691759132</c:v>
                </c:pt>
                <c:pt idx="19">
                  <c:v>8176242.1304047331</c:v>
                </c:pt>
                <c:pt idx="20">
                  <c:v>7195797.6649335548</c:v>
                </c:pt>
                <c:pt idx="21">
                  <c:v>7205179.4104623739</c:v>
                </c:pt>
                <c:pt idx="22">
                  <c:v>7687689.7357911961</c:v>
                </c:pt>
                <c:pt idx="23">
                  <c:v>8818324.9083200172</c:v>
                </c:pt>
                <c:pt idx="24">
                  <c:v>9497858.1950556487</c:v>
                </c:pt>
                <c:pt idx="25">
                  <c:v>8561553.1791980918</c:v>
                </c:pt>
                <c:pt idx="26">
                  <c:v>8681746.0780405328</c:v>
                </c:pt>
                <c:pt idx="27">
                  <c:v>7464534.0887829745</c:v>
                </c:pt>
                <c:pt idx="28">
                  <c:v>7490970.5370254153</c:v>
                </c:pt>
                <c:pt idx="29">
                  <c:v>7258377.2131678574</c:v>
                </c:pt>
                <c:pt idx="30">
                  <c:v>8259843.8168102987</c:v>
                </c:pt>
                <c:pt idx="31">
                  <c:v>7945328.4461527411</c:v>
                </c:pt>
                <c:pt idx="32">
                  <c:v>7095765.259495182</c:v>
                </c:pt>
                <c:pt idx="33">
                  <c:v>6962809.929037625</c:v>
                </c:pt>
                <c:pt idx="34">
                  <c:v>7251164.6070800656</c:v>
                </c:pt>
                <c:pt idx="35">
                  <c:v>8093769.1554225087</c:v>
                </c:pt>
                <c:pt idx="36">
                  <c:v>8616766.236348236</c:v>
                </c:pt>
                <c:pt idx="37">
                  <c:v>7990695.766057251</c:v>
                </c:pt>
                <c:pt idx="38">
                  <c:v>7701208.6086662654</c:v>
                </c:pt>
                <c:pt idx="39">
                  <c:v>6920576.3044752814</c:v>
                </c:pt>
                <c:pt idx="40">
                  <c:v>6992836.9937842954</c:v>
                </c:pt>
                <c:pt idx="41">
                  <c:v>7377632.6825933103</c:v>
                </c:pt>
                <c:pt idx="42">
                  <c:v>8108140.1990023255</c:v>
                </c:pt>
                <c:pt idx="43">
                  <c:v>7894188.0266113393</c:v>
                </c:pt>
                <c:pt idx="44">
                  <c:v>7032231.0455203541</c:v>
                </c:pt>
                <c:pt idx="45">
                  <c:v>6851983.3074293695</c:v>
                </c:pt>
                <c:pt idx="46">
                  <c:v>7479887.5906383833</c:v>
                </c:pt>
                <c:pt idx="47">
                  <c:v>8137948.6939473981</c:v>
                </c:pt>
                <c:pt idx="48">
                  <c:v>8754489.4838419612</c:v>
                </c:pt>
                <c:pt idx="49">
                  <c:v>7995622.6666620364</c:v>
                </c:pt>
                <c:pt idx="50">
                  <c:v>8084522.8748821123</c:v>
                </c:pt>
                <c:pt idx="51">
                  <c:v>7130007.7383021899</c:v>
                </c:pt>
                <c:pt idx="52">
                  <c:v>6622024.3470222652</c:v>
                </c:pt>
                <c:pt idx="53">
                  <c:v>6767791.7244423442</c:v>
                </c:pt>
                <c:pt idx="54">
                  <c:v>7689403.0530624194</c:v>
                </c:pt>
                <c:pt idx="55">
                  <c:v>7361716.6433824971</c:v>
                </c:pt>
                <c:pt idx="56">
                  <c:v>6711883.2291025724</c:v>
                </c:pt>
                <c:pt idx="57">
                  <c:v>6707667.7124226503</c:v>
                </c:pt>
                <c:pt idx="58">
                  <c:v>7486656.2001427263</c:v>
                </c:pt>
                <c:pt idx="59">
                  <c:v>8383117.297562805</c:v>
                </c:pt>
                <c:pt idx="60">
                  <c:v>10036179.634191457</c:v>
                </c:pt>
                <c:pt idx="61">
                  <c:v>8987992.9036117364</c:v>
                </c:pt>
                <c:pt idx="62">
                  <c:v>9142253.3637320157</c:v>
                </c:pt>
                <c:pt idx="63">
                  <c:v>7535756.1951522958</c:v>
                </c:pt>
                <c:pt idx="64">
                  <c:v>6909621.2210725751</c:v>
                </c:pt>
                <c:pt idx="65">
                  <c:v>7068061.3764928542</c:v>
                </c:pt>
                <c:pt idx="66">
                  <c:v>7535915.7069131332</c:v>
                </c:pt>
                <c:pt idx="67">
                  <c:v>7503410.9593334123</c:v>
                </c:pt>
                <c:pt idx="68">
                  <c:v>7020369.1858536908</c:v>
                </c:pt>
                <c:pt idx="69">
                  <c:v>7061230.5180739705</c:v>
                </c:pt>
                <c:pt idx="70">
                  <c:v>7872989.7453942504</c:v>
                </c:pt>
                <c:pt idx="71">
                  <c:v>8666311.1852145288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'GS &lt; 50 Normalized Monthly'!$T$1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'GS &lt; 50 Normalized Monthly'!$A$2:$A$145</c:f>
              <c:numCache>
                <c:formatCode>mmm\ 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'GS &lt; 50 Normalized Monthly'!$T$2:$T$145</c:f>
              <c:numCache>
                <c:formatCode>_-* #,##0_-;\-* #,##0_-;_-* "-"??_-;_-@_-</c:formatCode>
                <c:ptCount val="144"/>
                <c:pt idx="0">
                  <c:v>9144491.1185205858</c:v>
                </c:pt>
                <c:pt idx="1">
                  <c:v>8828740.0022756532</c:v>
                </c:pt>
                <c:pt idx="2">
                  <c:v>8527435.1640302092</c:v>
                </c:pt>
                <c:pt idx="3">
                  <c:v>7786361.7932698559</c:v>
                </c:pt>
                <c:pt idx="4">
                  <c:v>7305699.1389579093</c:v>
                </c:pt>
                <c:pt idx="5">
                  <c:v>7448243.3326588487</c:v>
                </c:pt>
                <c:pt idx="6">
                  <c:v>8127110.1263554767</c:v>
                </c:pt>
                <c:pt idx="7">
                  <c:v>7824425.2933593877</c:v>
                </c:pt>
                <c:pt idx="8">
                  <c:v>7188563.7741937563</c:v>
                </c:pt>
                <c:pt idx="9">
                  <c:v>7447743.3226055428</c:v>
                </c:pt>
                <c:pt idx="10">
                  <c:v>7985452.9415405253</c:v>
                </c:pt>
                <c:pt idx="11">
                  <c:v>8792217.8007122576</c:v>
                </c:pt>
                <c:pt idx="12">
                  <c:v>9111404.3221168369</c:v>
                </c:pt>
                <c:pt idx="13">
                  <c:v>8766702.2590186242</c:v>
                </c:pt>
                <c:pt idx="14">
                  <c:v>8357865.3324609986</c:v>
                </c:pt>
                <c:pt idx="15">
                  <c:v>7625063.660801582</c:v>
                </c:pt>
                <c:pt idx="16">
                  <c:v>7111314.2100858884</c:v>
                </c:pt>
                <c:pt idx="17">
                  <c:v>7320031.9965943238</c:v>
                </c:pt>
                <c:pt idx="18">
                  <c:v>7957540.294786267</c:v>
                </c:pt>
                <c:pt idx="19">
                  <c:v>7754115.8510014229</c:v>
                </c:pt>
                <c:pt idx="20">
                  <c:v>7114118.4822853245</c:v>
                </c:pt>
                <c:pt idx="21">
                  <c:v>7443607.473055074</c:v>
                </c:pt>
                <c:pt idx="22">
                  <c:v>8051626.5343480213</c:v>
                </c:pt>
                <c:pt idx="23">
                  <c:v>8829440.4466664754</c:v>
                </c:pt>
                <c:pt idx="24">
                  <c:v>9144491.1185205858</c:v>
                </c:pt>
                <c:pt idx="25">
                  <c:v>8824604.1527251843</c:v>
                </c:pt>
                <c:pt idx="26">
                  <c:v>8407495.5270666219</c:v>
                </c:pt>
                <c:pt idx="27">
                  <c:v>7666422.1563062668</c:v>
                </c:pt>
                <c:pt idx="28">
                  <c:v>7165080.2542419797</c:v>
                </c:pt>
                <c:pt idx="29">
                  <c:v>7373798.0407504151</c:v>
                </c:pt>
                <c:pt idx="30">
                  <c:v>8031985.5866947006</c:v>
                </c:pt>
                <c:pt idx="31">
                  <c:v>7716893.205047207</c:v>
                </c:pt>
                <c:pt idx="32">
                  <c:v>7085167.5354320444</c:v>
                </c:pt>
                <c:pt idx="33">
                  <c:v>7356754.6324952338</c:v>
                </c:pt>
                <c:pt idx="34">
                  <c:v>7890328.4018797493</c:v>
                </c:pt>
                <c:pt idx="35">
                  <c:v>8668142.3141982015</c:v>
                </c:pt>
                <c:pt idx="36">
                  <c:v>8995600.5347037185</c:v>
                </c:pt>
                <c:pt idx="37">
                  <c:v>8663306.0202569105</c:v>
                </c:pt>
                <c:pt idx="38">
                  <c:v>8246197.394598349</c:v>
                </c:pt>
                <c:pt idx="39">
                  <c:v>7472037.2274342459</c:v>
                </c:pt>
                <c:pt idx="40">
                  <c:v>6950016.0776176164</c:v>
                </c:pt>
                <c:pt idx="41">
                  <c:v>7171141.4127774583</c:v>
                </c:pt>
                <c:pt idx="42">
                  <c:v>7833464.8082722109</c:v>
                </c:pt>
                <c:pt idx="43">
                  <c:v>7547323.3734779973</c:v>
                </c:pt>
                <c:pt idx="44">
                  <c:v>6799793.9164497145</c:v>
                </c:pt>
                <c:pt idx="45">
                  <c:v>7096196.1108157169</c:v>
                </c:pt>
                <c:pt idx="46">
                  <c:v>7695943.4730077283</c:v>
                </c:pt>
                <c:pt idx="47">
                  <c:v>8482029.0844271183</c:v>
                </c:pt>
                <c:pt idx="48">
                  <c:v>8784672.2076298241</c:v>
                </c:pt>
                <c:pt idx="49">
                  <c:v>8489600.3391372338</c:v>
                </c:pt>
                <c:pt idx="50">
                  <c:v>8068355.8639282016</c:v>
                </c:pt>
                <c:pt idx="51">
                  <c:v>7343825.8913697228</c:v>
                </c:pt>
                <c:pt idx="52">
                  <c:v>6830076.4406540291</c:v>
                </c:pt>
                <c:pt idx="53">
                  <c:v>7059473.4749148069</c:v>
                </c:pt>
                <c:pt idx="54">
                  <c:v>7738340.2686114348</c:v>
                </c:pt>
                <c:pt idx="55">
                  <c:v>7448062.9842667524</c:v>
                </c:pt>
                <c:pt idx="56">
                  <c:v>6799793.9164497145</c:v>
                </c:pt>
                <c:pt idx="57">
                  <c:v>7009343.2702558786</c:v>
                </c:pt>
                <c:pt idx="58">
                  <c:v>7394026.4558235249</c:v>
                </c:pt>
                <c:pt idx="59">
                  <c:v>8147025.2708391678</c:v>
                </c:pt>
                <c:pt idx="60">
                  <c:v>9477352.0509811901</c:v>
                </c:pt>
                <c:pt idx="61">
                  <c:v>9145057.536534382</c:v>
                </c:pt>
                <c:pt idx="62">
                  <c:v>8591465.875710357</c:v>
                </c:pt>
                <c:pt idx="63">
                  <c:v>7862800.0536014102</c:v>
                </c:pt>
                <c:pt idx="64">
                  <c:v>7353186.4524361854</c:v>
                </c:pt>
                <c:pt idx="65">
                  <c:v>7528817.4425408719</c:v>
                </c:pt>
                <c:pt idx="66">
                  <c:v>8203548.3866870329</c:v>
                </c:pt>
                <c:pt idx="67">
                  <c:v>7913271.1023423485</c:v>
                </c:pt>
                <c:pt idx="68">
                  <c:v>6946541.6191392355</c:v>
                </c:pt>
                <c:pt idx="69">
                  <c:v>7267758.9108080473</c:v>
                </c:pt>
                <c:pt idx="70">
                  <c:v>7813740.2288439674</c:v>
                </c:pt>
                <c:pt idx="71">
                  <c:v>8570874.8934100792</c:v>
                </c:pt>
                <c:pt idx="72">
                  <c:v>8974320.5449517258</c:v>
                </c:pt>
                <c:pt idx="73">
                  <c:v>8646161.8800553866</c:v>
                </c:pt>
                <c:pt idx="74">
                  <c:v>8241460.8030482298</c:v>
                </c:pt>
                <c:pt idx="75">
                  <c:v>7504523.2818383444</c:v>
                </c:pt>
                <c:pt idx="76">
                  <c:v>7044539.8752787421</c:v>
                </c:pt>
                <c:pt idx="77">
                  <c:v>7253257.6617871774</c:v>
                </c:pt>
                <c:pt idx="78">
                  <c:v>7932124.4554838054</c:v>
                </c:pt>
                <c:pt idx="79">
                  <c:v>7658390.5693409964</c:v>
                </c:pt>
                <c:pt idx="80">
                  <c:v>7026664.8997258339</c:v>
                </c:pt>
                <c:pt idx="81">
                  <c:v>7335474.642743241</c:v>
                </c:pt>
                <c:pt idx="82">
                  <c:v>7877320.1112286923</c:v>
                </c:pt>
                <c:pt idx="83">
                  <c:v>8650998.1739966776</c:v>
                </c:pt>
                <c:pt idx="84">
                  <c:v>8767075.7334447205</c:v>
                </c:pt>
                <c:pt idx="85">
                  <c:v>8438917.0685483813</c:v>
                </c:pt>
                <c:pt idx="86">
                  <c:v>8034215.9915412245</c:v>
                </c:pt>
                <c:pt idx="87">
                  <c:v>7297278.4703313392</c:v>
                </c:pt>
                <c:pt idx="88">
                  <c:v>6837295.0637717368</c:v>
                </c:pt>
                <c:pt idx="89">
                  <c:v>7046012.8502801722</c:v>
                </c:pt>
                <c:pt idx="90">
                  <c:v>7724879.6439768001</c:v>
                </c:pt>
                <c:pt idx="91">
                  <c:v>7451145.7578339912</c:v>
                </c:pt>
                <c:pt idx="92">
                  <c:v>6819420.0882188287</c:v>
                </c:pt>
                <c:pt idx="93">
                  <c:v>7128229.8312362358</c:v>
                </c:pt>
                <c:pt idx="94">
                  <c:v>7670075.2997216871</c:v>
                </c:pt>
                <c:pt idx="95">
                  <c:v>8443753.3624896724</c:v>
                </c:pt>
                <c:pt idx="96">
                  <c:v>8563292.1273250878</c:v>
                </c:pt>
                <c:pt idx="97">
                  <c:v>8235133.4624287486</c:v>
                </c:pt>
                <c:pt idx="98">
                  <c:v>7830432.3854215918</c:v>
                </c:pt>
                <c:pt idx="99">
                  <c:v>7093494.8642117064</c:v>
                </c:pt>
                <c:pt idx="100">
                  <c:v>6633511.4576521041</c:v>
                </c:pt>
                <c:pt idx="101">
                  <c:v>6842229.2441605395</c:v>
                </c:pt>
                <c:pt idx="102">
                  <c:v>7521096.0378571674</c:v>
                </c:pt>
                <c:pt idx="103">
                  <c:v>7247362.1517143585</c:v>
                </c:pt>
                <c:pt idx="104">
                  <c:v>6615636.4820991959</c:v>
                </c:pt>
                <c:pt idx="105">
                  <c:v>6924446.2251166031</c:v>
                </c:pt>
                <c:pt idx="106">
                  <c:v>7466291.6936020544</c:v>
                </c:pt>
                <c:pt idx="107">
                  <c:v>8239969.7563700397</c:v>
                </c:pt>
                <c:pt idx="108">
                  <c:v>8362911.92083814</c:v>
                </c:pt>
                <c:pt idx="109">
                  <c:v>8034753.2559418008</c:v>
                </c:pt>
                <c:pt idx="110">
                  <c:v>7630052.178934644</c:v>
                </c:pt>
                <c:pt idx="111">
                  <c:v>6893114.6577247586</c:v>
                </c:pt>
                <c:pt idx="112">
                  <c:v>6433131.2511651563</c:v>
                </c:pt>
                <c:pt idx="113">
                  <c:v>6641849.0376735916</c:v>
                </c:pt>
                <c:pt idx="114">
                  <c:v>7320715.8313702196</c:v>
                </c:pt>
                <c:pt idx="115">
                  <c:v>7046981.9452274106</c:v>
                </c:pt>
                <c:pt idx="116">
                  <c:v>6415256.2756122481</c:v>
                </c:pt>
                <c:pt idx="117">
                  <c:v>6724066.0186296552</c:v>
                </c:pt>
                <c:pt idx="118">
                  <c:v>7265911.4871151065</c:v>
                </c:pt>
                <c:pt idx="119">
                  <c:v>8039589.5498830918</c:v>
                </c:pt>
                <c:pt idx="120">
                  <c:v>8165878.273645835</c:v>
                </c:pt>
                <c:pt idx="121">
                  <c:v>7837719.6087494958</c:v>
                </c:pt>
                <c:pt idx="122">
                  <c:v>7433018.531742339</c:v>
                </c:pt>
                <c:pt idx="123">
                  <c:v>6696081.0105324537</c:v>
                </c:pt>
                <c:pt idx="124">
                  <c:v>6236097.6039728513</c:v>
                </c:pt>
                <c:pt idx="125">
                  <c:v>6444815.3904812867</c:v>
                </c:pt>
                <c:pt idx="126">
                  <c:v>7123682.1841779146</c:v>
                </c:pt>
                <c:pt idx="127">
                  <c:v>6849948.2980351057</c:v>
                </c:pt>
                <c:pt idx="128">
                  <c:v>6218222.6284199432</c:v>
                </c:pt>
                <c:pt idx="129">
                  <c:v>6527032.3714373503</c:v>
                </c:pt>
                <c:pt idx="130">
                  <c:v>7068877.8399228016</c:v>
                </c:pt>
                <c:pt idx="131">
                  <c:v>7842555.9026907869</c:v>
                </c:pt>
                <c:pt idx="132">
                  <c:v>7972135.2947032992</c:v>
                </c:pt>
                <c:pt idx="133">
                  <c:v>7643976.62980696</c:v>
                </c:pt>
                <c:pt idx="134">
                  <c:v>7239275.5527998032</c:v>
                </c:pt>
                <c:pt idx="135">
                  <c:v>6502338.0315899178</c:v>
                </c:pt>
                <c:pt idx="136">
                  <c:v>6042354.6250303155</c:v>
                </c:pt>
                <c:pt idx="137">
                  <c:v>6251072.4115387509</c:v>
                </c:pt>
                <c:pt idx="138">
                  <c:v>6929939.2052353788</c:v>
                </c:pt>
                <c:pt idx="139">
                  <c:v>6656205.3190925699</c:v>
                </c:pt>
                <c:pt idx="140">
                  <c:v>6024479.6494774073</c:v>
                </c:pt>
                <c:pt idx="141">
                  <c:v>6333289.3924948145</c:v>
                </c:pt>
                <c:pt idx="142">
                  <c:v>6875134.8609802658</c:v>
                </c:pt>
                <c:pt idx="143">
                  <c:v>7648812.9237482511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215936"/>
        <c:axId val="235481344"/>
      </c:lineChart>
      <c:dateAx>
        <c:axId val="234215936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235481344"/>
        <c:crosses val="autoZero"/>
        <c:auto val="1"/>
        <c:lblOffset val="100"/>
        <c:baseTimeUnit val="months"/>
      </c:dateAx>
      <c:valAx>
        <c:axId val="235481344"/>
        <c:scaling>
          <c:orientation val="minMax"/>
          <c:min val="4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342159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&gt; 50 Normalized Monthly'!$C$1</c:f>
              <c:strCache>
                <c:ptCount val="1"/>
                <c:pt idx="0">
                  <c:v>GSgt50kWh</c:v>
                </c:pt>
              </c:strCache>
            </c:strRef>
          </c:tx>
          <c:marker>
            <c:symbol val="none"/>
          </c:marker>
          <c:cat>
            <c:numRef>
              <c:f>'GS &gt; 50 Normalized Monthly'!$A$2:$A$145</c:f>
              <c:numCache>
                <c:formatCode>mmm\ 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'GS &gt; 50 Normalized Monthly'!$C$2:$C$97</c:f>
              <c:numCache>
                <c:formatCode>General</c:formatCode>
                <c:ptCount val="96"/>
                <c:pt idx="0">
                  <c:v>27538204.187447365</c:v>
                </c:pt>
                <c:pt idx="1">
                  <c:v>24304974.191142105</c:v>
                </c:pt>
                <c:pt idx="2">
                  <c:v>24608843.61283683</c:v>
                </c:pt>
                <c:pt idx="3">
                  <c:v>21120456.317131568</c:v>
                </c:pt>
                <c:pt idx="4">
                  <c:v>20015258.117326297</c:v>
                </c:pt>
                <c:pt idx="5">
                  <c:v>20097056.883721031</c:v>
                </c:pt>
                <c:pt idx="6">
                  <c:v>21557347.533615761</c:v>
                </c:pt>
                <c:pt idx="7">
                  <c:v>22341965.693210494</c:v>
                </c:pt>
                <c:pt idx="8">
                  <c:v>20675414.914105225</c:v>
                </c:pt>
                <c:pt idx="9">
                  <c:v>21958766.746799961</c:v>
                </c:pt>
                <c:pt idx="10">
                  <c:v>22285160.608694695</c:v>
                </c:pt>
                <c:pt idx="11">
                  <c:v>24254289.862589426</c:v>
                </c:pt>
                <c:pt idx="12">
                  <c:v>27142755.173439831</c:v>
                </c:pt>
                <c:pt idx="13">
                  <c:v>23537491.120734841</c:v>
                </c:pt>
                <c:pt idx="14">
                  <c:v>23396470.955129851</c:v>
                </c:pt>
                <c:pt idx="15">
                  <c:v>20779762.156024866</c:v>
                </c:pt>
                <c:pt idx="16">
                  <c:v>21178562.235319879</c:v>
                </c:pt>
                <c:pt idx="17">
                  <c:v>21323669.044414893</c:v>
                </c:pt>
                <c:pt idx="18">
                  <c:v>24293426.46420991</c:v>
                </c:pt>
                <c:pt idx="19">
                  <c:v>23473713.540204924</c:v>
                </c:pt>
                <c:pt idx="20">
                  <c:v>20762206.116099935</c:v>
                </c:pt>
                <c:pt idx="21">
                  <c:v>21314314.684494946</c:v>
                </c:pt>
                <c:pt idx="22">
                  <c:v>22646691.283989962</c:v>
                </c:pt>
                <c:pt idx="23">
                  <c:v>25374125.159584977</c:v>
                </c:pt>
                <c:pt idx="24">
                  <c:v>26819955.496768035</c:v>
                </c:pt>
                <c:pt idx="25">
                  <c:v>24243560.417216163</c:v>
                </c:pt>
                <c:pt idx="26">
                  <c:v>24885464.581564292</c:v>
                </c:pt>
                <c:pt idx="27">
                  <c:v>21554917.346312415</c:v>
                </c:pt>
                <c:pt idx="28">
                  <c:v>21110104.172260538</c:v>
                </c:pt>
                <c:pt idx="29">
                  <c:v>21224541.706708666</c:v>
                </c:pt>
                <c:pt idx="30">
                  <c:v>23605421.411356788</c:v>
                </c:pt>
                <c:pt idx="31">
                  <c:v>22936909.924904913</c:v>
                </c:pt>
                <c:pt idx="32">
                  <c:v>21272148.788853042</c:v>
                </c:pt>
                <c:pt idx="33">
                  <c:v>21689864.312401172</c:v>
                </c:pt>
                <c:pt idx="34">
                  <c:v>22036090.227049295</c:v>
                </c:pt>
                <c:pt idx="35">
                  <c:v>24098497.192697417</c:v>
                </c:pt>
                <c:pt idx="36">
                  <c:v>25884369.936335795</c:v>
                </c:pt>
                <c:pt idx="37">
                  <c:v>23846238.243764419</c:v>
                </c:pt>
                <c:pt idx="38">
                  <c:v>23337909.585693043</c:v>
                </c:pt>
                <c:pt idx="39">
                  <c:v>21042150.547521669</c:v>
                </c:pt>
                <c:pt idx="40">
                  <c:v>21123089.636950299</c:v>
                </c:pt>
                <c:pt idx="41">
                  <c:v>22012463.81367892</c:v>
                </c:pt>
                <c:pt idx="42">
                  <c:v>24325640.430607546</c:v>
                </c:pt>
                <c:pt idx="43">
                  <c:v>23912145.189136177</c:v>
                </c:pt>
                <c:pt idx="44">
                  <c:v>21690402.018964801</c:v>
                </c:pt>
                <c:pt idx="45">
                  <c:v>21873357.22849343</c:v>
                </c:pt>
                <c:pt idx="46">
                  <c:v>23887273.539022051</c:v>
                </c:pt>
                <c:pt idx="47">
                  <c:v>25316304.236350678</c:v>
                </c:pt>
                <c:pt idx="48">
                  <c:v>27247888.509537995</c:v>
                </c:pt>
                <c:pt idx="49">
                  <c:v>24661696.396936703</c:v>
                </c:pt>
                <c:pt idx="50">
                  <c:v>25156036.893035416</c:v>
                </c:pt>
                <c:pt idx="51">
                  <c:v>22478377.571534127</c:v>
                </c:pt>
                <c:pt idx="52">
                  <c:v>21098970.468832832</c:v>
                </c:pt>
                <c:pt idx="53">
                  <c:v>21584100.430531546</c:v>
                </c:pt>
                <c:pt idx="54">
                  <c:v>24380210.304030258</c:v>
                </c:pt>
                <c:pt idx="55">
                  <c:v>23693758.831728969</c:v>
                </c:pt>
                <c:pt idx="56">
                  <c:v>21820286.767527681</c:v>
                </c:pt>
                <c:pt idx="57">
                  <c:v>22103727.918226391</c:v>
                </c:pt>
                <c:pt idx="58">
                  <c:v>24077093.308325101</c:v>
                </c:pt>
                <c:pt idx="59">
                  <c:v>27124967.93432381</c:v>
                </c:pt>
                <c:pt idx="60">
                  <c:v>27949977.122618053</c:v>
                </c:pt>
                <c:pt idx="61">
                  <c:v>25182923.631018892</c:v>
                </c:pt>
                <c:pt idx="62">
                  <c:v>26454974.45341973</c:v>
                </c:pt>
                <c:pt idx="63">
                  <c:v>22395463.118020575</c:v>
                </c:pt>
                <c:pt idx="64">
                  <c:v>20819474.809721414</c:v>
                </c:pt>
                <c:pt idx="65">
                  <c:v>21307174.991522256</c:v>
                </c:pt>
                <c:pt idx="66">
                  <c:v>22623500.588523094</c:v>
                </c:pt>
                <c:pt idx="67">
                  <c:v>22446275.295723934</c:v>
                </c:pt>
                <c:pt idx="68">
                  <c:v>21085532.231524777</c:v>
                </c:pt>
                <c:pt idx="69">
                  <c:v>21354029.711225618</c:v>
                </c:pt>
                <c:pt idx="70">
                  <c:v>23164144.280326456</c:v>
                </c:pt>
                <c:pt idx="71">
                  <c:v>25206632.692327291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'GS &gt; 50 Normalized Monthly'!$Z$1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'GS &gt; 50 Normalized Monthly'!$A$2:$A$145</c:f>
              <c:numCache>
                <c:formatCode>mmm\ 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'GS &gt; 50 Normalized Monthly'!$Z$2:$Z$145</c:f>
              <c:numCache>
                <c:formatCode>_-* #,##0_-;\-* #,##0_-;_-* "-"??_-;_-@_-</c:formatCode>
                <c:ptCount val="144"/>
                <c:pt idx="0">
                  <c:v>27218209.36615961</c:v>
                </c:pt>
                <c:pt idx="1">
                  <c:v>24480767.356451578</c:v>
                </c:pt>
                <c:pt idx="2">
                  <c:v>24418987.396916475</c:v>
                </c:pt>
                <c:pt idx="3">
                  <c:v>21037585.210440028</c:v>
                </c:pt>
                <c:pt idx="4">
                  <c:v>20405442.621394597</c:v>
                </c:pt>
                <c:pt idx="5">
                  <c:v>21023254.562540319</c:v>
                </c:pt>
                <c:pt idx="6">
                  <c:v>22625219.74213719</c:v>
                </c:pt>
                <c:pt idx="7">
                  <c:v>22119506.738227528</c:v>
                </c:pt>
                <c:pt idx="8">
                  <c:v>20349579.560875535</c:v>
                </c:pt>
                <c:pt idx="9">
                  <c:v>21184592.414113212</c:v>
                </c:pt>
                <c:pt idx="10">
                  <c:v>22432775.903113179</c:v>
                </c:pt>
                <c:pt idx="11">
                  <c:v>24756203.772220038</c:v>
                </c:pt>
                <c:pt idx="12">
                  <c:v>26446006.741538651</c:v>
                </c:pt>
                <c:pt idx="13">
                  <c:v>23950046.099735599</c:v>
                </c:pt>
                <c:pt idx="14">
                  <c:v>24310478.920765851</c:v>
                </c:pt>
                <c:pt idx="15">
                  <c:v>21074804.469838757</c:v>
                </c:pt>
                <c:pt idx="16">
                  <c:v>20639141.352461997</c:v>
                </c:pt>
                <c:pt idx="17">
                  <c:v>21576955.766651925</c:v>
                </c:pt>
                <c:pt idx="18">
                  <c:v>23328058.825931352</c:v>
                </c:pt>
                <c:pt idx="19">
                  <c:v>22704273.048098341</c:v>
                </c:pt>
                <c:pt idx="20">
                  <c:v>20760071.133251507</c:v>
                </c:pt>
                <c:pt idx="21">
                  <c:v>21419614.197757497</c:v>
                </c:pt>
                <c:pt idx="22">
                  <c:v>22592390.511807125</c:v>
                </c:pt>
                <c:pt idx="23">
                  <c:v>24999843.518715788</c:v>
                </c:pt>
                <c:pt idx="24">
                  <c:v>26762481.753960598</c:v>
                </c:pt>
                <c:pt idx="25">
                  <c:v>24314697.540766206</c:v>
                </c:pt>
                <c:pt idx="26">
                  <c:v>24715166.848048396</c:v>
                </c:pt>
                <c:pt idx="27">
                  <c:v>21489187.605329201</c:v>
                </c:pt>
                <c:pt idx="28">
                  <c:v>21016659.135586336</c:v>
                </c:pt>
                <c:pt idx="29">
                  <c:v>21863745.929588497</c:v>
                </c:pt>
                <c:pt idx="30">
                  <c:v>23542134.927308664</c:v>
                </c:pt>
                <c:pt idx="31">
                  <c:v>23074303.918938056</c:v>
                </c:pt>
                <c:pt idx="32">
                  <c:v>21199762.737645075</c:v>
                </c:pt>
                <c:pt idx="33">
                  <c:v>21814600.119859066</c:v>
                </c:pt>
                <c:pt idx="34">
                  <c:v>22956553.736883391</c:v>
                </c:pt>
                <c:pt idx="35">
                  <c:v>25299250.818039101</c:v>
                </c:pt>
                <c:pt idx="36">
                  <c:v>26965714.604130499</c:v>
                </c:pt>
                <c:pt idx="37">
                  <c:v>24429357.261461191</c:v>
                </c:pt>
                <c:pt idx="38">
                  <c:v>24809358.906971142</c:v>
                </c:pt>
                <c:pt idx="39">
                  <c:v>21631017.470182385</c:v>
                </c:pt>
                <c:pt idx="40">
                  <c:v>21155136.060003277</c:v>
                </c:pt>
                <c:pt idx="41">
                  <c:v>21935373.039723083</c:v>
                </c:pt>
                <c:pt idx="42">
                  <c:v>23557805.881092187</c:v>
                </c:pt>
                <c:pt idx="43">
                  <c:v>23045090.782365695</c:v>
                </c:pt>
                <c:pt idx="44">
                  <c:v>21172586.285905164</c:v>
                </c:pt>
                <c:pt idx="45">
                  <c:v>21842363.181297269</c:v>
                </c:pt>
                <c:pt idx="46">
                  <c:v>23035129.136624392</c:v>
                </c:pt>
                <c:pt idx="47">
                  <c:v>25426123.85075571</c:v>
                </c:pt>
                <c:pt idx="48">
                  <c:v>27194027.108415738</c:v>
                </c:pt>
                <c:pt idx="49">
                  <c:v>24764556.066280719</c:v>
                </c:pt>
                <c:pt idx="50">
                  <c:v>25181901.084651507</c:v>
                </c:pt>
                <c:pt idx="51">
                  <c:v>21973396.777882617</c:v>
                </c:pt>
                <c:pt idx="52">
                  <c:v>21561072.843733083</c:v>
                </c:pt>
                <c:pt idx="53">
                  <c:v>22390385.089354087</c:v>
                </c:pt>
                <c:pt idx="54">
                  <c:v>24105400.429192983</c:v>
                </c:pt>
                <c:pt idx="55">
                  <c:v>23610099.664233327</c:v>
                </c:pt>
                <c:pt idx="56">
                  <c:v>21766441.782149125</c:v>
                </c:pt>
                <c:pt idx="57">
                  <c:v>22459379.452704541</c:v>
                </c:pt>
                <c:pt idx="58">
                  <c:v>23589126.55468031</c:v>
                </c:pt>
                <c:pt idx="59">
                  <c:v>25833077.27765847</c:v>
                </c:pt>
                <c:pt idx="60">
                  <c:v>26971950.240264073</c:v>
                </c:pt>
                <c:pt idx="61">
                  <c:v>24466533.400500484</c:v>
                </c:pt>
                <c:pt idx="62">
                  <c:v>24903029.825039715</c:v>
                </c:pt>
                <c:pt idx="63">
                  <c:v>21690337.741212036</c:v>
                </c:pt>
                <c:pt idx="64">
                  <c:v>21238394.739121836</c:v>
                </c:pt>
                <c:pt idx="65">
                  <c:v>21971232.923158571</c:v>
                </c:pt>
                <c:pt idx="66">
                  <c:v>23621374.531364094</c:v>
                </c:pt>
                <c:pt idx="67">
                  <c:v>23086515.300647248</c:v>
                </c:pt>
                <c:pt idx="68">
                  <c:v>21236993.171286143</c:v>
                </c:pt>
                <c:pt idx="69">
                  <c:v>21977090.627277263</c:v>
                </c:pt>
                <c:pt idx="70">
                  <c:v>23157885.679316666</c:v>
                </c:pt>
                <c:pt idx="71">
                  <c:v>25411292.600255344</c:v>
                </c:pt>
                <c:pt idx="72">
                  <c:v>27174829.456634682</c:v>
                </c:pt>
                <c:pt idx="73">
                  <c:v>24667318.990520872</c:v>
                </c:pt>
                <c:pt idx="74">
                  <c:v>25075943.721995696</c:v>
                </c:pt>
                <c:pt idx="75">
                  <c:v>21883053.016555123</c:v>
                </c:pt>
                <c:pt idx="76">
                  <c:v>21425820.877986588</c:v>
                </c:pt>
                <c:pt idx="77">
                  <c:v>22154156.583966527</c:v>
                </c:pt>
                <c:pt idx="78">
                  <c:v>23807079.370371025</c:v>
                </c:pt>
                <c:pt idx="79">
                  <c:v>23264100.271690484</c:v>
                </c:pt>
                <c:pt idx="80">
                  <c:v>21430706.383362383</c:v>
                </c:pt>
                <c:pt idx="81">
                  <c:v>22170339.277293541</c:v>
                </c:pt>
                <c:pt idx="82">
                  <c:v>23323182.112178143</c:v>
                </c:pt>
                <c:pt idx="83">
                  <c:v>25575901.481268082</c:v>
                </c:pt>
                <c:pt idx="84">
                  <c:v>27352195.988873977</c:v>
                </c:pt>
                <c:pt idx="85">
                  <c:v>24842613.856729805</c:v>
                </c:pt>
                <c:pt idx="86">
                  <c:v>25249951.458422452</c:v>
                </c:pt>
                <c:pt idx="87">
                  <c:v>22059126.289822802</c:v>
                </c:pt>
                <c:pt idx="88">
                  <c:v>21605424.564371094</c:v>
                </c:pt>
                <c:pt idx="89">
                  <c:v>22338069.090526599</c:v>
                </c:pt>
                <c:pt idx="90">
                  <c:v>23993743.882989179</c:v>
                </c:pt>
                <c:pt idx="91">
                  <c:v>23451494.157851871</c:v>
                </c:pt>
                <c:pt idx="92">
                  <c:v>21616531.197027396</c:v>
                </c:pt>
                <c:pt idx="93">
                  <c:v>22355704.401750632</c:v>
                </c:pt>
                <c:pt idx="94">
                  <c:v>23507180.427390356</c:v>
                </c:pt>
                <c:pt idx="95">
                  <c:v>25759219.456452575</c:v>
                </c:pt>
                <c:pt idx="96">
                  <c:v>27535327.441563349</c:v>
                </c:pt>
                <c:pt idx="97">
                  <c:v>25023650.33714598</c:v>
                </c:pt>
                <c:pt idx="98">
                  <c:v>25429686.328846399</c:v>
                </c:pt>
                <c:pt idx="99">
                  <c:v>22240949.93437713</c:v>
                </c:pt>
                <c:pt idx="100">
                  <c:v>21790818.339189805</c:v>
                </c:pt>
                <c:pt idx="101">
                  <c:v>22527820.159747854</c:v>
                </c:pt>
                <c:pt idx="102">
                  <c:v>24186277.918336675</c:v>
                </c:pt>
                <c:pt idx="103">
                  <c:v>23644765.772194959</c:v>
                </c:pt>
                <c:pt idx="104">
                  <c:v>21808216.08680854</c:v>
                </c:pt>
                <c:pt idx="105">
                  <c:v>22546924.430820268</c:v>
                </c:pt>
                <c:pt idx="106">
                  <c:v>23697018.2706111</c:v>
                </c:pt>
                <c:pt idx="107">
                  <c:v>25948369.305820283</c:v>
                </c:pt>
                <c:pt idx="108">
                  <c:v>27724297.116235115</c:v>
                </c:pt>
                <c:pt idx="109">
                  <c:v>25210501.47110647</c:v>
                </c:pt>
                <c:pt idx="110">
                  <c:v>25615221.209702253</c:v>
                </c:pt>
                <c:pt idx="111">
                  <c:v>22428597.088072319</c:v>
                </c:pt>
                <c:pt idx="112">
                  <c:v>21982075.78711487</c:v>
                </c:pt>
                <c:pt idx="113">
                  <c:v>22723483.921637487</c:v>
                </c:pt>
                <c:pt idx="114">
                  <c:v>24384755.954721469</c:v>
                </c:pt>
                <c:pt idx="115">
                  <c:v>23843989.685339041</c:v>
                </c:pt>
                <c:pt idx="116">
                  <c:v>22005835.42473935</c:v>
                </c:pt>
                <c:pt idx="117">
                  <c:v>22744073.678356566</c:v>
                </c:pt>
                <c:pt idx="118">
                  <c:v>23892769.78270771</c:v>
                </c:pt>
                <c:pt idx="119">
                  <c:v>26143425.084133014</c:v>
                </c:pt>
                <c:pt idx="120">
                  <c:v>27919179.300637048</c:v>
                </c:pt>
                <c:pt idx="121">
                  <c:v>25403241.281214129</c:v>
                </c:pt>
                <c:pt idx="122">
                  <c:v>25806629.958857846</c:v>
                </c:pt>
                <c:pt idx="123">
                  <c:v>22622141.873136707</c:v>
                </c:pt>
                <c:pt idx="124">
                  <c:v>22179271.482219197</c:v>
                </c:pt>
                <c:pt idx="125">
                  <c:v>22925135.501738496</c:v>
                </c:pt>
                <c:pt idx="126">
                  <c:v>24589253.469905693</c:v>
                </c:pt>
                <c:pt idx="127">
                  <c:v>24049241.468396109</c:v>
                </c:pt>
                <c:pt idx="128">
                  <c:v>22209464.58111199</c:v>
                </c:pt>
                <c:pt idx="129">
                  <c:v>22947227.455817763</c:v>
                </c:pt>
                <c:pt idx="130">
                  <c:v>24094510.100205522</c:v>
                </c:pt>
                <c:pt idx="131">
                  <c:v>26344461.840841871</c:v>
                </c:pt>
                <c:pt idx="132">
                  <c:v>28120049.282918178</c:v>
                </c:pt>
                <c:pt idx="133">
                  <c:v>25601944.787490167</c:v>
                </c:pt>
                <c:pt idx="134">
                  <c:v>26003987.42974611</c:v>
                </c:pt>
                <c:pt idx="135">
                  <c:v>22821659.410337735</c:v>
                </c:pt>
                <c:pt idx="136">
                  <c:v>22382481.002198134</c:v>
                </c:pt>
                <c:pt idx="137">
                  <c:v>23132851.035420313</c:v>
                </c:pt>
                <c:pt idx="138">
                  <c:v>24799846.955440424</c:v>
                </c:pt>
                <c:pt idx="139">
                  <c:v>24260597.707317241</c:v>
                </c:pt>
                <c:pt idx="140">
                  <c:v>22419179.938798506</c:v>
                </c:pt>
                <c:pt idx="141">
                  <c:v>23156462.086580064</c:v>
                </c:pt>
                <c:pt idx="142">
                  <c:v>24302315.369579859</c:v>
                </c:pt>
                <c:pt idx="143">
                  <c:v>26551555.634368382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700736"/>
        <c:axId val="235485376"/>
      </c:lineChart>
      <c:dateAx>
        <c:axId val="235700736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235485376"/>
        <c:crosses val="autoZero"/>
        <c:auto val="1"/>
        <c:lblOffset val="100"/>
        <c:baseTimeUnit val="months"/>
      </c:dateAx>
      <c:valAx>
        <c:axId val="235485376"/>
        <c:scaling>
          <c:orientation val="minMax"/>
          <c:min val="19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35700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'LU Normalized Monthly'!$C$1</c:f>
              <c:strCache>
                <c:ptCount val="1"/>
                <c:pt idx="0">
                  <c:v>LUkWh</c:v>
                </c:pt>
              </c:strCache>
            </c:strRef>
          </c:tx>
          <c:marker>
            <c:symbol val="none"/>
          </c:marker>
          <c:cat>
            <c:numRef>
              <c:f>'LU Normalized Monthly'!$A$2:$A$145</c:f>
              <c:numCache>
                <c:formatCode>mmm\ 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'LU Normalized Monthly'!$C$2:$C$97</c:f>
              <c:numCache>
                <c:formatCode>General</c:formatCode>
                <c:ptCount val="96"/>
                <c:pt idx="0">
                  <c:v>12630235.100299999</c:v>
                </c:pt>
                <c:pt idx="1">
                  <c:v>11333821.4934</c:v>
                </c:pt>
                <c:pt idx="2">
                  <c:v>12370923.8947</c:v>
                </c:pt>
                <c:pt idx="3">
                  <c:v>11402691.3343</c:v>
                </c:pt>
                <c:pt idx="4">
                  <c:v>11555213.605999999</c:v>
                </c:pt>
                <c:pt idx="5">
                  <c:v>12458106.387699999</c:v>
                </c:pt>
                <c:pt idx="6">
                  <c:v>13695389.126600001</c:v>
                </c:pt>
                <c:pt idx="7">
                  <c:v>14408989.219000001</c:v>
                </c:pt>
                <c:pt idx="8">
                  <c:v>12983020.697999999</c:v>
                </c:pt>
                <c:pt idx="9">
                  <c:v>12029943</c:v>
                </c:pt>
                <c:pt idx="10">
                  <c:v>11523934</c:v>
                </c:pt>
                <c:pt idx="11">
                  <c:v>11610601</c:v>
                </c:pt>
                <c:pt idx="12">
                  <c:v>11955217.004000001</c:v>
                </c:pt>
                <c:pt idx="13">
                  <c:v>10874740.4221</c:v>
                </c:pt>
                <c:pt idx="14">
                  <c:v>11920294.521500001</c:v>
                </c:pt>
                <c:pt idx="15">
                  <c:v>11299278.237500001</c:v>
                </c:pt>
                <c:pt idx="16">
                  <c:v>12141816.925799999</c:v>
                </c:pt>
                <c:pt idx="17">
                  <c:v>12649401.524900001</c:v>
                </c:pt>
                <c:pt idx="18">
                  <c:v>14680604.799199998</c:v>
                </c:pt>
                <c:pt idx="19">
                  <c:v>14598500.270999998</c:v>
                </c:pt>
                <c:pt idx="20">
                  <c:v>13203697.476100001</c:v>
                </c:pt>
                <c:pt idx="21">
                  <c:v>12168635.138100002</c:v>
                </c:pt>
                <c:pt idx="22">
                  <c:v>11726856.469900001</c:v>
                </c:pt>
                <c:pt idx="23">
                  <c:v>11839747.178100001</c:v>
                </c:pt>
                <c:pt idx="24">
                  <c:v>12405613.722375479</c:v>
                </c:pt>
                <c:pt idx="25">
                  <c:v>11374508.151626434</c:v>
                </c:pt>
                <c:pt idx="26">
                  <c:v>12423061.406977391</c:v>
                </c:pt>
                <c:pt idx="27">
                  <c:v>11687900.613328347</c:v>
                </c:pt>
                <c:pt idx="28">
                  <c:v>12168060.882579302</c:v>
                </c:pt>
                <c:pt idx="29">
                  <c:v>13362627.250630258</c:v>
                </c:pt>
                <c:pt idx="30">
                  <c:v>15310374.188881215</c:v>
                </c:pt>
                <c:pt idx="31">
                  <c:v>15010910.93713217</c:v>
                </c:pt>
                <c:pt idx="32">
                  <c:v>14264567.369983125</c:v>
                </c:pt>
                <c:pt idx="33">
                  <c:v>12925769.505834082</c:v>
                </c:pt>
                <c:pt idx="34">
                  <c:v>12089342.293885039</c:v>
                </c:pt>
                <c:pt idx="35">
                  <c:v>12086426.369935995</c:v>
                </c:pt>
                <c:pt idx="36">
                  <c:v>12687881.381740851</c:v>
                </c:pt>
                <c:pt idx="37">
                  <c:v>11983197.462399608</c:v>
                </c:pt>
                <c:pt idx="38">
                  <c:v>12365654.656258361</c:v>
                </c:pt>
                <c:pt idx="39">
                  <c:v>11808524.705317117</c:v>
                </c:pt>
                <c:pt idx="40">
                  <c:v>12602122.195275875</c:v>
                </c:pt>
                <c:pt idx="41">
                  <c:v>13366894.89953463</c:v>
                </c:pt>
                <c:pt idx="42">
                  <c:v>15543673.288693383</c:v>
                </c:pt>
                <c:pt idx="43">
                  <c:v>15448054.65755214</c:v>
                </c:pt>
                <c:pt idx="44">
                  <c:v>13925687.582410896</c:v>
                </c:pt>
                <c:pt idx="45">
                  <c:v>13003928.864269651</c:v>
                </c:pt>
                <c:pt idx="46">
                  <c:v>12248431.335128408</c:v>
                </c:pt>
                <c:pt idx="47">
                  <c:v>12006009.248987164</c:v>
                </c:pt>
                <c:pt idx="48">
                  <c:v>12946169.933968732</c:v>
                </c:pt>
                <c:pt idx="49">
                  <c:v>11918008.924639778</c:v>
                </c:pt>
                <c:pt idx="50">
                  <c:v>12785963.206510823</c:v>
                </c:pt>
                <c:pt idx="51">
                  <c:v>12157037.078981869</c:v>
                </c:pt>
                <c:pt idx="52">
                  <c:v>12523396.567452911</c:v>
                </c:pt>
                <c:pt idx="53">
                  <c:v>12722039.760923959</c:v>
                </c:pt>
                <c:pt idx="54">
                  <c:v>15454178.324395005</c:v>
                </c:pt>
                <c:pt idx="55">
                  <c:v>14808216.64886605</c:v>
                </c:pt>
                <c:pt idx="56">
                  <c:v>13501871.533337096</c:v>
                </c:pt>
                <c:pt idx="57">
                  <c:v>13230473.214808144</c:v>
                </c:pt>
                <c:pt idx="58">
                  <c:v>12253923.650279187</c:v>
                </c:pt>
                <c:pt idx="59">
                  <c:v>12130628.233750233</c:v>
                </c:pt>
                <c:pt idx="60">
                  <c:v>13033951.996407527</c:v>
                </c:pt>
                <c:pt idx="61">
                  <c:v>11848016.55751634</c:v>
                </c:pt>
                <c:pt idx="62">
                  <c:v>12980598.278625151</c:v>
                </c:pt>
                <c:pt idx="63">
                  <c:v>11757969.113733964</c:v>
                </c:pt>
                <c:pt idx="64">
                  <c:v>12122043.787842773</c:v>
                </c:pt>
                <c:pt idx="65">
                  <c:v>13083627.390951587</c:v>
                </c:pt>
                <c:pt idx="66">
                  <c:v>14274051.259060398</c:v>
                </c:pt>
                <c:pt idx="67">
                  <c:v>14357392.03416921</c:v>
                </c:pt>
                <c:pt idx="68">
                  <c:v>13828803.79127802</c:v>
                </c:pt>
                <c:pt idx="69">
                  <c:v>13040593.101386834</c:v>
                </c:pt>
                <c:pt idx="70">
                  <c:v>12172268.048495643</c:v>
                </c:pt>
                <c:pt idx="71">
                  <c:v>12197561.729604455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'LU Normalized Monthly'!$X$1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'LU Normalized Monthly'!$A$2:$A$145</c:f>
              <c:numCache>
                <c:formatCode>mmm\ 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'LU Normalized Monthly'!$X$2:$X$145</c:f>
              <c:numCache>
                <c:formatCode>_-* #,##0_-;\-* #,##0_-;_-* "-"??_-;_-@_-</c:formatCode>
                <c:ptCount val="144"/>
                <c:pt idx="0">
                  <c:v>12925039.563818606</c:v>
                </c:pt>
                <c:pt idx="1">
                  <c:v>11614126.205573849</c:v>
                </c:pt>
                <c:pt idx="2">
                  <c:v>12399987.225312984</c:v>
                </c:pt>
                <c:pt idx="3">
                  <c:v>11411245.606528012</c:v>
                </c:pt>
                <c:pt idx="4">
                  <c:v>11709833.662525227</c:v>
                </c:pt>
                <c:pt idx="5">
                  <c:v>12501857.753170691</c:v>
                </c:pt>
                <c:pt idx="6">
                  <c:v>14105425.514139408</c:v>
                </c:pt>
                <c:pt idx="7">
                  <c:v>13816817.358559061</c:v>
                </c:pt>
                <c:pt idx="8">
                  <c:v>12750291.753122453</c:v>
                </c:pt>
                <c:pt idx="9">
                  <c:v>12364642.912087811</c:v>
                </c:pt>
                <c:pt idx="10">
                  <c:v>11585713.28052076</c:v>
                </c:pt>
                <c:pt idx="11">
                  <c:v>11502053.492541963</c:v>
                </c:pt>
                <c:pt idx="12">
                  <c:v>12065226.337543199</c:v>
                </c:pt>
                <c:pt idx="13">
                  <c:v>11005610.67923072</c:v>
                </c:pt>
                <c:pt idx="14">
                  <c:v>12078039.251524193</c:v>
                </c:pt>
                <c:pt idx="15">
                  <c:v>11270055.627427345</c:v>
                </c:pt>
                <c:pt idx="16">
                  <c:v>11850172.685604325</c:v>
                </c:pt>
                <c:pt idx="17">
                  <c:v>13037093.16185765</c:v>
                </c:pt>
                <c:pt idx="18">
                  <c:v>14794336.709251115</c:v>
                </c:pt>
                <c:pt idx="19">
                  <c:v>14512656.56043582</c:v>
                </c:pt>
                <c:pt idx="20">
                  <c:v>13231992.564079475</c:v>
                </c:pt>
                <c:pt idx="21">
                  <c:v>12682590.835870927</c:v>
                </c:pt>
                <c:pt idx="22">
                  <c:v>11815486.572748691</c:v>
                </c:pt>
                <c:pt idx="23">
                  <c:v>11830078.517074237</c:v>
                </c:pt>
                <c:pt idx="24">
                  <c:v>12519844.940236846</c:v>
                </c:pt>
                <c:pt idx="25">
                  <c:v>11506206.054092422</c:v>
                </c:pt>
                <c:pt idx="26">
                  <c:v>12594380.096306464</c:v>
                </c:pt>
                <c:pt idx="27">
                  <c:v>11797733.21055243</c:v>
                </c:pt>
                <c:pt idx="28">
                  <c:v>12345099.691294624</c:v>
                </c:pt>
                <c:pt idx="29">
                  <c:v>13436287.710430898</c:v>
                </c:pt>
                <c:pt idx="30">
                  <c:v>15108505.720253289</c:v>
                </c:pt>
                <c:pt idx="31">
                  <c:v>14833123.75940622</c:v>
                </c:pt>
                <c:pt idx="32">
                  <c:v>13602845.266795699</c:v>
                </c:pt>
                <c:pt idx="33">
                  <c:v>13001168.578450857</c:v>
                </c:pt>
                <c:pt idx="34">
                  <c:v>12056596.603319421</c:v>
                </c:pt>
                <c:pt idx="35">
                  <c:v>11954042.251435945</c:v>
                </c:pt>
                <c:pt idx="36">
                  <c:v>12520994.009218121</c:v>
                </c:pt>
                <c:pt idx="37">
                  <c:v>11758124.744610406</c:v>
                </c:pt>
                <c:pt idx="38">
                  <c:v>12478382.869078716</c:v>
                </c:pt>
                <c:pt idx="39">
                  <c:v>11727082.936695909</c:v>
                </c:pt>
                <c:pt idx="40">
                  <c:v>12229102.464066876</c:v>
                </c:pt>
                <c:pt idx="41">
                  <c:v>13221408.932101972</c:v>
                </c:pt>
                <c:pt idx="42">
                  <c:v>14848909.807349959</c:v>
                </c:pt>
                <c:pt idx="43">
                  <c:v>14552114.007410903</c:v>
                </c:pt>
                <c:pt idx="44">
                  <c:v>13375999.931327146</c:v>
                </c:pt>
                <c:pt idx="45">
                  <c:v>12838564.760258218</c:v>
                </c:pt>
                <c:pt idx="46">
                  <c:v>12015547.812913574</c:v>
                </c:pt>
                <c:pt idx="47">
                  <c:v>12000538.273788454</c:v>
                </c:pt>
                <c:pt idx="48">
                  <c:v>12655034.844328994</c:v>
                </c:pt>
                <c:pt idx="49">
                  <c:v>11662809.797276542</c:v>
                </c:pt>
                <c:pt idx="50">
                  <c:v>12739647.101147776</c:v>
                </c:pt>
                <c:pt idx="51">
                  <c:v>11953077.3161429</c:v>
                </c:pt>
                <c:pt idx="52">
                  <c:v>12529415.461538946</c:v>
                </c:pt>
                <c:pt idx="53">
                  <c:v>13599819.46038007</c:v>
                </c:pt>
                <c:pt idx="54">
                  <c:v>15314865.148386411</c:v>
                </c:pt>
                <c:pt idx="55">
                  <c:v>15007362.428901378</c:v>
                </c:pt>
                <c:pt idx="56">
                  <c:v>13875335.668595197</c:v>
                </c:pt>
                <c:pt idx="57">
                  <c:v>13364982.705789661</c:v>
                </c:pt>
                <c:pt idx="58">
                  <c:v>12468276.959216757</c:v>
                </c:pt>
                <c:pt idx="59">
                  <c:v>12281326.88855903</c:v>
                </c:pt>
                <c:pt idx="60">
                  <c:v>12780258.21628435</c:v>
                </c:pt>
                <c:pt idx="61">
                  <c:v>11699228.718879893</c:v>
                </c:pt>
                <c:pt idx="62">
                  <c:v>12808816.600185905</c:v>
                </c:pt>
                <c:pt idx="63">
                  <c:v>12058776.305396756</c:v>
                </c:pt>
                <c:pt idx="64">
                  <c:v>12578430.759078752</c:v>
                </c:pt>
                <c:pt idx="65">
                  <c:v>13515313.172993451</c:v>
                </c:pt>
                <c:pt idx="66">
                  <c:v>15164857.706130229</c:v>
                </c:pt>
                <c:pt idx="67">
                  <c:v>14821455.315226298</c:v>
                </c:pt>
                <c:pt idx="68">
                  <c:v>13703284.568450229</c:v>
                </c:pt>
                <c:pt idx="69">
                  <c:v>13258432.76051425</c:v>
                </c:pt>
                <c:pt idx="70">
                  <c:v>12379991.759049205</c:v>
                </c:pt>
                <c:pt idx="71">
                  <c:v>12214455.52748345</c:v>
                </c:pt>
                <c:pt idx="72">
                  <c:v>12866874.64072267</c:v>
                </c:pt>
                <c:pt idx="73">
                  <c:v>11783397.037654966</c:v>
                </c:pt>
                <c:pt idx="74">
                  <c:v>12891463.906566653</c:v>
                </c:pt>
                <c:pt idx="75">
                  <c:v>12143864.474524578</c:v>
                </c:pt>
                <c:pt idx="76">
                  <c:v>12667690.847916733</c:v>
                </c:pt>
                <c:pt idx="77">
                  <c:v>13609665.031894349</c:v>
                </c:pt>
                <c:pt idx="78">
                  <c:v>15262461.634388521</c:v>
                </c:pt>
                <c:pt idx="79">
                  <c:v>14919921.150508042</c:v>
                </c:pt>
                <c:pt idx="80">
                  <c:v>13799896.217194127</c:v>
                </c:pt>
                <c:pt idx="81">
                  <c:v>13354501.190545883</c:v>
                </c:pt>
                <c:pt idx="82">
                  <c:v>12474445.018776385</c:v>
                </c:pt>
                <c:pt idx="83">
                  <c:v>12308104.823516488</c:v>
                </c:pt>
                <c:pt idx="84">
                  <c:v>12948320.342194609</c:v>
                </c:pt>
                <c:pt idx="85">
                  <c:v>12206403.11542975</c:v>
                </c:pt>
                <c:pt idx="86">
                  <c:v>12968982.122578036</c:v>
                </c:pt>
                <c:pt idx="87">
                  <c:v>12223797.950755317</c:v>
                </c:pt>
                <c:pt idx="88">
                  <c:v>12751752.484047625</c:v>
                </c:pt>
                <c:pt idx="89">
                  <c:v>13698765.029847814</c:v>
                </c:pt>
                <c:pt idx="90">
                  <c:v>15354779.590319708</c:v>
                </c:pt>
                <c:pt idx="91">
                  <c:v>15013091.972807491</c:v>
                </c:pt>
                <c:pt idx="92">
                  <c:v>13891232.301760176</c:v>
                </c:pt>
                <c:pt idx="93">
                  <c:v>13445299.754291598</c:v>
                </c:pt>
                <c:pt idx="94">
                  <c:v>12563645.353949649</c:v>
                </c:pt>
                <c:pt idx="95">
                  <c:v>12396509.627875663</c:v>
                </c:pt>
                <c:pt idx="96">
                  <c:v>13035253.67434945</c:v>
                </c:pt>
                <c:pt idx="97">
                  <c:v>12290886.768115362</c:v>
                </c:pt>
                <c:pt idx="98">
                  <c:v>13051943.785060886</c:v>
                </c:pt>
                <c:pt idx="99">
                  <c:v>12309202.045134988</c:v>
                </c:pt>
                <c:pt idx="100">
                  <c:v>12841331.180126321</c:v>
                </c:pt>
                <c:pt idx="101">
                  <c:v>13793438.769319599</c:v>
                </c:pt>
                <c:pt idx="102">
                  <c:v>15452707.489796467</c:v>
                </c:pt>
                <c:pt idx="103">
                  <c:v>15111882.333399151</c:v>
                </c:pt>
                <c:pt idx="104">
                  <c:v>13988167.283818932</c:v>
                </c:pt>
                <c:pt idx="105">
                  <c:v>13541691.168420795</c:v>
                </c:pt>
                <c:pt idx="106">
                  <c:v>12658420.559434956</c:v>
                </c:pt>
                <c:pt idx="107">
                  <c:v>12490480.352825209</c:v>
                </c:pt>
                <c:pt idx="108">
                  <c:v>13127736.373032361</c:v>
                </c:pt>
                <c:pt idx="109">
                  <c:v>12380892.228435023</c:v>
                </c:pt>
                <c:pt idx="110">
                  <c:v>13140410.132787999</c:v>
                </c:pt>
                <c:pt idx="111">
                  <c:v>12400138.302117769</c:v>
                </c:pt>
                <c:pt idx="112">
                  <c:v>12936489.003077243</c:v>
                </c:pt>
                <c:pt idx="113">
                  <c:v>13893748.954901768</c:v>
                </c:pt>
                <c:pt idx="114">
                  <c:v>15556308.444683664</c:v>
                </c:pt>
                <c:pt idx="115">
                  <c:v>15216355.452088799</c:v>
                </c:pt>
                <c:pt idx="116">
                  <c:v>14090764.150967183</c:v>
                </c:pt>
                <c:pt idx="117">
                  <c:v>13643738.352500279</c:v>
                </c:pt>
                <c:pt idx="118">
                  <c:v>12758833.352523303</c:v>
                </c:pt>
                <c:pt idx="119">
                  <c:v>12590079.614971779</c:v>
                </c:pt>
                <c:pt idx="120">
                  <c:v>13225830.86861679</c:v>
                </c:pt>
                <c:pt idx="121">
                  <c:v>12476481.616724623</c:v>
                </c:pt>
                <c:pt idx="122">
                  <c:v>13234443.093468372</c:v>
                </c:pt>
                <c:pt idx="123">
                  <c:v>12496668.958532933</c:v>
                </c:pt>
                <c:pt idx="124">
                  <c:v>13037288.718077693</c:v>
                </c:pt>
                <c:pt idx="125">
                  <c:v>13999758.996613076</c:v>
                </c:pt>
                <c:pt idx="126">
                  <c:v>15665646.276854679</c:v>
                </c:pt>
                <c:pt idx="127">
                  <c:v>15326575.259905037</c:v>
                </c:pt>
                <c:pt idx="128">
                  <c:v>14199086.599412182</c:v>
                </c:pt>
                <c:pt idx="129">
                  <c:v>13751504.933941994</c:v>
                </c:pt>
                <c:pt idx="130">
                  <c:v>12864947.156075222</c:v>
                </c:pt>
                <c:pt idx="131">
                  <c:v>12695370.735358827</c:v>
                </c:pt>
                <c:pt idx="132">
                  <c:v>13329600.293817878</c:v>
                </c:pt>
                <c:pt idx="133">
                  <c:v>12577717.752173802</c:v>
                </c:pt>
                <c:pt idx="134">
                  <c:v>13334105.291497733</c:v>
                </c:pt>
                <c:pt idx="135">
                  <c:v>12598856.951374102</c:v>
                </c:pt>
                <c:pt idx="136">
                  <c:v>13143793.796413232</c:v>
                </c:pt>
                <c:pt idx="137">
                  <c:v>14111533.017834967</c:v>
                </c:pt>
                <c:pt idx="138">
                  <c:v>15780785.526178956</c:v>
                </c:pt>
                <c:pt idx="139">
                  <c:v>15442606.40710054</c:v>
                </c:pt>
                <c:pt idx="140">
                  <c:v>14313199.04194353</c:v>
                </c:pt>
                <c:pt idx="141">
                  <c:v>13865055.25596625</c:v>
                </c:pt>
                <c:pt idx="142">
                  <c:v>12976826.106458439</c:v>
                </c:pt>
                <c:pt idx="143">
                  <c:v>12806417.747391559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285120"/>
        <c:axId val="240978176"/>
      </c:lineChart>
      <c:dateAx>
        <c:axId val="241285120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240978176"/>
        <c:crosses val="autoZero"/>
        <c:auto val="1"/>
        <c:lblOffset val="100"/>
        <c:baseTimeUnit val="months"/>
      </c:dateAx>
      <c:valAx>
        <c:axId val="240978176"/>
        <c:scaling>
          <c:orientation val="minMax"/>
          <c:min val="1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412851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Annual Summary'!$C$3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'Normalized Annual Summary'!$B$4:$B$15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Summary'!$C$4:$C$9</c:f>
              <c:numCache>
                <c:formatCode>_-* #,##0_-;\-* #,##0_-;_-* "-"??_-;_-@_-</c:formatCode>
                <c:ptCount val="6"/>
                <c:pt idx="0">
                  <c:v>196461749.94190001</c:v>
                </c:pt>
                <c:pt idx="1">
                  <c:v>197410764.39520001</c:v>
                </c:pt>
                <c:pt idx="2">
                  <c:v>191104338.41010001</c:v>
                </c:pt>
                <c:pt idx="3">
                  <c:v>184953208.6112</c:v>
                </c:pt>
                <c:pt idx="4">
                  <c:v>189348695.8743</c:v>
                </c:pt>
                <c:pt idx="5">
                  <c:v>192061408.34380001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Annual Summary'!$E$3</c:f>
              <c:strCache>
                <c:ptCount val="1"/>
                <c:pt idx="0">
                  <c:v>Normalized_noCDM</c:v>
                </c:pt>
              </c:strCache>
            </c:strRef>
          </c:tx>
          <c:marker>
            <c:symbol val="none"/>
          </c:marker>
          <c:cat>
            <c:numRef>
              <c:f>'Normalized Annual Summary'!$B$4:$B$15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Summary'!$G$4:$G$15</c:f>
              <c:numCache>
                <c:formatCode>#,##0</c:formatCode>
                <c:ptCount val="12"/>
                <c:pt idx="0">
                  <c:v>198884445.53850344</c:v>
                </c:pt>
                <c:pt idx="1">
                  <c:v>195591927.1698426</c:v>
                </c:pt>
                <c:pt idx="2">
                  <c:v>192163011.19059366</c:v>
                </c:pt>
                <c:pt idx="3">
                  <c:v>187471244.27989352</c:v>
                </c:pt>
                <c:pt idx="4">
                  <c:v>188263211.05711615</c:v>
                </c:pt>
                <c:pt idx="5">
                  <c:v>190835981.25779665</c:v>
                </c:pt>
                <c:pt idx="6">
                  <c:v>189417831.59427273</c:v>
                </c:pt>
                <c:pt idx="7">
                  <c:v>188560877.96303329</c:v>
                </c:pt>
                <c:pt idx="8">
                  <c:v>187842287.22543088</c:v>
                </c:pt>
                <c:pt idx="9">
                  <c:v>186889964.73096657</c:v>
                </c:pt>
                <c:pt idx="10">
                  <c:v>185977036.64103729</c:v>
                </c:pt>
                <c:pt idx="11">
                  <c:v>185141745.14295503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102848"/>
        <c:axId val="240981056"/>
      </c:lineChart>
      <c:catAx>
        <c:axId val="24110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0981056"/>
        <c:crosses val="autoZero"/>
        <c:auto val="1"/>
        <c:lblAlgn val="ctr"/>
        <c:lblOffset val="100"/>
        <c:noMultiLvlLbl val="0"/>
      </c:catAx>
      <c:valAx>
        <c:axId val="240981056"/>
        <c:scaling>
          <c:orientation val="minMax"/>
          <c:min val="150000000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2411028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Annual Summary'!$K$3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'Normalized Annual Summary'!$B$4:$B$15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Summary'!$K$4:$K$9</c:f>
              <c:numCache>
                <c:formatCode>#,##0</c:formatCode>
                <c:ptCount val="6"/>
                <c:pt idx="0">
                  <c:v>93350686.924999997</c:v>
                </c:pt>
                <c:pt idx="1">
                  <c:v>94126083.127000004</c:v>
                </c:pt>
                <c:pt idx="2">
                  <c:v>93008634.910999998</c:v>
                </c:pt>
                <c:pt idx="3">
                  <c:v>88608640.897100002</c:v>
                </c:pt>
                <c:pt idx="4">
                  <c:v>86375577.059599996</c:v>
                </c:pt>
                <c:pt idx="5">
                  <c:v>91470554.884800017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Annual Summary'!$M$3</c:f>
              <c:strCache>
                <c:ptCount val="1"/>
                <c:pt idx="0">
                  <c:v>Normalized_noCDM</c:v>
                </c:pt>
              </c:strCache>
            </c:strRef>
          </c:tx>
          <c:marker>
            <c:symbol val="none"/>
          </c:marker>
          <c:cat>
            <c:numRef>
              <c:f>'Normalized Annual Summary'!$B$4:$B$15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Summary'!$O$4:$O$15</c:f>
              <c:numCache>
                <c:formatCode>#,##0</c:formatCode>
                <c:ptCount val="12"/>
                <c:pt idx="0">
                  <c:v>96064962.049348533</c:v>
                </c:pt>
                <c:pt idx="1">
                  <c:v>94490081.160482809</c:v>
                </c:pt>
                <c:pt idx="2">
                  <c:v>93776077.331089258</c:v>
                </c:pt>
                <c:pt idx="3">
                  <c:v>90457594.875864983</c:v>
                </c:pt>
                <c:pt idx="4">
                  <c:v>87793270.472651705</c:v>
                </c:pt>
                <c:pt idx="5">
                  <c:v>92804877.442799196</c:v>
                </c:pt>
                <c:pt idx="6">
                  <c:v>90135229.310733005</c:v>
                </c:pt>
                <c:pt idx="7">
                  <c:v>87729829.603991896</c:v>
                </c:pt>
                <c:pt idx="8">
                  <c:v>86574289.587245122</c:v>
                </c:pt>
                <c:pt idx="9">
                  <c:v>85112366.307530954</c:v>
                </c:pt>
                <c:pt idx="10">
                  <c:v>82749000.313891336</c:v>
                </c:pt>
                <c:pt idx="11">
                  <c:v>80540932.583926842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104384"/>
        <c:axId val="240983360"/>
      </c:lineChart>
      <c:catAx>
        <c:axId val="2411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0983360"/>
        <c:crosses val="autoZero"/>
        <c:auto val="1"/>
        <c:lblAlgn val="ctr"/>
        <c:lblOffset val="100"/>
        <c:noMultiLvlLbl val="0"/>
      </c:catAx>
      <c:valAx>
        <c:axId val="240983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411043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Annual Summary'!$S$3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'Normalized Annual Summary'!$B$4:$B$15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Summary'!$S$4:$S$9</c:f>
              <c:numCache>
                <c:formatCode>#,##0</c:formatCode>
                <c:ptCount val="6"/>
                <c:pt idx="0">
                  <c:v>270117289.67619997</c:v>
                </c:pt>
                <c:pt idx="1">
                  <c:v>273806097.95489997</c:v>
                </c:pt>
                <c:pt idx="2">
                  <c:v>273712584.15109998</c:v>
                </c:pt>
                <c:pt idx="3">
                  <c:v>274473667.94679999</c:v>
                </c:pt>
                <c:pt idx="4">
                  <c:v>279458000.47820002</c:v>
                </c:pt>
                <c:pt idx="5">
                  <c:v>272498127.16669995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Annual Summary'!$U$3</c:f>
              <c:strCache>
                <c:ptCount val="1"/>
                <c:pt idx="0">
                  <c:v>Normalized_noCDM</c:v>
                </c:pt>
              </c:strCache>
            </c:strRef>
          </c:tx>
          <c:marker>
            <c:symbol val="none"/>
          </c:marker>
          <c:cat>
            <c:numRef>
              <c:f>'Normalized Annual Summary'!$B$4:$B$15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Summary'!$W$4:$W$15</c:f>
              <c:numCache>
                <c:formatCode>#,##0</c:formatCode>
                <c:ptCount val="12"/>
                <c:pt idx="0">
                  <c:v>271411675.65216857</c:v>
                </c:pt>
                <c:pt idx="1">
                  <c:v>272384594.60780555</c:v>
                </c:pt>
                <c:pt idx="2">
                  <c:v>276283653.64495987</c:v>
                </c:pt>
                <c:pt idx="3">
                  <c:v>275227380.00079316</c:v>
                </c:pt>
                <c:pt idx="4">
                  <c:v>278459749.2745657</c:v>
                </c:pt>
                <c:pt idx="5">
                  <c:v>272240655.0201714</c:v>
                </c:pt>
                <c:pt idx="6">
                  <c:v>273909927.53035933</c:v>
                </c:pt>
                <c:pt idx="7">
                  <c:v>276480202.45999652</c:v>
                </c:pt>
                <c:pt idx="8">
                  <c:v>279259356.28869754</c:v>
                </c:pt>
                <c:pt idx="9">
                  <c:v>281887678.25358003</c:v>
                </c:pt>
                <c:pt idx="10">
                  <c:v>284542723.13749915</c:v>
                </c:pt>
                <c:pt idx="11">
                  <c:v>287775925.30258161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104896"/>
        <c:axId val="255993536"/>
      </c:lineChart>
      <c:catAx>
        <c:axId val="24110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5993536"/>
        <c:crosses val="autoZero"/>
        <c:auto val="1"/>
        <c:lblAlgn val="ctr"/>
        <c:lblOffset val="100"/>
        <c:noMultiLvlLbl val="0"/>
      </c:catAx>
      <c:valAx>
        <c:axId val="2559935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411048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Annual Summary'!$AA$2</c:f>
              <c:strCache>
                <c:ptCount val="1"/>
                <c:pt idx="0">
                  <c:v>LU kWh</c:v>
                </c:pt>
              </c:strCache>
            </c:strRef>
          </c:tx>
          <c:marker>
            <c:symbol val="none"/>
          </c:marker>
          <c:cat>
            <c:numRef>
              <c:f>'Normalized Annual Summary'!$B$4:$B$15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Summary'!$AA$4:$AA$9</c:f>
              <c:numCache>
                <c:formatCode>#,##0</c:formatCode>
                <c:ptCount val="6"/>
                <c:pt idx="0">
                  <c:v>148002868.85999998</c:v>
                </c:pt>
                <c:pt idx="1">
                  <c:v>149058789.9682</c:v>
                </c:pt>
                <c:pt idx="2">
                  <c:v>154491718.44549999</c:v>
                </c:pt>
                <c:pt idx="3">
                  <c:v>155448434.65640002</c:v>
                </c:pt>
                <c:pt idx="4">
                  <c:v>153943745.77000001</c:v>
                </c:pt>
                <c:pt idx="5">
                  <c:v>151518193.477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Annual Summary'!$AC$3</c:f>
              <c:strCache>
                <c:ptCount val="1"/>
                <c:pt idx="0">
                  <c:v>Normalized_noCDM</c:v>
                </c:pt>
              </c:strCache>
            </c:strRef>
          </c:tx>
          <c:marker>
            <c:symbol val="none"/>
          </c:marker>
          <c:cat>
            <c:numRef>
              <c:f>'Normalized Annual Summary'!$B$4:$B$15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Summary'!$AE$4:$AE$15</c:f>
              <c:numCache>
                <c:formatCode>#,##0</c:formatCode>
                <c:ptCount val="12"/>
                <c:pt idx="0">
                  <c:v>148687034.32790083</c:v>
                </c:pt>
                <c:pt idx="1">
                  <c:v>150173339.5026477</c:v>
                </c:pt>
                <c:pt idx="2">
                  <c:v>154138389.63490626</c:v>
                </c:pt>
                <c:pt idx="3">
                  <c:v>152025144.92765218</c:v>
                </c:pt>
                <c:pt idx="4">
                  <c:v>154963792.47234988</c:v>
                </c:pt>
                <c:pt idx="5">
                  <c:v>153804617.79760087</c:v>
                </c:pt>
                <c:pt idx="6">
                  <c:v>154864222.08218554</c:v>
                </c:pt>
                <c:pt idx="7">
                  <c:v>156314903.86013326</c:v>
                </c:pt>
                <c:pt idx="8">
                  <c:v>157466055.56925222</c:v>
                </c:pt>
                <c:pt idx="9">
                  <c:v>158640434.61743277</c:v>
                </c:pt>
                <c:pt idx="10">
                  <c:v>159878758.78210899</c:v>
                </c:pt>
                <c:pt idx="11">
                  <c:v>161354888.32475093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105408"/>
        <c:axId val="255995840"/>
      </c:lineChart>
      <c:catAx>
        <c:axId val="24110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5995840"/>
        <c:crosses val="autoZero"/>
        <c:auto val="1"/>
        <c:lblAlgn val="ctr"/>
        <c:lblOffset val="100"/>
        <c:noMultiLvlLbl val="0"/>
      </c:catAx>
      <c:valAx>
        <c:axId val="2559958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411054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&lt; 50 Predicted Monthly'!$C$1</c:f>
              <c:strCache>
                <c:ptCount val="1"/>
                <c:pt idx="0">
                  <c:v>GSlt50noCDM</c:v>
                </c:pt>
              </c:strCache>
            </c:strRef>
          </c:tx>
          <c:marker>
            <c:symbol val="none"/>
          </c:marker>
          <c:cat>
            <c:numRef>
              <c:f>'GS &lt; 50 Predicted Monthly'!$A$2:$A$73</c:f>
              <c:numCache>
                <c:formatCode>mmm\ yy</c:formatCode>
                <c:ptCount val="7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</c:numCache>
            </c:numRef>
          </c:cat>
          <c:val>
            <c:numRef>
              <c:f>'GS &lt; 50 Predicted Monthly'!$C$2:$C$73</c:f>
              <c:numCache>
                <c:formatCode>General</c:formatCode>
                <c:ptCount val="72"/>
                <c:pt idx="0">
                  <c:v>9408092.4600828551</c:v>
                </c:pt>
                <c:pt idx="1">
                  <c:v>8303130.0614485741</c:v>
                </c:pt>
                <c:pt idx="2">
                  <c:v>8616455.7063142881</c:v>
                </c:pt>
                <c:pt idx="3">
                  <c:v>7332910.1634800034</c:v>
                </c:pt>
                <c:pt idx="4">
                  <c:v>6914339.2261457164</c:v>
                </c:pt>
                <c:pt idx="5">
                  <c:v>6923072.5982114328</c:v>
                </c:pt>
                <c:pt idx="6">
                  <c:v>7578625.0371771464</c:v>
                </c:pt>
                <c:pt idx="7">
                  <c:v>7854475.5284428624</c:v>
                </c:pt>
                <c:pt idx="8">
                  <c:v>7127223.8715085778</c:v>
                </c:pt>
                <c:pt idx="9">
                  <c:v>7360544.6932742912</c:v>
                </c:pt>
                <c:pt idx="10">
                  <c:v>7597920.9622400068</c:v>
                </c:pt>
                <c:pt idx="11">
                  <c:v>8675418.3758057225</c:v>
                </c:pt>
                <c:pt idx="12">
                  <c:v>9383974.6045029908</c:v>
                </c:pt>
                <c:pt idx="13">
                  <c:v>8654532.3013318107</c:v>
                </c:pt>
                <c:pt idx="14">
                  <c:v>8273380.9928606292</c:v>
                </c:pt>
                <c:pt idx="15">
                  <c:v>6988849.8994894521</c:v>
                </c:pt>
                <c:pt idx="16">
                  <c:v>7059902.6826182716</c:v>
                </c:pt>
                <c:pt idx="17">
                  <c:v>7262687.729847094</c:v>
                </c:pt>
                <c:pt idx="18">
                  <c:v>8372270.7691759132</c:v>
                </c:pt>
                <c:pt idx="19">
                  <c:v>8176242.1304047331</c:v>
                </c:pt>
                <c:pt idx="20">
                  <c:v>7195797.6649335548</c:v>
                </c:pt>
                <c:pt idx="21">
                  <c:v>7205179.4104623739</c:v>
                </c:pt>
                <c:pt idx="22">
                  <c:v>7687689.7357911961</c:v>
                </c:pt>
                <c:pt idx="23">
                  <c:v>8818324.9083200172</c:v>
                </c:pt>
                <c:pt idx="24">
                  <c:v>9497858.1950556487</c:v>
                </c:pt>
                <c:pt idx="25">
                  <c:v>8561553.1791980918</c:v>
                </c:pt>
                <c:pt idx="26">
                  <c:v>8681746.0780405328</c:v>
                </c:pt>
                <c:pt idx="27">
                  <c:v>7464534.0887829745</c:v>
                </c:pt>
                <c:pt idx="28">
                  <c:v>7490970.5370254153</c:v>
                </c:pt>
                <c:pt idx="29">
                  <c:v>7258377.2131678574</c:v>
                </c:pt>
                <c:pt idx="30">
                  <c:v>8259843.8168102987</c:v>
                </c:pt>
                <c:pt idx="31">
                  <c:v>7945328.4461527411</c:v>
                </c:pt>
                <c:pt idx="32">
                  <c:v>7095765.259495182</c:v>
                </c:pt>
                <c:pt idx="33">
                  <c:v>6962809.929037625</c:v>
                </c:pt>
                <c:pt idx="34">
                  <c:v>7251164.6070800656</c:v>
                </c:pt>
                <c:pt idx="35">
                  <c:v>8093769.1554225087</c:v>
                </c:pt>
                <c:pt idx="36">
                  <c:v>8616766.236348236</c:v>
                </c:pt>
                <c:pt idx="37">
                  <c:v>7990695.766057251</c:v>
                </c:pt>
                <c:pt idx="38">
                  <c:v>7701208.6086662654</c:v>
                </c:pt>
                <c:pt idx="39">
                  <c:v>6920576.3044752814</c:v>
                </c:pt>
                <c:pt idx="40">
                  <c:v>6992836.9937842954</c:v>
                </c:pt>
                <c:pt idx="41">
                  <c:v>7377632.6825933103</c:v>
                </c:pt>
                <c:pt idx="42">
                  <c:v>8108140.1990023255</c:v>
                </c:pt>
                <c:pt idx="43">
                  <c:v>7894188.0266113393</c:v>
                </c:pt>
                <c:pt idx="44">
                  <c:v>7032231.0455203541</c:v>
                </c:pt>
                <c:pt idx="45">
                  <c:v>6851983.3074293695</c:v>
                </c:pt>
                <c:pt idx="46">
                  <c:v>7479887.5906383833</c:v>
                </c:pt>
                <c:pt idx="47">
                  <c:v>8137948.6939473981</c:v>
                </c:pt>
                <c:pt idx="48">
                  <c:v>8754489.4838419612</c:v>
                </c:pt>
                <c:pt idx="49">
                  <c:v>7995622.6666620364</c:v>
                </c:pt>
                <c:pt idx="50">
                  <c:v>8084522.8748821123</c:v>
                </c:pt>
                <c:pt idx="51">
                  <c:v>7130007.7383021899</c:v>
                </c:pt>
                <c:pt idx="52">
                  <c:v>6622024.3470222652</c:v>
                </c:pt>
                <c:pt idx="53">
                  <c:v>6767791.7244423442</c:v>
                </c:pt>
                <c:pt idx="54">
                  <c:v>7689403.0530624194</c:v>
                </c:pt>
                <c:pt idx="55">
                  <c:v>7361716.6433824971</c:v>
                </c:pt>
                <c:pt idx="56">
                  <c:v>6711883.2291025724</c:v>
                </c:pt>
                <c:pt idx="57">
                  <c:v>6707667.7124226503</c:v>
                </c:pt>
                <c:pt idx="58">
                  <c:v>7486656.2001427263</c:v>
                </c:pt>
                <c:pt idx="59">
                  <c:v>8383117.297562805</c:v>
                </c:pt>
                <c:pt idx="60">
                  <c:v>10036179.634191457</c:v>
                </c:pt>
                <c:pt idx="61">
                  <c:v>8987992.9036117364</c:v>
                </c:pt>
                <c:pt idx="62">
                  <c:v>9142253.3637320157</c:v>
                </c:pt>
                <c:pt idx="63">
                  <c:v>7535756.1951522958</c:v>
                </c:pt>
                <c:pt idx="64">
                  <c:v>6909621.2210725751</c:v>
                </c:pt>
                <c:pt idx="65">
                  <c:v>7068061.3764928542</c:v>
                </c:pt>
                <c:pt idx="66">
                  <c:v>7535915.7069131332</c:v>
                </c:pt>
                <c:pt idx="67">
                  <c:v>7503410.9593334123</c:v>
                </c:pt>
                <c:pt idx="68">
                  <c:v>7020369.1858536908</c:v>
                </c:pt>
                <c:pt idx="69">
                  <c:v>7061230.5180739705</c:v>
                </c:pt>
                <c:pt idx="70">
                  <c:v>7872989.7453942504</c:v>
                </c:pt>
                <c:pt idx="71">
                  <c:v>8666311.1852145288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'GS &lt; 50 Predicted Monthly'!$T$1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'GS &lt; 50 Predicted Monthly'!$A$2:$A$73</c:f>
              <c:numCache>
                <c:formatCode>mmm\ yy</c:formatCode>
                <c:ptCount val="7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</c:numCache>
            </c:numRef>
          </c:cat>
          <c:val>
            <c:numRef>
              <c:f>'GS &lt; 50 Predicted Monthly'!$T$2:$T$73</c:f>
              <c:numCache>
                <c:formatCode>_-* #,##0_-;\-* #,##0_-;_-* "-"??_-;_-@_-</c:formatCode>
                <c:ptCount val="72"/>
                <c:pt idx="0">
                  <c:v>9475970.7052566111</c:v>
                </c:pt>
                <c:pt idx="1">
                  <c:v>8409307.404660238</c:v>
                </c:pt>
                <c:pt idx="2">
                  <c:v>8522953.5316446126</c:v>
                </c:pt>
                <c:pt idx="3">
                  <c:v>7361074.3224617708</c:v>
                </c:pt>
                <c:pt idx="4">
                  <c:v>7239734.7508181119</c:v>
                </c:pt>
                <c:pt idx="5">
                  <c:v>7326093.5522459811</c:v>
                </c:pt>
                <c:pt idx="6">
                  <c:v>7218783.8034879575</c:v>
                </c:pt>
                <c:pt idx="7">
                  <c:v>7970755.8255644152</c:v>
                </c:pt>
                <c:pt idx="8">
                  <c:v>6836639.1551401755</c:v>
                </c:pt>
                <c:pt idx="9">
                  <c:v>7456524.1466867635</c:v>
                </c:pt>
                <c:pt idx="10">
                  <c:v>7627462.1378109967</c:v>
                </c:pt>
                <c:pt idx="11">
                  <c:v>8833455.2670516577</c:v>
                </c:pt>
                <c:pt idx="12">
                  <c:v>9002781.1601954605</c:v>
                </c:pt>
                <c:pt idx="13">
                  <c:v>8239581.5163104832</c:v>
                </c:pt>
                <c:pt idx="14">
                  <c:v>8019034.5789342131</c:v>
                </c:pt>
                <c:pt idx="15">
                  <c:v>6940398.9543987401</c:v>
                </c:pt>
                <c:pt idx="16">
                  <c:v>7263695.7406473747</c:v>
                </c:pt>
                <c:pt idx="17">
                  <c:v>7147186.1385212867</c:v>
                </c:pt>
                <c:pt idx="18">
                  <c:v>8603092.7144404352</c:v>
                </c:pt>
                <c:pt idx="19">
                  <c:v>7943971.4632548839</c:v>
                </c:pt>
                <c:pt idx="20">
                  <c:v>7133632.5915275384</c:v>
                </c:pt>
                <c:pt idx="21">
                  <c:v>7305687.3809171608</c:v>
                </c:pt>
                <c:pt idx="22">
                  <c:v>7909334.4404000323</c:v>
                </c:pt>
                <c:pt idx="23">
                  <c:v>8924521.9855522383</c:v>
                </c:pt>
                <c:pt idx="24">
                  <c:v>9366670.4621834531</c:v>
                </c:pt>
                <c:pt idx="25">
                  <c:v>8555419.086885849</c:v>
                </c:pt>
                <c:pt idx="26">
                  <c:v>8532304.1527115144</c:v>
                </c:pt>
                <c:pt idx="27">
                  <c:v>7308634.4217882939</c:v>
                </c:pt>
                <c:pt idx="28">
                  <c:v>7069509.7618086124</c:v>
                </c:pt>
                <c:pt idx="29">
                  <c:v>7025198.2722156616</c:v>
                </c:pt>
                <c:pt idx="30">
                  <c:v>8340369.5716102784</c:v>
                </c:pt>
                <c:pt idx="31">
                  <c:v>7561444.2133929869</c:v>
                </c:pt>
                <c:pt idx="32">
                  <c:v>6943606.1116754403</c:v>
                </c:pt>
                <c:pt idx="33">
                  <c:v>7167740.363834125</c:v>
                </c:pt>
                <c:pt idx="34">
                  <c:v>7565224.3969509937</c:v>
                </c:pt>
                <c:pt idx="35">
                  <c:v>8471756.5382222123</c:v>
                </c:pt>
                <c:pt idx="36">
                  <c:v>8764780.3458657451</c:v>
                </c:pt>
                <c:pt idx="37">
                  <c:v>8084598.1421750076</c:v>
                </c:pt>
                <c:pt idx="38">
                  <c:v>7779366.0614254177</c:v>
                </c:pt>
                <c:pt idx="39">
                  <c:v>7151858.5449502002</c:v>
                </c:pt>
                <c:pt idx="40">
                  <c:v>6959131.3540396821</c:v>
                </c:pt>
                <c:pt idx="41">
                  <c:v>7282588.2193003576</c:v>
                </c:pt>
                <c:pt idx="42">
                  <c:v>8178907.3442093544</c:v>
                </c:pt>
                <c:pt idx="43">
                  <c:v>7681116.859261415</c:v>
                </c:pt>
                <c:pt idx="44">
                  <c:v>6701969.0824758476</c:v>
                </c:pt>
                <c:pt idx="45">
                  <c:v>6875736.6020797854</c:v>
                </c:pt>
                <c:pt idx="46">
                  <c:v>7706800.6872005928</c:v>
                </c:pt>
                <c:pt idx="47">
                  <c:v>8366570.627068718</c:v>
                </c:pt>
                <c:pt idx="48">
                  <c:v>8654446.9327706862</c:v>
                </c:pt>
                <c:pt idx="49">
                  <c:v>8198168.3211679645</c:v>
                </c:pt>
                <c:pt idx="50">
                  <c:v>8169305.4394627316</c:v>
                </c:pt>
                <c:pt idx="51">
                  <c:v>7102109.2114427127</c:v>
                </c:pt>
                <c:pt idx="52">
                  <c:v>6777158.6294683767</c:v>
                </c:pt>
                <c:pt idx="53">
                  <c:v>6951927.9581210744</c:v>
                </c:pt>
                <c:pt idx="54">
                  <c:v>7740545.9396461491</c:v>
                </c:pt>
                <c:pt idx="55">
                  <c:v>7170457.4143680334</c:v>
                </c:pt>
                <c:pt idx="56">
                  <c:v>6684844.0478652706</c:v>
                </c:pt>
                <c:pt idx="57">
                  <c:v>6736196.1459291941</c:v>
                </c:pt>
                <c:pt idx="58">
                  <c:v>7413266.5795146264</c:v>
                </c:pt>
                <c:pt idx="59">
                  <c:v>8382359.3340223441</c:v>
                </c:pt>
                <c:pt idx="60">
                  <c:v>9671480.8897845764</c:v>
                </c:pt>
                <c:pt idx="61">
                  <c:v>9006452.4071098808</c:v>
                </c:pt>
                <c:pt idx="62">
                  <c:v>9117686.898482332</c:v>
                </c:pt>
                <c:pt idx="63">
                  <c:v>7508558.9346403833</c:v>
                </c:pt>
                <c:pt idx="64">
                  <c:v>7354129.8072865922</c:v>
                </c:pt>
                <c:pt idx="65">
                  <c:v>7523208.3203871297</c:v>
                </c:pt>
                <c:pt idx="66">
                  <c:v>7599352.3412234504</c:v>
                </c:pt>
                <c:pt idx="67">
                  <c:v>7550719.9073700318</c:v>
                </c:pt>
                <c:pt idx="68">
                  <c:v>6876670.8646141356</c:v>
                </c:pt>
                <c:pt idx="69">
                  <c:v>6966599.1212553503</c:v>
                </c:pt>
                <c:pt idx="70">
                  <c:v>7801060.8125225538</c:v>
                </c:pt>
                <c:pt idx="71">
                  <c:v>8364171.6903593391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997440"/>
        <c:axId val="230178112"/>
      </c:lineChart>
      <c:dateAx>
        <c:axId val="231997440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230178112"/>
        <c:crosses val="autoZero"/>
        <c:auto val="1"/>
        <c:lblOffset val="100"/>
        <c:baseTimeUnit val="months"/>
      </c:dateAx>
      <c:valAx>
        <c:axId val="230178112"/>
        <c:scaling>
          <c:orientation val="minMax"/>
          <c:min val="6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31997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&gt; 50 Predicted Monthly'!$C$1</c:f>
              <c:strCache>
                <c:ptCount val="1"/>
                <c:pt idx="0">
                  <c:v>GSgt50noCDM</c:v>
                </c:pt>
              </c:strCache>
            </c:strRef>
          </c:tx>
          <c:marker>
            <c:symbol val="none"/>
          </c:marker>
          <c:cat>
            <c:numRef>
              <c:f>'GS &gt; 50 Predicted Monthly'!$A$2:$A$73</c:f>
              <c:numCache>
                <c:formatCode>mmm\ yy</c:formatCode>
                <c:ptCount val="7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</c:numCache>
            </c:numRef>
          </c:cat>
          <c:val>
            <c:numRef>
              <c:f>'GS &gt; 50 Predicted Monthly'!$C$2:$C$73</c:f>
              <c:numCache>
                <c:formatCode>General</c:formatCode>
                <c:ptCount val="72"/>
                <c:pt idx="0">
                  <c:v>27538204.187447365</c:v>
                </c:pt>
                <c:pt idx="1">
                  <c:v>24304974.191142105</c:v>
                </c:pt>
                <c:pt idx="2">
                  <c:v>24608843.61283683</c:v>
                </c:pt>
                <c:pt idx="3">
                  <c:v>21120456.317131568</c:v>
                </c:pt>
                <c:pt idx="4">
                  <c:v>20015258.117326297</c:v>
                </c:pt>
                <c:pt idx="5">
                  <c:v>20097056.883721031</c:v>
                </c:pt>
                <c:pt idx="6">
                  <c:v>21557347.533615761</c:v>
                </c:pt>
                <c:pt idx="7">
                  <c:v>22341965.693210494</c:v>
                </c:pt>
                <c:pt idx="8">
                  <c:v>20675414.914105225</c:v>
                </c:pt>
                <c:pt idx="9">
                  <c:v>21958766.746799961</c:v>
                </c:pt>
                <c:pt idx="10">
                  <c:v>22285160.608694695</c:v>
                </c:pt>
                <c:pt idx="11">
                  <c:v>24254289.862589426</c:v>
                </c:pt>
                <c:pt idx="12">
                  <c:v>27142755.173439831</c:v>
                </c:pt>
                <c:pt idx="13">
                  <c:v>23537491.120734841</c:v>
                </c:pt>
                <c:pt idx="14">
                  <c:v>23396470.955129851</c:v>
                </c:pt>
                <c:pt idx="15">
                  <c:v>20779762.156024866</c:v>
                </c:pt>
                <c:pt idx="16">
                  <c:v>21178562.235319879</c:v>
                </c:pt>
                <c:pt idx="17">
                  <c:v>21323669.044414893</c:v>
                </c:pt>
                <c:pt idx="18">
                  <c:v>24293426.46420991</c:v>
                </c:pt>
                <c:pt idx="19">
                  <c:v>23473713.540204924</c:v>
                </c:pt>
                <c:pt idx="20">
                  <c:v>20762206.116099935</c:v>
                </c:pt>
                <c:pt idx="21">
                  <c:v>21314314.684494946</c:v>
                </c:pt>
                <c:pt idx="22">
                  <c:v>22646691.283989962</c:v>
                </c:pt>
                <c:pt idx="23">
                  <c:v>25374125.159584977</c:v>
                </c:pt>
                <c:pt idx="24">
                  <c:v>26819955.496768035</c:v>
                </c:pt>
                <c:pt idx="25">
                  <c:v>24243560.417216163</c:v>
                </c:pt>
                <c:pt idx="26">
                  <c:v>24885464.581564292</c:v>
                </c:pt>
                <c:pt idx="27">
                  <c:v>21554917.346312415</c:v>
                </c:pt>
                <c:pt idx="28">
                  <c:v>21110104.172260538</c:v>
                </c:pt>
                <c:pt idx="29">
                  <c:v>21224541.706708666</c:v>
                </c:pt>
                <c:pt idx="30">
                  <c:v>23605421.411356788</c:v>
                </c:pt>
                <c:pt idx="31">
                  <c:v>22936909.924904913</c:v>
                </c:pt>
                <c:pt idx="32">
                  <c:v>21272148.788853042</c:v>
                </c:pt>
                <c:pt idx="33">
                  <c:v>21689864.312401172</c:v>
                </c:pt>
                <c:pt idx="34">
                  <c:v>22036090.227049295</c:v>
                </c:pt>
                <c:pt idx="35">
                  <c:v>24098497.192697417</c:v>
                </c:pt>
                <c:pt idx="36">
                  <c:v>25884369.936335795</c:v>
                </c:pt>
                <c:pt idx="37">
                  <c:v>23846238.243764419</c:v>
                </c:pt>
                <c:pt idx="38">
                  <c:v>23337909.585693043</c:v>
                </c:pt>
                <c:pt idx="39">
                  <c:v>21042150.547521669</c:v>
                </c:pt>
                <c:pt idx="40">
                  <c:v>21123089.636950299</c:v>
                </c:pt>
                <c:pt idx="41">
                  <c:v>22012463.81367892</c:v>
                </c:pt>
                <c:pt idx="42">
                  <c:v>24325640.430607546</c:v>
                </c:pt>
                <c:pt idx="43">
                  <c:v>23912145.189136177</c:v>
                </c:pt>
                <c:pt idx="44">
                  <c:v>21690402.018964801</c:v>
                </c:pt>
                <c:pt idx="45">
                  <c:v>21873357.22849343</c:v>
                </c:pt>
                <c:pt idx="46">
                  <c:v>23887273.539022051</c:v>
                </c:pt>
                <c:pt idx="47">
                  <c:v>25316304.236350678</c:v>
                </c:pt>
                <c:pt idx="48">
                  <c:v>27247888.509537995</c:v>
                </c:pt>
                <c:pt idx="49">
                  <c:v>24661696.396936703</c:v>
                </c:pt>
                <c:pt idx="50">
                  <c:v>25156036.893035416</c:v>
                </c:pt>
                <c:pt idx="51">
                  <c:v>22478377.571534127</c:v>
                </c:pt>
                <c:pt idx="52">
                  <c:v>21098970.468832832</c:v>
                </c:pt>
                <c:pt idx="53">
                  <c:v>21584100.430531546</c:v>
                </c:pt>
                <c:pt idx="54">
                  <c:v>24380210.304030258</c:v>
                </c:pt>
                <c:pt idx="55">
                  <c:v>23693758.831728969</c:v>
                </c:pt>
                <c:pt idx="56">
                  <c:v>21820286.767527681</c:v>
                </c:pt>
                <c:pt idx="57">
                  <c:v>22103727.918226391</c:v>
                </c:pt>
                <c:pt idx="58">
                  <c:v>24077093.308325101</c:v>
                </c:pt>
                <c:pt idx="59">
                  <c:v>27124967.93432381</c:v>
                </c:pt>
                <c:pt idx="60">
                  <c:v>27949977.122618053</c:v>
                </c:pt>
                <c:pt idx="61">
                  <c:v>25182923.631018892</c:v>
                </c:pt>
                <c:pt idx="62">
                  <c:v>26454974.45341973</c:v>
                </c:pt>
                <c:pt idx="63">
                  <c:v>22395463.118020575</c:v>
                </c:pt>
                <c:pt idx="64">
                  <c:v>20819474.809721414</c:v>
                </c:pt>
                <c:pt idx="65">
                  <c:v>21307174.991522256</c:v>
                </c:pt>
                <c:pt idx="66">
                  <c:v>22623500.588523094</c:v>
                </c:pt>
                <c:pt idx="67">
                  <c:v>22446275.295723934</c:v>
                </c:pt>
                <c:pt idx="68">
                  <c:v>21085532.231524777</c:v>
                </c:pt>
                <c:pt idx="69">
                  <c:v>21354029.711225618</c:v>
                </c:pt>
                <c:pt idx="70">
                  <c:v>23164144.280326456</c:v>
                </c:pt>
                <c:pt idx="71">
                  <c:v>25206632.692327291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'GS &gt; 50 Predicted Monthly'!$Z$1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'GS &gt; 50 Predicted Monthly'!$A$2:$A$73</c:f>
              <c:numCache>
                <c:formatCode>mmm\ yy</c:formatCode>
                <c:ptCount val="7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</c:numCache>
            </c:numRef>
          </c:cat>
          <c:val>
            <c:numRef>
              <c:f>'GS &gt; 50 Predicted Monthly'!$Z$2:$Z$73</c:f>
              <c:numCache>
                <c:formatCode>_-* #,##0_-;\-* #,##0_-;_-* "-"??_-;_-@_-</c:formatCode>
                <c:ptCount val="72"/>
                <c:pt idx="0">
                  <c:v>28010213.647371151</c:v>
                </c:pt>
                <c:pt idx="1">
                  <c:v>24259597.792074736</c:v>
                </c:pt>
                <c:pt idx="2">
                  <c:v>24408279.431243062</c:v>
                </c:pt>
                <c:pt idx="3">
                  <c:v>21048737.732745085</c:v>
                </c:pt>
                <c:pt idx="4">
                  <c:v>20279056.551539056</c:v>
                </c:pt>
                <c:pt idx="5">
                  <c:v>20773932.579192899</c:v>
                </c:pt>
                <c:pt idx="6">
                  <c:v>20675746.779608071</c:v>
                </c:pt>
                <c:pt idx="7">
                  <c:v>22440432.522419013</c:v>
                </c:pt>
                <c:pt idx="8">
                  <c:v>19960424.577837266</c:v>
                </c:pt>
                <c:pt idx="9">
                  <c:v>21606529.730403412</c:v>
                </c:pt>
                <c:pt idx="10">
                  <c:v>21974028.165090151</c:v>
                </c:pt>
                <c:pt idx="11">
                  <c:v>24854732.463560335</c:v>
                </c:pt>
                <c:pt idx="12">
                  <c:v>26186473.386475753</c:v>
                </c:pt>
                <c:pt idx="13">
                  <c:v>23471577.216299661</c:v>
                </c:pt>
                <c:pt idx="14">
                  <c:v>23500910.494420934</c:v>
                </c:pt>
                <c:pt idx="15">
                  <c:v>20464426.266303282</c:v>
                </c:pt>
                <c:pt idx="16">
                  <c:v>20940457.153739948</c:v>
                </c:pt>
                <c:pt idx="17">
                  <c:v>21202544.276020303</c:v>
                </c:pt>
                <c:pt idx="18">
                  <c:v>24716020.673999693</c:v>
                </c:pt>
                <c:pt idx="19">
                  <c:v>23110827.047112513</c:v>
                </c:pt>
                <c:pt idx="20">
                  <c:v>21169084.318547841</c:v>
                </c:pt>
                <c:pt idx="21">
                  <c:v>21491038.968622882</c:v>
                </c:pt>
                <c:pt idx="22">
                  <c:v>22649011.769144978</c:v>
                </c:pt>
                <c:pt idx="23">
                  <c:v>25227021.869585626</c:v>
                </c:pt>
                <c:pt idx="24">
                  <c:v>27293334.929899588</c:v>
                </c:pt>
                <c:pt idx="25">
                  <c:v>24452514.451483786</c:v>
                </c:pt>
                <c:pt idx="26">
                  <c:v>25013372.136694431</c:v>
                </c:pt>
                <c:pt idx="27">
                  <c:v>21664498.252805769</c:v>
                </c:pt>
                <c:pt idx="28">
                  <c:v>20814853.592480682</c:v>
                </c:pt>
                <c:pt idx="29">
                  <c:v>21101096.388656989</c:v>
                </c:pt>
                <c:pt idx="30">
                  <c:v>24201926.571465719</c:v>
                </c:pt>
                <c:pt idx="31">
                  <c:v>22735408.70043898</c:v>
                </c:pt>
                <c:pt idx="32">
                  <c:v>21241564.127795294</c:v>
                </c:pt>
                <c:pt idx="33">
                  <c:v>21762144.943662893</c:v>
                </c:pt>
                <c:pt idx="34">
                  <c:v>22576382.437614936</c:v>
                </c:pt>
                <c:pt idx="35">
                  <c:v>24830026.221515462</c:v>
                </c:pt>
                <c:pt idx="36">
                  <c:v>26414215.854087368</c:v>
                </c:pt>
                <c:pt idx="37">
                  <c:v>23827631.21919455</c:v>
                </c:pt>
                <c:pt idx="38">
                  <c:v>23693958.655277539</c:v>
                </c:pt>
                <c:pt idx="39">
                  <c:v>21893306.453605</c:v>
                </c:pt>
                <c:pt idx="40">
                  <c:v>21135753.13466474</c:v>
                </c:pt>
                <c:pt idx="41">
                  <c:v>22175039.840495087</c:v>
                </c:pt>
                <c:pt idx="42">
                  <c:v>24297498.581054784</c:v>
                </c:pt>
                <c:pt idx="43">
                  <c:v>23328859.337712619</c:v>
                </c:pt>
                <c:pt idx="44">
                  <c:v>21334372.812553294</c:v>
                </c:pt>
                <c:pt idx="45">
                  <c:v>21716576.498033527</c:v>
                </c:pt>
                <c:pt idx="46">
                  <c:v>23457670.084240898</c:v>
                </c:pt>
                <c:pt idx="47">
                  <c:v>25150258.92214774</c:v>
                </c:pt>
                <c:pt idx="48">
                  <c:v>26882879.81809248</c:v>
                </c:pt>
                <c:pt idx="49">
                  <c:v>24849218.327252556</c:v>
                </c:pt>
                <c:pt idx="50">
                  <c:v>25423099.937338345</c:v>
                </c:pt>
                <c:pt idx="51">
                  <c:v>22426036.03272827</c:v>
                </c:pt>
                <c:pt idx="52">
                  <c:v>21443171.215713833</c:v>
                </c:pt>
                <c:pt idx="53">
                  <c:v>22182439.291566495</c:v>
                </c:pt>
                <c:pt idx="54">
                  <c:v>24109986.206004508</c:v>
                </c:pt>
                <c:pt idx="55">
                  <c:v>23008865.780255888</c:v>
                </c:pt>
                <c:pt idx="56">
                  <c:v>21900636.008961063</c:v>
                </c:pt>
                <c:pt idx="57">
                  <c:v>22202304.387975998</c:v>
                </c:pt>
                <c:pt idx="58">
                  <c:v>24031696.790606808</c:v>
                </c:pt>
                <c:pt idx="59">
                  <c:v>26395361.029099286</c:v>
                </c:pt>
                <c:pt idx="60">
                  <c:v>27435782.33608887</c:v>
                </c:pt>
                <c:pt idx="61">
                  <c:v>24916344.994508285</c:v>
                </c:pt>
                <c:pt idx="62">
                  <c:v>26160329.880837165</c:v>
                </c:pt>
                <c:pt idx="63">
                  <c:v>21874122.318358216</c:v>
                </c:pt>
                <c:pt idx="64">
                  <c:v>21227216.109501626</c:v>
                </c:pt>
                <c:pt idx="65">
                  <c:v>21947063.368317012</c:v>
                </c:pt>
                <c:pt idx="66">
                  <c:v>22325455.168922354</c:v>
                </c:pt>
                <c:pt idx="67">
                  <c:v>22311130.647360127</c:v>
                </c:pt>
                <c:pt idx="68">
                  <c:v>21446843.993115962</c:v>
                </c:pt>
                <c:pt idx="69">
                  <c:v>21652004.523701854</c:v>
                </c:pt>
                <c:pt idx="70">
                  <c:v>23524190.548216667</c:v>
                </c:pt>
                <c:pt idx="71">
                  <c:v>24917416.571965564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999488"/>
        <c:axId val="230223808"/>
      </c:lineChart>
      <c:dateAx>
        <c:axId val="231999488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230223808"/>
        <c:crosses val="autoZero"/>
        <c:auto val="1"/>
        <c:lblOffset val="100"/>
        <c:baseTimeUnit val="months"/>
      </c:dateAx>
      <c:valAx>
        <c:axId val="230223808"/>
        <c:scaling>
          <c:orientation val="minMax"/>
          <c:min val="18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31999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'LU Predicted Monthly'!$C$1</c:f>
              <c:strCache>
                <c:ptCount val="1"/>
                <c:pt idx="0">
                  <c:v>LUnoCDM</c:v>
                </c:pt>
              </c:strCache>
            </c:strRef>
          </c:tx>
          <c:marker>
            <c:symbol val="none"/>
          </c:marker>
          <c:cat>
            <c:numRef>
              <c:f>'LU Predicted Monthly'!$A$2:$A$73</c:f>
              <c:numCache>
                <c:formatCode>mmm\ yy</c:formatCode>
                <c:ptCount val="7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</c:numCache>
            </c:numRef>
          </c:cat>
          <c:val>
            <c:numRef>
              <c:f>'LU Predicted Monthly'!$C$2:$C$73</c:f>
              <c:numCache>
                <c:formatCode>#,##0</c:formatCode>
                <c:ptCount val="72"/>
                <c:pt idx="0">
                  <c:v>12630235.100299999</c:v>
                </c:pt>
                <c:pt idx="1">
                  <c:v>11333821.4934</c:v>
                </c:pt>
                <c:pt idx="2">
                  <c:v>12370923.8947</c:v>
                </c:pt>
                <c:pt idx="3">
                  <c:v>11402691.3343</c:v>
                </c:pt>
                <c:pt idx="4">
                  <c:v>11555213.605999999</c:v>
                </c:pt>
                <c:pt idx="5">
                  <c:v>12458106.387699999</c:v>
                </c:pt>
                <c:pt idx="6">
                  <c:v>13695389.126600001</c:v>
                </c:pt>
                <c:pt idx="7">
                  <c:v>14408989.219000001</c:v>
                </c:pt>
                <c:pt idx="8">
                  <c:v>12983020.697999999</c:v>
                </c:pt>
                <c:pt idx="9">
                  <c:v>12029943</c:v>
                </c:pt>
                <c:pt idx="10">
                  <c:v>11523934</c:v>
                </c:pt>
                <c:pt idx="11">
                  <c:v>11610601</c:v>
                </c:pt>
                <c:pt idx="12">
                  <c:v>11955217.004000001</c:v>
                </c:pt>
                <c:pt idx="13">
                  <c:v>10874740.4221</c:v>
                </c:pt>
                <c:pt idx="14">
                  <c:v>11920294.521500001</c:v>
                </c:pt>
                <c:pt idx="15">
                  <c:v>11299278.237500001</c:v>
                </c:pt>
                <c:pt idx="16">
                  <c:v>12141816.925799999</c:v>
                </c:pt>
                <c:pt idx="17">
                  <c:v>12649401.524900001</c:v>
                </c:pt>
                <c:pt idx="18">
                  <c:v>14680604.799199998</c:v>
                </c:pt>
                <c:pt idx="19">
                  <c:v>14598500.270999998</c:v>
                </c:pt>
                <c:pt idx="20">
                  <c:v>13203697.476100001</c:v>
                </c:pt>
                <c:pt idx="21">
                  <c:v>12168635.138100002</c:v>
                </c:pt>
                <c:pt idx="22">
                  <c:v>11726856.469900001</c:v>
                </c:pt>
                <c:pt idx="23">
                  <c:v>11839747.178100001</c:v>
                </c:pt>
                <c:pt idx="24">
                  <c:v>12405613.722375479</c:v>
                </c:pt>
                <c:pt idx="25">
                  <c:v>11374508.151626434</c:v>
                </c:pt>
                <c:pt idx="26">
                  <c:v>12423061.406977391</c:v>
                </c:pt>
                <c:pt idx="27">
                  <c:v>11687900.613328347</c:v>
                </c:pt>
                <c:pt idx="28">
                  <c:v>12168060.882579302</c:v>
                </c:pt>
                <c:pt idx="29">
                  <c:v>13362627.250630258</c:v>
                </c:pt>
                <c:pt idx="30">
                  <c:v>15310374.188881215</c:v>
                </c:pt>
                <c:pt idx="31">
                  <c:v>15010910.93713217</c:v>
                </c:pt>
                <c:pt idx="32">
                  <c:v>14264567.369983125</c:v>
                </c:pt>
                <c:pt idx="33">
                  <c:v>12925769.505834082</c:v>
                </c:pt>
                <c:pt idx="34">
                  <c:v>12089342.293885039</c:v>
                </c:pt>
                <c:pt idx="35">
                  <c:v>12086426.369935995</c:v>
                </c:pt>
                <c:pt idx="36">
                  <c:v>12687881.381740851</c:v>
                </c:pt>
                <c:pt idx="37">
                  <c:v>11983197.462399608</c:v>
                </c:pt>
                <c:pt idx="38">
                  <c:v>12365654.656258361</c:v>
                </c:pt>
                <c:pt idx="39">
                  <c:v>11808524.705317117</c:v>
                </c:pt>
                <c:pt idx="40">
                  <c:v>12602122.195275875</c:v>
                </c:pt>
                <c:pt idx="41">
                  <c:v>13366894.89953463</c:v>
                </c:pt>
                <c:pt idx="42">
                  <c:v>15543673.288693383</c:v>
                </c:pt>
                <c:pt idx="43">
                  <c:v>15448054.65755214</c:v>
                </c:pt>
                <c:pt idx="44">
                  <c:v>13925687.582410896</c:v>
                </c:pt>
                <c:pt idx="45">
                  <c:v>13003928.864269651</c:v>
                </c:pt>
                <c:pt idx="46">
                  <c:v>12248431.335128408</c:v>
                </c:pt>
                <c:pt idx="47">
                  <c:v>12006009.248987164</c:v>
                </c:pt>
                <c:pt idx="48">
                  <c:v>12946169.933968732</c:v>
                </c:pt>
                <c:pt idx="49">
                  <c:v>11918008.924639778</c:v>
                </c:pt>
                <c:pt idx="50">
                  <c:v>12785963.206510823</c:v>
                </c:pt>
                <c:pt idx="51">
                  <c:v>12157037.078981869</c:v>
                </c:pt>
                <c:pt idx="52">
                  <c:v>12523396.567452911</c:v>
                </c:pt>
                <c:pt idx="53">
                  <c:v>12722039.760923959</c:v>
                </c:pt>
                <c:pt idx="54">
                  <c:v>15454178.324395005</c:v>
                </c:pt>
                <c:pt idx="55">
                  <c:v>14808216.64886605</c:v>
                </c:pt>
                <c:pt idx="56">
                  <c:v>13501871.533337096</c:v>
                </c:pt>
                <c:pt idx="57">
                  <c:v>13230473.214808144</c:v>
                </c:pt>
                <c:pt idx="58">
                  <c:v>12253923.650279187</c:v>
                </c:pt>
                <c:pt idx="59">
                  <c:v>12130628.233750233</c:v>
                </c:pt>
                <c:pt idx="60">
                  <c:v>13033951.996407527</c:v>
                </c:pt>
                <c:pt idx="61">
                  <c:v>11848016.55751634</c:v>
                </c:pt>
                <c:pt idx="62">
                  <c:v>12980598.278625151</c:v>
                </c:pt>
                <c:pt idx="63">
                  <c:v>11757969.113733964</c:v>
                </c:pt>
                <c:pt idx="64">
                  <c:v>12122043.787842773</c:v>
                </c:pt>
                <c:pt idx="65">
                  <c:v>13083627.390951587</c:v>
                </c:pt>
                <c:pt idx="66">
                  <c:v>14274051.259060398</c:v>
                </c:pt>
                <c:pt idx="67">
                  <c:v>14357392.03416921</c:v>
                </c:pt>
                <c:pt idx="68">
                  <c:v>13828803.79127802</c:v>
                </c:pt>
                <c:pt idx="69">
                  <c:v>13040593.101386834</c:v>
                </c:pt>
                <c:pt idx="70">
                  <c:v>12172268.048495643</c:v>
                </c:pt>
                <c:pt idx="71">
                  <c:v>12197561.729604455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'LU Predicted Monthly'!$X$1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'LU Predicted Monthly'!$A$2:$A$73</c:f>
              <c:numCache>
                <c:formatCode>mmm\ yy</c:formatCode>
                <c:ptCount val="7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</c:numCache>
            </c:numRef>
          </c:cat>
          <c:val>
            <c:numRef>
              <c:f>'LU Predicted Monthly'!$X$2:$X$73</c:f>
              <c:numCache>
                <c:formatCode>_-* #,##0_-;\-* #,##0_-;_-* "-"??_-;_-@_-</c:formatCode>
                <c:ptCount val="72"/>
                <c:pt idx="0">
                  <c:v>12725379.633965002</c:v>
                </c:pt>
                <c:pt idx="1">
                  <c:v>11669881.838159166</c:v>
                </c:pt>
                <c:pt idx="2">
                  <c:v>12402686.644654451</c:v>
                </c:pt>
                <c:pt idx="3">
                  <c:v>11419507.040884441</c:v>
                </c:pt>
                <c:pt idx="4">
                  <c:v>11507543.065112321</c:v>
                </c:pt>
                <c:pt idx="5">
                  <c:v>12245756.230989903</c:v>
                </c:pt>
                <c:pt idx="6">
                  <c:v>12941069.699608738</c:v>
                </c:pt>
                <c:pt idx="7">
                  <c:v>13951160.570172425</c:v>
                </c:pt>
                <c:pt idx="8">
                  <c:v>12435186.472727668</c:v>
                </c:pt>
                <c:pt idx="9">
                  <c:v>12225596.202482073</c:v>
                </c:pt>
                <c:pt idx="10">
                  <c:v>11701361.065977253</c:v>
                </c:pt>
                <c:pt idx="11">
                  <c:v>11477214.95054383</c:v>
                </c:pt>
                <c:pt idx="12">
                  <c:v>12130653.271078536</c:v>
                </c:pt>
                <c:pt idx="13">
                  <c:v>11126230.057143442</c:v>
                </c:pt>
                <c:pt idx="14">
                  <c:v>12282127.005909128</c:v>
                </c:pt>
                <c:pt idx="15">
                  <c:v>11448505.110349169</c:v>
                </c:pt>
                <c:pt idx="16">
                  <c:v>12244946.931785753</c:v>
                </c:pt>
                <c:pt idx="17">
                  <c:v>12842233.862344183</c:v>
                </c:pt>
                <c:pt idx="18">
                  <c:v>15602775.02679237</c:v>
                </c:pt>
                <c:pt idx="19">
                  <c:v>14763149.740836184</c:v>
                </c:pt>
                <c:pt idx="20">
                  <c:v>13385450.33707289</c:v>
                </c:pt>
                <c:pt idx="21">
                  <c:v>12631906.4140615</c:v>
                </c:pt>
                <c:pt idx="22">
                  <c:v>11801212.664720058</c:v>
                </c:pt>
                <c:pt idx="23">
                  <c:v>11772808.102412404</c:v>
                </c:pt>
                <c:pt idx="24">
                  <c:v>12386019.769862251</c:v>
                </c:pt>
                <c:pt idx="25">
                  <c:v>11471463.167747892</c:v>
                </c:pt>
                <c:pt idx="26">
                  <c:v>12519204.180688983</c:v>
                </c:pt>
                <c:pt idx="27">
                  <c:v>11743005.577724805</c:v>
                </c:pt>
                <c:pt idx="28">
                  <c:v>12196931.200074678</c:v>
                </c:pt>
                <c:pt idx="29">
                  <c:v>13101638.33264868</c:v>
                </c:pt>
                <c:pt idx="30">
                  <c:v>15519858.416482434</c:v>
                </c:pt>
                <c:pt idx="31">
                  <c:v>14674682.983932536</c:v>
                </c:pt>
                <c:pt idx="32">
                  <c:v>13716540.171566036</c:v>
                </c:pt>
                <c:pt idx="33">
                  <c:v>12995217.176819092</c:v>
                </c:pt>
                <c:pt idx="34">
                  <c:v>12152435.700083114</c:v>
                </c:pt>
                <c:pt idx="35">
                  <c:v>12072331.19538481</c:v>
                </c:pt>
                <c:pt idx="36">
                  <c:v>12660023.815445328</c:v>
                </c:pt>
                <c:pt idx="37">
                  <c:v>11909816.575374581</c:v>
                </c:pt>
                <c:pt idx="38">
                  <c:v>12759569.147101311</c:v>
                </c:pt>
                <c:pt idx="39">
                  <c:v>11672034.248367501</c:v>
                </c:pt>
                <c:pt idx="40">
                  <c:v>12542680.308050698</c:v>
                </c:pt>
                <c:pt idx="41">
                  <c:v>13360572.950819746</c:v>
                </c:pt>
                <c:pt idx="42">
                  <c:v>15304937.002202332</c:v>
                </c:pt>
                <c:pt idx="43">
                  <c:v>14749838.615693603</c:v>
                </c:pt>
                <c:pt idx="44">
                  <c:v>13343316.575940188</c:v>
                </c:pt>
                <c:pt idx="45">
                  <c:v>12837596.263011111</c:v>
                </c:pt>
                <c:pt idx="46">
                  <c:v>11909027.560482197</c:v>
                </c:pt>
                <c:pt idx="47">
                  <c:v>12070082.307326609</c:v>
                </c:pt>
                <c:pt idx="48">
                  <c:v>12733473.367495874</c:v>
                </c:pt>
                <c:pt idx="49">
                  <c:v>11641466.906224199</c:v>
                </c:pt>
                <c:pt idx="50">
                  <c:v>12678842.194974093</c:v>
                </c:pt>
                <c:pt idx="51">
                  <c:v>11828436.66439951</c:v>
                </c:pt>
                <c:pt idx="52">
                  <c:v>12495130.912433533</c:v>
                </c:pt>
                <c:pt idx="53">
                  <c:v>13284674.392044567</c:v>
                </c:pt>
                <c:pt idx="54">
                  <c:v>15318840.454252556</c:v>
                </c:pt>
                <c:pt idx="55">
                  <c:v>14693597.310645532</c:v>
                </c:pt>
                <c:pt idx="56">
                  <c:v>13749681.793301689</c:v>
                </c:pt>
                <c:pt idx="57">
                  <c:v>13437621.986015229</c:v>
                </c:pt>
                <c:pt idx="58">
                  <c:v>12356707.43319702</c:v>
                </c:pt>
                <c:pt idx="59">
                  <c:v>12139578.242707314</c:v>
                </c:pt>
                <c:pt idx="60">
                  <c:v>12663328.692147732</c:v>
                </c:pt>
                <c:pt idx="61">
                  <c:v>11585833.686255127</c:v>
                </c:pt>
                <c:pt idx="62">
                  <c:v>12491858.160818074</c:v>
                </c:pt>
                <c:pt idx="63">
                  <c:v>12001912.441435596</c:v>
                </c:pt>
                <c:pt idx="64">
                  <c:v>12681985.431333449</c:v>
                </c:pt>
                <c:pt idx="65">
                  <c:v>13602157.508720957</c:v>
                </c:pt>
                <c:pt idx="66">
                  <c:v>14383989.390964523</c:v>
                </c:pt>
                <c:pt idx="67">
                  <c:v>14335535.59619787</c:v>
                </c:pt>
                <c:pt idx="68">
                  <c:v>13798921.552869143</c:v>
                </c:pt>
                <c:pt idx="69">
                  <c:v>13356319.389637774</c:v>
                </c:pt>
                <c:pt idx="70">
                  <c:v>12287648.313231302</c:v>
                </c:pt>
                <c:pt idx="71">
                  <c:v>12338958.962002607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31744"/>
        <c:axId val="233800256"/>
      </c:lineChart>
      <c:dateAx>
        <c:axId val="233631744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233800256"/>
        <c:crosses val="autoZero"/>
        <c:auto val="1"/>
        <c:lblOffset val="100"/>
        <c:baseTimeUnit val="months"/>
      </c:dateAx>
      <c:valAx>
        <c:axId val="233800256"/>
        <c:scaling>
          <c:orientation val="minMax"/>
          <c:min val="1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33631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 Annual Summary'!$C$3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'Model Annual Summary'!$B$4:$B$9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'Model Annual Summary'!$C$4:$C$9</c:f>
              <c:numCache>
                <c:formatCode>#,##0</c:formatCode>
                <c:ptCount val="6"/>
                <c:pt idx="0">
                  <c:v>196719829.16002709</c:v>
                </c:pt>
                <c:pt idx="1">
                  <c:v>198092958.47466445</c:v>
                </c:pt>
                <c:pt idx="2">
                  <c:v>192211501.61639327</c:v>
                </c:pt>
                <c:pt idx="3">
                  <c:v>186486714.60720381</c:v>
                </c:pt>
                <c:pt idx="4">
                  <c:v>191269648.75523376</c:v>
                </c:pt>
                <c:pt idx="5">
                  <c:v>194623695.12794012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'Model Annual Summary'!$D$3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Summary'!$B$4:$B$9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'Model Annual Summary'!$D$4:$D$9</c:f>
              <c:numCache>
                <c:formatCode>#,##0</c:formatCode>
                <c:ptCount val="6"/>
                <c:pt idx="0">
                  <c:v>197973758.1701552</c:v>
                </c:pt>
                <c:pt idx="1">
                  <c:v>195487618.62726656</c:v>
                </c:pt>
                <c:pt idx="2">
                  <c:v>192894724.29022327</c:v>
                </c:pt>
                <c:pt idx="3">
                  <c:v>187132016.2990326</c:v>
                </c:pt>
                <c:pt idx="4">
                  <c:v>191529542.49522033</c:v>
                </c:pt>
                <c:pt idx="5">
                  <c:v>194386687.85955855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33792"/>
        <c:axId val="233802560"/>
      </c:lineChart>
      <c:catAx>
        <c:axId val="23363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3802560"/>
        <c:crosses val="autoZero"/>
        <c:auto val="1"/>
        <c:lblAlgn val="ctr"/>
        <c:lblOffset val="100"/>
        <c:noMultiLvlLbl val="0"/>
      </c:catAx>
      <c:valAx>
        <c:axId val="2338025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33633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 Annual Summary'!$H$3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'Model Annual Summary'!$B$4:$B$9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'Model Annual Summary'!$H$4:$H$9</c:f>
              <c:numCache>
                <c:formatCode>#,##0</c:formatCode>
                <c:ptCount val="6"/>
                <c:pt idx="0">
                  <c:v>93692208.684131473</c:v>
                </c:pt>
                <c:pt idx="1">
                  <c:v>95078832.829738051</c:v>
                </c:pt>
                <c:pt idx="2">
                  <c:v>94563720.505268946</c:v>
                </c:pt>
                <c:pt idx="3">
                  <c:v>91104095.455073819</c:v>
                </c:pt>
                <c:pt idx="4">
                  <c:v>89694902.970828578</c:v>
                </c:pt>
                <c:pt idx="5">
                  <c:v>95340091.995035931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'Model Annual Summary'!$I$3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Summary'!$B$4:$B$9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'Model Annual Summary'!$I$4:$I$9</c:f>
              <c:numCache>
                <c:formatCode>#,##0</c:formatCode>
                <c:ptCount val="6"/>
                <c:pt idx="0">
                  <c:v>94278754.602829278</c:v>
                </c:pt>
                <c:pt idx="1">
                  <c:v>94432918.665099844</c:v>
                </c:pt>
                <c:pt idx="2">
                  <c:v>93907877.353279412</c:v>
                </c:pt>
                <c:pt idx="3">
                  <c:v>91533423.870052114</c:v>
                </c:pt>
                <c:pt idx="4">
                  <c:v>89980785.953779146</c:v>
                </c:pt>
                <c:pt idx="5">
                  <c:v>95340091.995035768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35328"/>
        <c:axId val="233804864"/>
      </c:lineChart>
      <c:catAx>
        <c:axId val="23363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3804864"/>
        <c:crosses val="autoZero"/>
        <c:auto val="1"/>
        <c:lblAlgn val="ctr"/>
        <c:lblOffset val="100"/>
        <c:noMultiLvlLbl val="0"/>
      </c:catAx>
      <c:valAx>
        <c:axId val="2338048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33635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 Annual Summary'!$M$3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'Model Annual Summary'!$B$4:$B$9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'Model Annual Summary'!$M$4:$M$9</c:f>
              <c:numCache>
                <c:formatCode>#,##0</c:formatCode>
                <c:ptCount val="6"/>
                <c:pt idx="0">
                  <c:v>270757738.66862077</c:v>
                </c:pt>
                <c:pt idx="1">
                  <c:v>275223187.93364877</c:v>
                </c:pt>
                <c:pt idx="2">
                  <c:v>275477475.57809275</c:v>
                </c:pt>
                <c:pt idx="3">
                  <c:v>278251344.40651882</c:v>
                </c:pt>
                <c:pt idx="4">
                  <c:v>285427115.33457083</c:v>
                </c:pt>
                <c:pt idx="5">
                  <c:v>279990102.9259721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'Model Annual Summary'!$N$3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Summary'!$B$4:$B$9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'Model Annual Summary'!$N$4:$N$9</c:f>
              <c:numCache>
                <c:formatCode>#,##0</c:formatCode>
                <c:ptCount val="6"/>
                <c:pt idx="0">
                  <c:v>270291711.97308421</c:v>
                </c:pt>
                <c:pt idx="1">
                  <c:v>274129393.4402734</c:v>
                </c:pt>
                <c:pt idx="2">
                  <c:v>277687122.75451452</c:v>
                </c:pt>
                <c:pt idx="3">
                  <c:v>278425141.39306712</c:v>
                </c:pt>
                <c:pt idx="4">
                  <c:v>284855694.8255955</c:v>
                </c:pt>
                <c:pt idx="5">
                  <c:v>279737900.46089369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213376"/>
        <c:axId val="233807168"/>
      </c:lineChart>
      <c:catAx>
        <c:axId val="23421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3807168"/>
        <c:crosses val="autoZero"/>
        <c:auto val="1"/>
        <c:lblAlgn val="ctr"/>
        <c:lblOffset val="100"/>
        <c:noMultiLvlLbl val="0"/>
      </c:catAx>
      <c:valAx>
        <c:axId val="2338071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342133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 Annual Summary'!$R$3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'Model Annual Summary'!$B$4:$B$9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'Model Annual Summary'!$R$4:$R$9</c:f>
              <c:numCache>
                <c:formatCode>#,##0</c:formatCode>
                <c:ptCount val="6"/>
                <c:pt idx="0">
                  <c:v>148002868.85999998</c:v>
                </c:pt>
                <c:pt idx="1">
                  <c:v>149058789.9682</c:v>
                </c:pt>
                <c:pt idx="2">
                  <c:v>155109162.69316885</c:v>
                </c:pt>
                <c:pt idx="3">
                  <c:v>156990060.27756807</c:v>
                </c:pt>
                <c:pt idx="4">
                  <c:v>156431907.07791379</c:v>
                </c:pt>
                <c:pt idx="5">
                  <c:v>154696877.0890719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'Model Annual Summary'!$S$3</c:f>
              <c:strCache>
                <c:ptCount val="1"/>
                <c:pt idx="0">
                  <c:v>Predicted</c:v>
                </c:pt>
              </c:strCache>
            </c:strRef>
          </c:tx>
          <c:marker>
            <c:symbol val="none"/>
          </c:marker>
          <c:cat>
            <c:numRef>
              <c:f>'Model Annual Summary'!$B$4:$B$9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'Model Annual Summary'!$S$4:$S$9</c:f>
              <c:numCache>
                <c:formatCode>#,##0</c:formatCode>
                <c:ptCount val="6"/>
                <c:pt idx="0">
                  <c:v>146702343.41527727</c:v>
                </c:pt>
                <c:pt idx="1">
                  <c:v>152031998.52450562</c:v>
                </c:pt>
                <c:pt idx="2">
                  <c:v>154549327.87301531</c:v>
                </c:pt>
                <c:pt idx="3">
                  <c:v>155119495.3698152</c:v>
                </c:pt>
                <c:pt idx="4">
                  <c:v>156358051.65769112</c:v>
                </c:pt>
                <c:pt idx="5">
                  <c:v>155528449.12561414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213888"/>
        <c:axId val="233825984"/>
      </c:lineChart>
      <c:catAx>
        <c:axId val="23421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3825984"/>
        <c:crosses val="autoZero"/>
        <c:auto val="1"/>
        <c:lblAlgn val="ctr"/>
        <c:lblOffset val="100"/>
        <c:noMultiLvlLbl val="0"/>
      </c:catAx>
      <c:valAx>
        <c:axId val="2338259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34213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 Normalized Monthly'!$C$1</c:f>
              <c:strCache>
                <c:ptCount val="1"/>
                <c:pt idx="0">
                  <c:v>ReskWh</c:v>
                </c:pt>
              </c:strCache>
            </c:strRef>
          </c:tx>
          <c:marker>
            <c:symbol val="none"/>
          </c:marker>
          <c:cat>
            <c:numRef>
              <c:f>'Res Normalized Monthly'!$A$2:$A$145</c:f>
              <c:numCache>
                <c:formatCode>mmm\ 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'Res Normalized Monthly'!$C$2:$C$97</c:f>
              <c:numCache>
                <c:formatCode>General</c:formatCode>
                <c:ptCount val="96"/>
                <c:pt idx="0">
                  <c:v>24635161.167892549</c:v>
                </c:pt>
                <c:pt idx="1">
                  <c:v>21264941.095677644</c:v>
                </c:pt>
                <c:pt idx="2">
                  <c:v>20320467.289462749</c:v>
                </c:pt>
                <c:pt idx="3">
                  <c:v>15368223.968047846</c:v>
                </c:pt>
                <c:pt idx="4">
                  <c:v>13133840.142032944</c:v>
                </c:pt>
                <c:pt idx="5">
                  <c:v>11976785.90551804</c:v>
                </c:pt>
                <c:pt idx="6">
                  <c:v>12446989.012403144</c:v>
                </c:pt>
                <c:pt idx="7">
                  <c:v>13097395.633788241</c:v>
                </c:pt>
                <c:pt idx="8">
                  <c:v>13232685.497473339</c:v>
                </c:pt>
                <c:pt idx="9">
                  <c:v>14845613.483858436</c:v>
                </c:pt>
                <c:pt idx="10">
                  <c:v>16496996.886043534</c:v>
                </c:pt>
                <c:pt idx="11">
                  <c:v>19900729.077828635</c:v>
                </c:pt>
                <c:pt idx="12">
                  <c:v>23650215.715997804</c:v>
                </c:pt>
                <c:pt idx="13">
                  <c:v>21137330.052274939</c:v>
                </c:pt>
                <c:pt idx="14">
                  <c:v>19339569.887852073</c:v>
                </c:pt>
                <c:pt idx="15">
                  <c:v>14339897.801129207</c:v>
                </c:pt>
                <c:pt idx="16">
                  <c:v>12579503.733506339</c:v>
                </c:pt>
                <c:pt idx="17">
                  <c:v>12709669.92388347</c:v>
                </c:pt>
                <c:pt idx="18">
                  <c:v>14680147.484760607</c:v>
                </c:pt>
                <c:pt idx="19">
                  <c:v>14024711.74603774</c:v>
                </c:pt>
                <c:pt idx="20">
                  <c:v>13142688.407314872</c:v>
                </c:pt>
                <c:pt idx="21">
                  <c:v>14485777.508292003</c:v>
                </c:pt>
                <c:pt idx="22">
                  <c:v>16983251.713569138</c:v>
                </c:pt>
                <c:pt idx="23">
                  <c:v>21020194.500046272</c:v>
                </c:pt>
                <c:pt idx="24">
                  <c:v>23022326.42784144</c:v>
                </c:pt>
                <c:pt idx="25">
                  <c:v>20206438.193256531</c:v>
                </c:pt>
                <c:pt idx="26">
                  <c:v>19343947.481271625</c:v>
                </c:pt>
                <c:pt idx="27">
                  <c:v>15358267.267086715</c:v>
                </c:pt>
                <c:pt idx="28">
                  <c:v>13075508.600401806</c:v>
                </c:pt>
                <c:pt idx="29">
                  <c:v>12318121.995516896</c:v>
                </c:pt>
                <c:pt idx="30">
                  <c:v>14280540.223931987</c:v>
                </c:pt>
                <c:pt idx="31">
                  <c:v>13744542.177247077</c:v>
                </c:pt>
                <c:pt idx="32">
                  <c:v>12475644.696762169</c:v>
                </c:pt>
                <c:pt idx="33">
                  <c:v>13769534.523777261</c:v>
                </c:pt>
                <c:pt idx="34">
                  <c:v>15620490.438992351</c:v>
                </c:pt>
                <c:pt idx="35">
                  <c:v>18996139.590307444</c:v>
                </c:pt>
                <c:pt idx="36">
                  <c:v>20909423.816872794</c:v>
                </c:pt>
                <c:pt idx="37">
                  <c:v>18689053.260874771</c:v>
                </c:pt>
                <c:pt idx="38">
                  <c:v>16791457.429876745</c:v>
                </c:pt>
                <c:pt idx="39">
                  <c:v>14517265.894378716</c:v>
                </c:pt>
                <c:pt idx="40">
                  <c:v>11855286.068080692</c:v>
                </c:pt>
                <c:pt idx="41">
                  <c:v>12561226.314682662</c:v>
                </c:pt>
                <c:pt idx="42">
                  <c:v>14574665.599084636</c:v>
                </c:pt>
                <c:pt idx="43">
                  <c:v>13992873.412486609</c:v>
                </c:pt>
                <c:pt idx="44">
                  <c:v>12679818.294088582</c:v>
                </c:pt>
                <c:pt idx="45">
                  <c:v>13241344.397090556</c:v>
                </c:pt>
                <c:pt idx="46">
                  <c:v>16985573.910692532</c:v>
                </c:pt>
                <c:pt idx="47">
                  <c:v>19688726.2089945</c:v>
                </c:pt>
                <c:pt idx="48">
                  <c:v>22042229.190884668</c:v>
                </c:pt>
                <c:pt idx="49">
                  <c:v>19773607.005250089</c:v>
                </c:pt>
                <c:pt idx="50">
                  <c:v>19002801.376715507</c:v>
                </c:pt>
                <c:pt idx="51">
                  <c:v>15463434.860880928</c:v>
                </c:pt>
                <c:pt idx="52">
                  <c:v>11411798.742946351</c:v>
                </c:pt>
                <c:pt idx="53">
                  <c:v>11995475.306811769</c:v>
                </c:pt>
                <c:pt idx="54">
                  <c:v>13886742.437877189</c:v>
                </c:pt>
                <c:pt idx="55">
                  <c:v>12973729.18644261</c:v>
                </c:pt>
                <c:pt idx="56">
                  <c:v>12414553.238608029</c:v>
                </c:pt>
                <c:pt idx="57">
                  <c:v>13273674.921473451</c:v>
                </c:pt>
                <c:pt idx="58">
                  <c:v>17575993.111538868</c:v>
                </c:pt>
                <c:pt idx="59">
                  <c:v>21455609.37580429</c:v>
                </c:pt>
                <c:pt idx="60">
                  <c:v>24218664.983197823</c:v>
                </c:pt>
                <c:pt idx="61">
                  <c:v>20930195.922494277</c:v>
                </c:pt>
                <c:pt idx="62">
                  <c:v>20665009.949390739</c:v>
                </c:pt>
                <c:pt idx="63">
                  <c:v>15802184.922587194</c:v>
                </c:pt>
                <c:pt idx="64">
                  <c:v>11645562.289283656</c:v>
                </c:pt>
                <c:pt idx="65">
                  <c:v>11660347.586180111</c:v>
                </c:pt>
                <c:pt idx="66">
                  <c:v>12876498.76317657</c:v>
                </c:pt>
                <c:pt idx="67">
                  <c:v>12915052.024773028</c:v>
                </c:pt>
                <c:pt idx="68">
                  <c:v>12628866.672069486</c:v>
                </c:pt>
                <c:pt idx="69">
                  <c:v>13304278.095565943</c:v>
                </c:pt>
                <c:pt idx="70">
                  <c:v>17500936.560762402</c:v>
                </c:pt>
                <c:pt idx="71">
                  <c:v>20476097.358458862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'Res Normalized Monthly'!$Z$1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'Res Normalized Monthly'!$A$2:$A$145</c:f>
              <c:numCache>
                <c:formatCode>mmm\ yy</c:formatCode>
                <c:ptCount val="144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'Res Normalized Monthly'!$Z$2:$Z$145</c:f>
              <c:numCache>
                <c:formatCode>_-* #,##0_-;\-* #,##0_-;_-* "-"??_-;_-@_-</c:formatCode>
                <c:ptCount val="144"/>
                <c:pt idx="0">
                  <c:v>23493012.16514498</c:v>
                </c:pt>
                <c:pt idx="1">
                  <c:v>21072633.603229336</c:v>
                </c:pt>
                <c:pt idx="2">
                  <c:v>19859127.20557677</c:v>
                </c:pt>
                <c:pt idx="3">
                  <c:v>15441923.158079334</c:v>
                </c:pt>
                <c:pt idx="4">
                  <c:v>13021287.796667403</c:v>
                </c:pt>
                <c:pt idx="5">
                  <c:v>12928521.560124228</c:v>
                </c:pt>
                <c:pt idx="6">
                  <c:v>14303522.386978751</c:v>
                </c:pt>
                <c:pt idx="7">
                  <c:v>13697499.900819579</c:v>
                </c:pt>
                <c:pt idx="8">
                  <c:v>13017019.145824153</c:v>
                </c:pt>
                <c:pt idx="9">
                  <c:v>14702999.227990378</c:v>
                </c:pt>
                <c:pt idx="10">
                  <c:v>16814751.875443932</c:v>
                </c:pt>
                <c:pt idx="11">
                  <c:v>20790226.73075166</c:v>
                </c:pt>
                <c:pt idx="12">
                  <c:v>23250898.008964323</c:v>
                </c:pt>
                <c:pt idx="13">
                  <c:v>20759667.243929982</c:v>
                </c:pt>
                <c:pt idx="14">
                  <c:v>19541540.050421853</c:v>
                </c:pt>
                <c:pt idx="15">
                  <c:v>15244476.695169147</c:v>
                </c:pt>
                <c:pt idx="16">
                  <c:v>12720643.559649566</c:v>
                </c:pt>
                <c:pt idx="17">
                  <c:v>12694108.730369506</c:v>
                </c:pt>
                <c:pt idx="18">
                  <c:v>14159985.209050162</c:v>
                </c:pt>
                <c:pt idx="19">
                  <c:v>13441523.357072217</c:v>
                </c:pt>
                <c:pt idx="20">
                  <c:v>12741019.153369337</c:v>
                </c:pt>
                <c:pt idx="21">
                  <c:v>14440861.623102255</c:v>
                </c:pt>
                <c:pt idx="22">
                  <c:v>16638869.126526374</c:v>
                </c:pt>
                <c:pt idx="23">
                  <c:v>20640528.491682317</c:v>
                </c:pt>
                <c:pt idx="24">
                  <c:v>23076555.525331952</c:v>
                </c:pt>
                <c:pt idx="25">
                  <c:v>20676200.412123762</c:v>
                </c:pt>
                <c:pt idx="26">
                  <c:v>19418026.321200721</c:v>
                </c:pt>
                <c:pt idx="27">
                  <c:v>15208758.087203767</c:v>
                </c:pt>
                <c:pt idx="28">
                  <c:v>12669522.298832303</c:v>
                </c:pt>
                <c:pt idx="29">
                  <c:v>12479719.349322239</c:v>
                </c:pt>
                <c:pt idx="30">
                  <c:v>13736119.749217222</c:v>
                </c:pt>
                <c:pt idx="31">
                  <c:v>13167063.629902584</c:v>
                </c:pt>
                <c:pt idx="32">
                  <c:v>12423431.99821442</c:v>
                </c:pt>
                <c:pt idx="33">
                  <c:v>14078606.774676871</c:v>
                </c:pt>
                <c:pt idx="34">
                  <c:v>16179577.565134101</c:v>
                </c:pt>
                <c:pt idx="35">
                  <c:v>20156592.685727026</c:v>
                </c:pt>
                <c:pt idx="36">
                  <c:v>22572596.270669203</c:v>
                </c:pt>
                <c:pt idx="37">
                  <c:v>20153757.974038742</c:v>
                </c:pt>
                <c:pt idx="38">
                  <c:v>18940251.57638618</c:v>
                </c:pt>
                <c:pt idx="39">
                  <c:v>14580037.344440728</c:v>
                </c:pt>
                <c:pt idx="40">
                  <c:v>12113194.024473129</c:v>
                </c:pt>
                <c:pt idx="41">
                  <c:v>12069716.277055999</c:v>
                </c:pt>
                <c:pt idx="42">
                  <c:v>13443176.838625332</c:v>
                </c:pt>
                <c:pt idx="43">
                  <c:v>12983479.554559091</c:v>
                </c:pt>
                <c:pt idx="44">
                  <c:v>12218284.208878282</c:v>
                </c:pt>
                <c:pt idx="45">
                  <c:v>13925828.005037151</c:v>
                </c:pt>
                <c:pt idx="46">
                  <c:v>16034500.121920321</c:v>
                </c:pt>
                <c:pt idx="47">
                  <c:v>19969928.079813149</c:v>
                </c:pt>
                <c:pt idx="48">
                  <c:v>22452163.072018452</c:v>
                </c:pt>
                <c:pt idx="49">
                  <c:v>20196592.895617995</c:v>
                </c:pt>
                <c:pt idx="50">
                  <c:v>18969224.110398728</c:v>
                </c:pt>
                <c:pt idx="51">
                  <c:v>14672160.755146023</c:v>
                </c:pt>
                <c:pt idx="52">
                  <c:v>12314676.270426827</c:v>
                </c:pt>
                <c:pt idx="53">
                  <c:v>12317406.481565354</c:v>
                </c:pt>
                <c:pt idx="54">
                  <c:v>13593830.330167795</c:v>
                </c:pt>
                <c:pt idx="55">
                  <c:v>13063280.842982871</c:v>
                </c:pt>
                <c:pt idx="56">
                  <c:v>12308867.354298383</c:v>
                </c:pt>
                <c:pt idx="57">
                  <c:v>14017951.415742442</c:v>
                </c:pt>
                <c:pt idx="58">
                  <c:v>16169750.960610904</c:v>
                </c:pt>
                <c:pt idx="59">
                  <c:v>20108259.449074104</c:v>
                </c:pt>
                <c:pt idx="60">
                  <c:v>22573551.523142323</c:v>
                </c:pt>
                <c:pt idx="61">
                  <c:v>20145471.634800732</c:v>
                </c:pt>
                <c:pt idx="62">
                  <c:v>18956609.481711186</c:v>
                </c:pt>
                <c:pt idx="63">
                  <c:v>14955277.061214715</c:v>
                </c:pt>
                <c:pt idx="64">
                  <c:v>12628597.882199293</c:v>
                </c:pt>
                <c:pt idx="65">
                  <c:v>12614385.175200747</c:v>
                </c:pt>
                <c:pt idx="66">
                  <c:v>13969362.553347809</c:v>
                </c:pt>
                <c:pt idx="67">
                  <c:v>13414168.821599873</c:v>
                </c:pt>
                <c:pt idx="68">
                  <c:v>12786057.086300861</c:v>
                </c:pt>
                <c:pt idx="69">
                  <c:v>14431990.271052178</c:v>
                </c:pt>
                <c:pt idx="70">
                  <c:v>16491373.898809314</c:v>
                </c:pt>
                <c:pt idx="71">
                  <c:v>20431422.652557705</c:v>
                </c:pt>
                <c:pt idx="72">
                  <c:v>22795790.128056958</c:v>
                </c:pt>
                <c:pt idx="73">
                  <c:v>20363089.443859793</c:v>
                </c:pt>
                <c:pt idx="74">
                  <c:v>19112616.679362703</c:v>
                </c:pt>
                <c:pt idx="75">
                  <c:v>14904888.710650939</c:v>
                </c:pt>
                <c:pt idx="76">
                  <c:v>12693729.428024674</c:v>
                </c:pt>
                <c:pt idx="77">
                  <c:v>12605583.987337066</c:v>
                </c:pt>
                <c:pt idx="78">
                  <c:v>13906652.080502523</c:v>
                </c:pt>
                <c:pt idx="79">
                  <c:v>13308330.920769302</c:v>
                </c:pt>
                <c:pt idx="80">
                  <c:v>12436857.270410471</c:v>
                </c:pt>
                <c:pt idx="81">
                  <c:v>14033501.966035746</c:v>
                </c:pt>
                <c:pt idx="82">
                  <c:v>16099046.654933635</c:v>
                </c:pt>
                <c:pt idx="83">
                  <c:v>20042175.939252403</c:v>
                </c:pt>
                <c:pt idx="84">
                  <c:v>22705946.208456278</c:v>
                </c:pt>
                <c:pt idx="85">
                  <c:v>20273245.52425912</c:v>
                </c:pt>
                <c:pt idx="86">
                  <c:v>19022772.759762026</c:v>
                </c:pt>
                <c:pt idx="87">
                  <c:v>14815044.791050259</c:v>
                </c:pt>
                <c:pt idx="88">
                  <c:v>12603885.508423997</c:v>
                </c:pt>
                <c:pt idx="89">
                  <c:v>12515740.067736389</c:v>
                </c:pt>
                <c:pt idx="90">
                  <c:v>13816808.160901846</c:v>
                </c:pt>
                <c:pt idx="91">
                  <c:v>13218487.001168622</c:v>
                </c:pt>
                <c:pt idx="92">
                  <c:v>12347013.350809794</c:v>
                </c:pt>
                <c:pt idx="93">
                  <c:v>13943658.046435069</c:v>
                </c:pt>
                <c:pt idx="94">
                  <c:v>16009202.735332958</c:v>
                </c:pt>
                <c:pt idx="95">
                  <c:v>19952332.019651726</c:v>
                </c:pt>
                <c:pt idx="96">
                  <c:v>22617601.592421021</c:v>
                </c:pt>
                <c:pt idx="97">
                  <c:v>20184900.90822386</c:v>
                </c:pt>
                <c:pt idx="98">
                  <c:v>18934428.143726766</c:v>
                </c:pt>
                <c:pt idx="99">
                  <c:v>14726700.175015002</c:v>
                </c:pt>
                <c:pt idx="100">
                  <c:v>12515540.892388737</c:v>
                </c:pt>
                <c:pt idx="101">
                  <c:v>12427395.451701133</c:v>
                </c:pt>
                <c:pt idx="102">
                  <c:v>13728463.54486659</c:v>
                </c:pt>
                <c:pt idx="103">
                  <c:v>13130142.385133365</c:v>
                </c:pt>
                <c:pt idx="104">
                  <c:v>12258668.734774534</c:v>
                </c:pt>
                <c:pt idx="105">
                  <c:v>13855313.430399809</c:v>
                </c:pt>
                <c:pt idx="106">
                  <c:v>15920858.119297702</c:v>
                </c:pt>
                <c:pt idx="107">
                  <c:v>19863987.403616469</c:v>
                </c:pt>
                <c:pt idx="108">
                  <c:v>22530765.82746911</c:v>
                </c:pt>
                <c:pt idx="109">
                  <c:v>20098065.143271949</c:v>
                </c:pt>
                <c:pt idx="110">
                  <c:v>18847592.378774855</c:v>
                </c:pt>
                <c:pt idx="111">
                  <c:v>14639864.410063092</c:v>
                </c:pt>
                <c:pt idx="112">
                  <c:v>12428705.127436826</c:v>
                </c:pt>
                <c:pt idx="113">
                  <c:v>12340559.686749218</c:v>
                </c:pt>
                <c:pt idx="114">
                  <c:v>13641627.779914679</c:v>
                </c:pt>
                <c:pt idx="115">
                  <c:v>13043306.620181454</c:v>
                </c:pt>
                <c:pt idx="116">
                  <c:v>12171832.969822623</c:v>
                </c:pt>
                <c:pt idx="117">
                  <c:v>13768477.665447898</c:v>
                </c:pt>
                <c:pt idx="118">
                  <c:v>15834022.354345787</c:v>
                </c:pt>
                <c:pt idx="119">
                  <c:v>19777151.638664559</c:v>
                </c:pt>
                <c:pt idx="120">
                  <c:v>22445448.521916799</c:v>
                </c:pt>
                <c:pt idx="121">
                  <c:v>20012747.837719642</c:v>
                </c:pt>
                <c:pt idx="122">
                  <c:v>18762275.073222548</c:v>
                </c:pt>
                <c:pt idx="123">
                  <c:v>14554547.104510784</c:v>
                </c:pt>
                <c:pt idx="124">
                  <c:v>12343387.821884518</c:v>
                </c:pt>
                <c:pt idx="125">
                  <c:v>12255242.381196911</c:v>
                </c:pt>
                <c:pt idx="126">
                  <c:v>13556310.474362368</c:v>
                </c:pt>
                <c:pt idx="127">
                  <c:v>12957989.314629147</c:v>
                </c:pt>
                <c:pt idx="128">
                  <c:v>12086515.664270315</c:v>
                </c:pt>
                <c:pt idx="129">
                  <c:v>13683160.359895591</c:v>
                </c:pt>
                <c:pt idx="130">
                  <c:v>15748705.04879348</c:v>
                </c:pt>
                <c:pt idx="131">
                  <c:v>19691834.333112251</c:v>
                </c:pt>
                <c:pt idx="132">
                  <c:v>22361659.34526578</c:v>
                </c:pt>
                <c:pt idx="133">
                  <c:v>19928958.661068618</c:v>
                </c:pt>
                <c:pt idx="134">
                  <c:v>18678485.896571528</c:v>
                </c:pt>
                <c:pt idx="135">
                  <c:v>14470757.927859761</c:v>
                </c:pt>
                <c:pt idx="136">
                  <c:v>12259598.645233499</c:v>
                </c:pt>
                <c:pt idx="137">
                  <c:v>12171453.204545891</c:v>
                </c:pt>
                <c:pt idx="138">
                  <c:v>13472521.297711348</c:v>
                </c:pt>
                <c:pt idx="139">
                  <c:v>12874200.137978124</c:v>
                </c:pt>
                <c:pt idx="140">
                  <c:v>12002726.487619296</c:v>
                </c:pt>
                <c:pt idx="141">
                  <c:v>13599371.183244571</c:v>
                </c:pt>
                <c:pt idx="142">
                  <c:v>15664915.87214246</c:v>
                </c:pt>
                <c:pt idx="143">
                  <c:v>19608045.156461228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216448"/>
        <c:axId val="233830016"/>
      </c:lineChart>
      <c:dateAx>
        <c:axId val="234216448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crossAx val="233830016"/>
        <c:crosses val="autoZero"/>
        <c:auto val="1"/>
        <c:lblOffset val="100"/>
        <c:baseTimeUnit val="months"/>
      </c:dateAx>
      <c:valAx>
        <c:axId val="233830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42164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371476</xdr:colOff>
      <xdr:row>7</xdr:row>
      <xdr:rowOff>114299</xdr:rowOff>
    </xdr:from>
    <xdr:to>
      <xdr:col>38</xdr:col>
      <xdr:colOff>85726</xdr:colOff>
      <xdr:row>28</xdr:row>
      <xdr:rowOff>38099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17</xdr:row>
      <xdr:rowOff>85725</xdr:rowOff>
    </xdr:from>
    <xdr:to>
      <xdr:col>10</xdr:col>
      <xdr:colOff>333375</xdr:colOff>
      <xdr:row>34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514349</xdr:colOff>
      <xdr:row>35</xdr:row>
      <xdr:rowOff>0</xdr:rowOff>
    </xdr:from>
    <xdr:to>
      <xdr:col>19</xdr:col>
      <xdr:colOff>279449</xdr:colOff>
      <xdr:row>51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16</xdr:row>
      <xdr:rowOff>0</xdr:rowOff>
    </xdr:from>
    <xdr:to>
      <xdr:col>26</xdr:col>
      <xdr:colOff>460425</xdr:colOff>
      <xdr:row>32</xdr:row>
      <xdr:rowOff>152400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514349</xdr:colOff>
      <xdr:row>34</xdr:row>
      <xdr:rowOff>0</xdr:rowOff>
    </xdr:from>
    <xdr:to>
      <xdr:col>33</xdr:col>
      <xdr:colOff>60374</xdr:colOff>
      <xdr:row>50</xdr:row>
      <xdr:rowOff>152400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152400</xdr:colOff>
      <xdr:row>7</xdr:row>
      <xdr:rowOff>114299</xdr:rowOff>
    </xdr:from>
    <xdr:to>
      <xdr:col>33</xdr:col>
      <xdr:colOff>85725</xdr:colOff>
      <xdr:row>28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304800</xdr:colOff>
      <xdr:row>7</xdr:row>
      <xdr:rowOff>114299</xdr:rowOff>
    </xdr:from>
    <xdr:to>
      <xdr:col>38</xdr:col>
      <xdr:colOff>85725</xdr:colOff>
      <xdr:row>28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381000</xdr:colOff>
      <xdr:row>7</xdr:row>
      <xdr:rowOff>114299</xdr:rowOff>
    </xdr:from>
    <xdr:to>
      <xdr:col>36</xdr:col>
      <xdr:colOff>85725</xdr:colOff>
      <xdr:row>27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0</xdr:rowOff>
    </xdr:from>
    <xdr:to>
      <xdr:col>7</xdr:col>
      <xdr:colOff>0</xdr:colOff>
      <xdr:row>30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152400</xdr:colOff>
      <xdr:row>32</xdr:row>
      <xdr:rowOff>0</xdr:rowOff>
    </xdr:from>
    <xdr:to>
      <xdr:col>12</xdr:col>
      <xdr:colOff>0</xdr:colOff>
      <xdr:row>48</xdr:row>
      <xdr:rowOff>152400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14</xdr:row>
      <xdr:rowOff>0</xdr:rowOff>
    </xdr:from>
    <xdr:to>
      <xdr:col>17</xdr:col>
      <xdr:colOff>457200</xdr:colOff>
      <xdr:row>30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32</xdr:row>
      <xdr:rowOff>0</xdr:rowOff>
    </xdr:from>
    <xdr:to>
      <xdr:col>20</xdr:col>
      <xdr:colOff>495300</xdr:colOff>
      <xdr:row>48</xdr:row>
      <xdr:rowOff>152400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266699</xdr:colOff>
      <xdr:row>7</xdr:row>
      <xdr:rowOff>104775</xdr:rowOff>
    </xdr:from>
    <xdr:to>
      <xdr:col>35</xdr:col>
      <xdr:colOff>200024</xdr:colOff>
      <xdr:row>29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295274</xdr:colOff>
      <xdr:row>7</xdr:row>
      <xdr:rowOff>114299</xdr:rowOff>
    </xdr:from>
    <xdr:to>
      <xdr:col>31</xdr:col>
      <xdr:colOff>342899</xdr:colOff>
      <xdr:row>28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295275</xdr:colOff>
      <xdr:row>7</xdr:row>
      <xdr:rowOff>114299</xdr:rowOff>
    </xdr:from>
    <xdr:to>
      <xdr:col>37</xdr:col>
      <xdr:colOff>85725</xdr:colOff>
      <xdr:row>27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295275</xdr:colOff>
      <xdr:row>7</xdr:row>
      <xdr:rowOff>114299</xdr:rowOff>
    </xdr:from>
    <xdr:to>
      <xdr:col>35</xdr:col>
      <xdr:colOff>85725</xdr:colOff>
      <xdr:row>27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0903%20-%20Kingston%20Hydro%20CDM%20Data%20For%20Rate%20Application%20I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. 2 App 2-I 2016 COS"/>
      <sheetName val="KH MW Persistence Table"/>
      <sheetName val="KH MW Savings Pivot"/>
      <sheetName val="KH MWh Persistence Table"/>
      <sheetName val="KH MWh Savings Pivot"/>
      <sheetName val="Allocation to Rate Classes"/>
      <sheetName val="CDM kWh by Rate Class 2009-15"/>
      <sheetName val="Sheet1"/>
      <sheetName val="KH 2011-2014 Rates"/>
      <sheetName val="2011-14 LRAMVA Summary"/>
      <sheetName val="2015-2020 LRAMVA Projections"/>
      <sheetName val="Kingston Hydro - Summary"/>
      <sheetName val="Kingston Hydro - Results (Net)"/>
      <sheetName val="Kingston Hydro - NTGs"/>
      <sheetName val="2006-10 KH Net MW MWh"/>
      <sheetName val="KH 2015-2020 CDM Plan Milestone"/>
      <sheetName val="2015-20 Measure Savings Results"/>
      <sheetName val="2015-20 Measures-CE Results"/>
    </sheetNames>
    <sheetDataSet>
      <sheetData sheetId="0"/>
      <sheetData sheetId="1"/>
      <sheetData sheetId="2"/>
      <sheetData sheetId="3"/>
      <sheetData sheetId="4">
        <row r="12">
          <cell r="B12">
            <v>258079.21812710026</v>
          </cell>
          <cell r="C12">
            <v>505604.05151086615</v>
          </cell>
          <cell r="D12">
            <v>505604.05151086615</v>
          </cell>
          <cell r="E12">
            <v>504460.54298790556</v>
          </cell>
          <cell r="F12">
            <v>473728.86872915045</v>
          </cell>
          <cell r="G12">
            <v>376734.39521936764</v>
          </cell>
          <cell r="H12">
            <v>329319.42198716803</v>
          </cell>
          <cell r="I12">
            <v>328284.86129872652</v>
          </cell>
          <cell r="J12">
            <v>261911.8570510759</v>
          </cell>
          <cell r="K12">
            <v>261911.8570510759</v>
          </cell>
          <cell r="L12">
            <v>226227.74087909621</v>
          </cell>
          <cell r="M12">
            <v>226163.96103314386</v>
          </cell>
        </row>
        <row r="13">
          <cell r="B13">
            <v>341521.75913147489</v>
          </cell>
          <cell r="C13">
            <v>683043.51826294977</v>
          </cell>
          <cell r="D13">
            <v>683043.51826294977</v>
          </cell>
          <cell r="E13">
            <v>683043.51826294977</v>
          </cell>
          <cell r="F13">
            <v>683043.51826294977</v>
          </cell>
          <cell r="G13">
            <v>683043.51826294977</v>
          </cell>
          <cell r="H13">
            <v>683043.51826294977</v>
          </cell>
          <cell r="I13">
            <v>683043.51826294977</v>
          </cell>
          <cell r="J13">
            <v>384702.67120560509</v>
          </cell>
          <cell r="K13">
            <v>0</v>
          </cell>
          <cell r="L13">
            <v>0</v>
          </cell>
          <cell r="M13">
            <v>0</v>
          </cell>
        </row>
        <row r="14">
          <cell r="B14">
            <v>640448.99242075463</v>
          </cell>
          <cell r="C14">
            <v>718664.87270786322</v>
          </cell>
          <cell r="D14">
            <v>718664.87270786322</v>
          </cell>
          <cell r="E14">
            <v>718664.87270786322</v>
          </cell>
          <cell r="F14">
            <v>718664.87270786322</v>
          </cell>
          <cell r="G14">
            <v>718664.87270786322</v>
          </cell>
          <cell r="H14">
            <v>570233.2937605154</v>
          </cell>
          <cell r="I14">
            <v>467085.92533944215</v>
          </cell>
          <cell r="J14">
            <v>467085.92533944215</v>
          </cell>
          <cell r="K14">
            <v>467085.92533944215</v>
          </cell>
          <cell r="L14">
            <v>389812.06170305633</v>
          </cell>
          <cell r="M14">
            <v>60381.37988489672</v>
          </cell>
        </row>
        <row r="30">
          <cell r="C30">
            <v>176590.02795359696</v>
          </cell>
          <cell r="D30">
            <v>342383.9360958882</v>
          </cell>
          <cell r="E30">
            <v>339889.6387007102</v>
          </cell>
          <cell r="F30">
            <v>338947.24307090783</v>
          </cell>
          <cell r="G30">
            <v>313908.64148591651</v>
          </cell>
          <cell r="H30">
            <v>212305.15997988035</v>
          </cell>
          <cell r="I30">
            <v>203069.68140192828</v>
          </cell>
          <cell r="J30">
            <v>203069.68140192828</v>
          </cell>
          <cell r="K30">
            <v>202309.3872396285</v>
          </cell>
          <cell r="L30">
            <v>110021.75782230031</v>
          </cell>
          <cell r="M30">
            <v>94821.570593297569</v>
          </cell>
        </row>
        <row r="31">
          <cell r="C31">
            <v>269706.18447509001</v>
          </cell>
          <cell r="D31">
            <v>539412.36895018001</v>
          </cell>
          <cell r="E31">
            <v>539412.36895018001</v>
          </cell>
          <cell r="F31">
            <v>539412.36895018001</v>
          </cell>
          <cell r="G31">
            <v>539412.36895018001</v>
          </cell>
          <cell r="H31">
            <v>539412.36895018001</v>
          </cell>
          <cell r="I31">
            <v>539412.36895018001</v>
          </cell>
          <cell r="J31">
            <v>364051.28221036796</v>
          </cell>
          <cell r="K31">
            <v>0</v>
          </cell>
          <cell r="L31">
            <v>0</v>
          </cell>
          <cell r="M31">
            <v>0</v>
          </cell>
        </row>
        <row r="32">
          <cell r="C32">
            <v>698425.10604095156</v>
          </cell>
          <cell r="D32">
            <v>436954.46521984925</v>
          </cell>
          <cell r="E32">
            <v>436954.46521984925</v>
          </cell>
          <cell r="F32">
            <v>436954.46521984925</v>
          </cell>
          <cell r="G32">
            <v>436954.46521984925</v>
          </cell>
          <cell r="H32">
            <v>436954.46521984925</v>
          </cell>
          <cell r="I32">
            <v>436954.46521984925</v>
          </cell>
          <cell r="J32">
            <v>436954.46521984925</v>
          </cell>
          <cell r="K32">
            <v>434367.597254753</v>
          </cell>
          <cell r="L32">
            <v>250053.25474166201</v>
          </cell>
          <cell r="M32">
            <v>196160.17213547786</v>
          </cell>
        </row>
        <row r="50">
          <cell r="D50">
            <v>259175.21868655752</v>
          </cell>
          <cell r="E50">
            <v>518350.43737311504</v>
          </cell>
          <cell r="F50">
            <v>518350.43737311504</v>
          </cell>
          <cell r="G50">
            <v>516845.59338506463</v>
          </cell>
          <cell r="H50">
            <v>478543.88628608891</v>
          </cell>
          <cell r="I50">
            <v>401921.62019794108</v>
          </cell>
          <cell r="J50">
            <v>348519.15696424112</v>
          </cell>
          <cell r="K50">
            <v>347791.32569697214</v>
          </cell>
          <cell r="L50">
            <v>390852.95170851401</v>
          </cell>
          <cell r="M50">
            <v>256088.29460278258</v>
          </cell>
        </row>
        <row r="51">
          <cell r="D51">
            <v>332629.70705580758</v>
          </cell>
          <cell r="E51">
            <v>665259.41411161516</v>
          </cell>
          <cell r="F51">
            <v>664680.61727180087</v>
          </cell>
          <cell r="G51">
            <v>608446.44148929615</v>
          </cell>
          <cell r="H51">
            <v>608446.44148929615</v>
          </cell>
          <cell r="I51">
            <v>608446.44148929615</v>
          </cell>
          <cell r="J51">
            <v>456298.80260920519</v>
          </cell>
          <cell r="K51">
            <v>454572.26577393396</v>
          </cell>
          <cell r="L51">
            <v>454572.26577393396</v>
          </cell>
          <cell r="M51">
            <v>351000.35161120637</v>
          </cell>
        </row>
        <row r="52">
          <cell r="D52">
            <v>609272.08906501881</v>
          </cell>
          <cell r="E52">
            <v>1218544.1781300376</v>
          </cell>
          <cell r="F52">
            <v>1218538.7688137775</v>
          </cell>
          <cell r="G52">
            <v>1217521.0285001916</v>
          </cell>
          <cell r="H52">
            <v>1217521.0285001916</v>
          </cell>
          <cell r="I52">
            <v>1167168.5195750655</v>
          </cell>
          <cell r="J52">
            <v>1160690.0654416622</v>
          </cell>
          <cell r="K52">
            <v>1160673.9295833888</v>
          </cell>
          <cell r="L52">
            <v>1160673.9295833888</v>
          </cell>
          <cell r="M52">
            <v>870425.9801885183</v>
          </cell>
        </row>
        <row r="53">
          <cell r="D53">
            <v>617444.24766883871</v>
          </cell>
          <cell r="E53">
            <v>1234888.4953376774</v>
          </cell>
          <cell r="F53">
            <v>1234888.4953376774</v>
          </cell>
          <cell r="G53">
            <v>1234679.7210905638</v>
          </cell>
          <cell r="H53">
            <v>1234679.7210905636</v>
          </cell>
          <cell r="I53">
            <v>1234679.7210905636</v>
          </cell>
          <cell r="J53">
            <v>1232534.8671232576</v>
          </cell>
          <cell r="K53">
            <v>1232534.8671232576</v>
          </cell>
          <cell r="L53">
            <v>1232534.8671232576</v>
          </cell>
          <cell r="M53">
            <v>1109829.1097225861</v>
          </cell>
        </row>
        <row r="72">
          <cell r="E72">
            <v>170805.37694206584</v>
          </cell>
          <cell r="F72">
            <v>341610.75425034255</v>
          </cell>
          <cell r="G72">
            <v>341610.75425034255</v>
          </cell>
          <cell r="H72">
            <v>338452.82844285696</v>
          </cell>
          <cell r="I72">
            <v>294604.98507918062</v>
          </cell>
          <cell r="J72">
            <v>250166.71519501388</v>
          </cell>
          <cell r="K72">
            <v>212667.03191332149</v>
          </cell>
          <cell r="L72">
            <v>212435.89799124471</v>
          </cell>
          <cell r="M72">
            <v>195367.89799124465</v>
          </cell>
        </row>
        <row r="73">
          <cell r="E73">
            <v>607739.2566490632</v>
          </cell>
          <cell r="F73">
            <v>1215478.5132981283</v>
          </cell>
          <cell r="G73">
            <v>1199008.9875823504</v>
          </cell>
          <cell r="H73">
            <v>938490.47514653509</v>
          </cell>
          <cell r="I73">
            <v>913314.220683972</v>
          </cell>
          <cell r="J73">
            <v>402560.47244965931</v>
          </cell>
          <cell r="K73">
            <v>401953.76436251891</v>
          </cell>
          <cell r="L73">
            <v>401818.88685420895</v>
          </cell>
          <cell r="M73">
            <v>396974.93492728006</v>
          </cell>
        </row>
        <row r="74">
          <cell r="E74">
            <v>1403512.9436610842</v>
          </cell>
          <cell r="F74">
            <v>2807025.8873221683</v>
          </cell>
          <cell r="G74">
            <v>2730595.997369309</v>
          </cell>
          <cell r="H74">
            <v>2611580.1322963592</v>
          </cell>
          <cell r="I74">
            <v>2460522.6055209809</v>
          </cell>
          <cell r="J74">
            <v>2150344.7675654688</v>
          </cell>
          <cell r="K74">
            <v>2143603.5351029313</v>
          </cell>
          <cell r="L74">
            <v>2143596.1647472861</v>
          </cell>
          <cell r="M74">
            <v>2089774.2252200027</v>
          </cell>
        </row>
        <row r="75">
          <cell r="E75">
            <v>306737.12583040661</v>
          </cell>
          <cell r="F75">
            <v>605058.57866081328</v>
          </cell>
          <cell r="G75">
            <v>596959.27131634112</v>
          </cell>
          <cell r="H75">
            <v>585723.39943386614</v>
          </cell>
          <cell r="I75">
            <v>585723.39943386614</v>
          </cell>
          <cell r="J75">
            <v>555454.94731698581</v>
          </cell>
          <cell r="K75">
            <v>554735.61918046011</v>
          </cell>
          <cell r="L75">
            <v>554735.61918046011</v>
          </cell>
          <cell r="M75">
            <v>548992.50978918676</v>
          </cell>
        </row>
        <row r="76">
          <cell r="E76">
            <v>14564.480776132559</v>
          </cell>
          <cell r="F76">
            <v>29128.961552265118</v>
          </cell>
          <cell r="G76">
            <v>28279.802112317881</v>
          </cell>
          <cell r="H76">
            <v>27101.794380390897</v>
          </cell>
          <cell r="I76">
            <v>27101.794380390897</v>
          </cell>
          <cell r="J76">
            <v>23928.345003243598</v>
          </cell>
          <cell r="K76">
            <v>23852.928149484211</v>
          </cell>
          <cell r="L76">
            <v>23852.928149484211</v>
          </cell>
          <cell r="M76">
            <v>23250.800665387953</v>
          </cell>
        </row>
        <row r="93">
          <cell r="F93">
            <v>248315.57751024087</v>
          </cell>
          <cell r="G93">
            <v>491100.49605441676</v>
          </cell>
          <cell r="H93">
            <v>482576.25401830074</v>
          </cell>
          <cell r="I93">
            <v>436701.22777200723</v>
          </cell>
          <cell r="J93">
            <v>418741.67027054314</v>
          </cell>
          <cell r="K93">
            <v>396720.77344885626</v>
          </cell>
          <cell r="L93">
            <v>388462.7544211463</v>
          </cell>
          <cell r="M93">
            <v>386783.92020940705</v>
          </cell>
        </row>
        <row r="94">
          <cell r="F94">
            <v>216710.89344552389</v>
          </cell>
          <cell r="G94">
            <v>433421.78689104778</v>
          </cell>
          <cell r="H94">
            <v>428206.77077668183</v>
          </cell>
          <cell r="I94">
            <v>380678.39256023319</v>
          </cell>
          <cell r="J94">
            <v>306323.51801151602</v>
          </cell>
          <cell r="K94">
            <v>305753.45893553353</v>
          </cell>
          <cell r="L94">
            <v>305753.45893553353</v>
          </cell>
          <cell r="M94">
            <v>297321.30767926335</v>
          </cell>
        </row>
        <row r="95">
          <cell r="F95">
            <v>787930.86230717774</v>
          </cell>
          <cell r="G95">
            <v>1568449.7786143557</v>
          </cell>
          <cell r="H95">
            <v>1566635.8599658804</v>
          </cell>
          <cell r="I95">
            <v>1481585.8988206347</v>
          </cell>
          <cell r="J95">
            <v>1348682.1463392228</v>
          </cell>
          <cell r="K95">
            <v>1345799.7093618636</v>
          </cell>
          <cell r="L95">
            <v>1345799.7093618636</v>
          </cell>
          <cell r="M95">
            <v>1303163.5237386962</v>
          </cell>
        </row>
        <row r="96">
          <cell r="F96">
            <v>648214.23391528998</v>
          </cell>
          <cell r="G96">
            <v>1296428.46783058</v>
          </cell>
          <cell r="H96">
            <v>1296428.46783058</v>
          </cell>
          <cell r="I96">
            <v>1226040.3615309021</v>
          </cell>
          <cell r="J96">
            <v>1215624.0150079487</v>
          </cell>
          <cell r="K96">
            <v>1212866.6131851347</v>
          </cell>
          <cell r="L96">
            <v>1212866.6131851347</v>
          </cell>
          <cell r="M96">
            <v>1172079.9119047245</v>
          </cell>
        </row>
        <row r="97">
          <cell r="F97">
            <v>1074219.5845582362</v>
          </cell>
          <cell r="G97">
            <v>2148439.1691164724</v>
          </cell>
          <cell r="H97">
            <v>2148439.1691164724</v>
          </cell>
          <cell r="I97">
            <v>2031792.1127098678</v>
          </cell>
          <cell r="J97">
            <v>2014530.1600265454</v>
          </cell>
          <cell r="K97">
            <v>2009960.5981663065</v>
          </cell>
          <cell r="L97">
            <v>2009960.5981663065</v>
          </cell>
          <cell r="M97">
            <v>1942368.9424874391</v>
          </cell>
        </row>
        <row r="114">
          <cell r="G114">
            <v>522086.90374498384</v>
          </cell>
          <cell r="H114">
            <v>1043234.0642092141</v>
          </cell>
          <cell r="I114">
            <v>998675.83520503622</v>
          </cell>
          <cell r="J114">
            <v>839304.47525129223</v>
          </cell>
          <cell r="K114">
            <v>810606.49582560477</v>
          </cell>
          <cell r="L114">
            <v>793126.19165473711</v>
          </cell>
          <cell r="M114">
            <v>791723.02831719606</v>
          </cell>
        </row>
        <row r="115">
          <cell r="G115">
            <v>406204.00706009357</v>
          </cell>
          <cell r="H115">
            <v>812408.01412018714</v>
          </cell>
          <cell r="I115">
            <v>803574.61545624258</v>
          </cell>
          <cell r="J115">
            <v>724669.55422772828</v>
          </cell>
          <cell r="K115">
            <v>533687.61351288133</v>
          </cell>
          <cell r="L115">
            <v>532784.71835315006</v>
          </cell>
          <cell r="M115">
            <v>532784.71835315006</v>
          </cell>
        </row>
        <row r="116">
          <cell r="G116">
            <v>819789.6168605003</v>
          </cell>
          <cell r="H116">
            <v>1639579.2337210006</v>
          </cell>
          <cell r="I116">
            <v>1637734.8977362211</v>
          </cell>
          <cell r="J116">
            <v>1556710.6668591488</v>
          </cell>
          <cell r="K116">
            <v>1259817.2536432093</v>
          </cell>
          <cell r="L116">
            <v>1257100.0564459104</v>
          </cell>
          <cell r="M116">
            <v>1257100.0564459104</v>
          </cell>
        </row>
        <row r="117">
          <cell r="G117">
            <v>50616.151834422322</v>
          </cell>
          <cell r="H117">
            <v>101232.30366884464</v>
          </cell>
          <cell r="I117">
            <v>101232.30366884464</v>
          </cell>
          <cell r="J117">
            <v>95736.011101675365</v>
          </cell>
          <cell r="K117">
            <v>94922.645165569309</v>
          </cell>
          <cell r="L117">
            <v>94707.33198355377</v>
          </cell>
          <cell r="M117">
            <v>94707.33198355377</v>
          </cell>
        </row>
        <row r="135">
          <cell r="H135">
            <v>181705.71754005147</v>
          </cell>
          <cell r="I135">
            <v>517974.41528087232</v>
          </cell>
          <cell r="J135">
            <v>581568.95207366417</v>
          </cell>
          <cell r="K135">
            <v>646823.06211642653</v>
          </cell>
          <cell r="L135">
            <v>713736.74540915934</v>
          </cell>
          <cell r="M135">
            <v>782310.00195186271</v>
          </cell>
        </row>
        <row r="136">
          <cell r="H136">
            <v>135731.6256015221</v>
          </cell>
          <cell r="I136">
            <v>997809.39378643211</v>
          </cell>
          <cell r="J136">
            <v>1795482.0288606647</v>
          </cell>
          <cell r="K136">
            <v>2673492.4927453413</v>
          </cell>
          <cell r="L136">
            <v>3606696.2467060839</v>
          </cell>
          <cell r="M136">
            <v>4607284.5822504694</v>
          </cell>
        </row>
        <row r="137">
          <cell r="H137">
            <v>601192.67822346475</v>
          </cell>
          <cell r="I137">
            <v>3224468.3574159634</v>
          </cell>
          <cell r="J137">
            <v>5440897.9306131564</v>
          </cell>
          <cell r="K137">
            <v>7896258.8785567386</v>
          </cell>
          <cell r="L137">
            <v>10464955.738313606</v>
          </cell>
          <cell r="M137">
            <v>13259630.725590058</v>
          </cell>
        </row>
        <row r="138">
          <cell r="H138">
            <v>299418.53706033068</v>
          </cell>
          <cell r="I138">
            <v>9233001.151187392</v>
          </cell>
          <cell r="J138">
            <v>13021489.306941688</v>
          </cell>
          <cell r="K138">
            <v>14255050.891496196</v>
          </cell>
          <cell r="L138">
            <v>15422796.191126009</v>
          </cell>
          <cell r="M138">
            <v>16649558.713045008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4"/>
  <sheetViews>
    <sheetView workbookViewId="0">
      <selection activeCell="D2" sqref="D2:D13"/>
    </sheetView>
  </sheetViews>
  <sheetFormatPr defaultRowHeight="12.75" x14ac:dyDescent="0.2"/>
  <cols>
    <col min="2" max="2" width="9.140625" style="6"/>
    <col min="3" max="3" width="14.28515625" bestFit="1" customWidth="1"/>
    <col min="4" max="4" width="11.28515625" bestFit="1" customWidth="1"/>
    <col min="5" max="6" width="11.28515625" style="30" customWidth="1"/>
    <col min="7" max="7" width="11.28515625" bestFit="1" customWidth="1"/>
    <col min="8" max="9" width="11.28515625" style="30" customWidth="1"/>
    <col min="10" max="11" width="15.28515625" bestFit="1" customWidth="1"/>
    <col min="12" max="12" width="15.28515625" customWidth="1"/>
    <col min="13" max="14" width="15.28515625" style="30" customWidth="1"/>
    <col min="15" max="15" width="11.28515625" bestFit="1" customWidth="1"/>
    <col min="16" max="17" width="11.28515625" style="30" customWidth="1"/>
    <col min="18" max="18" width="9.85546875" bestFit="1" customWidth="1"/>
    <col min="19" max="19" width="9.85546875" customWidth="1"/>
    <col min="21" max="22" width="4.85546875" bestFit="1" customWidth="1"/>
    <col min="23" max="23" width="9.5703125" bestFit="1" customWidth="1"/>
    <col min="24" max="24" width="10.42578125" bestFit="1" customWidth="1"/>
    <col min="25" max="26" width="10.85546875" style="30" customWidth="1"/>
    <col min="29" max="29" width="11.28515625" bestFit="1" customWidth="1"/>
    <col min="30" max="30" width="14.85546875" bestFit="1" customWidth="1"/>
    <col min="31" max="31" width="12.7109375" bestFit="1" customWidth="1"/>
    <col min="32" max="32" width="11.28515625" bestFit="1" customWidth="1"/>
    <col min="33" max="33" width="11.28515625" style="30" customWidth="1"/>
    <col min="35" max="35" width="11.28515625" bestFit="1" customWidth="1"/>
    <col min="36" max="37" width="11.28515625" customWidth="1"/>
    <col min="38" max="39" width="11.28515625" style="30" customWidth="1"/>
    <col min="40" max="42" width="11.28515625" customWidth="1"/>
  </cols>
  <sheetData>
    <row r="1" spans="1:45" x14ac:dyDescent="0.2">
      <c r="A1" s="2" t="s">
        <v>0</v>
      </c>
      <c r="B1" s="19" t="s">
        <v>33</v>
      </c>
      <c r="C1" s="2" t="s">
        <v>1</v>
      </c>
      <c r="D1" s="2" t="s">
        <v>2</v>
      </c>
      <c r="E1" s="2" t="s">
        <v>168</v>
      </c>
      <c r="F1" s="2" t="s">
        <v>172</v>
      </c>
      <c r="G1" s="2" t="s">
        <v>3</v>
      </c>
      <c r="H1" s="2" t="s">
        <v>169</v>
      </c>
      <c r="I1" s="2" t="s">
        <v>173</v>
      </c>
      <c r="J1" s="2" t="s">
        <v>4</v>
      </c>
      <c r="K1" s="2" t="s">
        <v>5</v>
      </c>
      <c r="L1" s="2" t="s">
        <v>26</v>
      </c>
      <c r="M1" s="2" t="s">
        <v>170</v>
      </c>
      <c r="N1" s="2" t="s">
        <v>174</v>
      </c>
      <c r="O1" s="2" t="s">
        <v>6</v>
      </c>
      <c r="P1" s="2" t="s">
        <v>171</v>
      </c>
      <c r="Q1" s="2" t="s">
        <v>175</v>
      </c>
      <c r="R1" s="2" t="s">
        <v>7</v>
      </c>
      <c r="S1" s="2" t="s">
        <v>36</v>
      </c>
      <c r="T1" s="2" t="s">
        <v>8</v>
      </c>
      <c r="U1" s="16" t="s">
        <v>9</v>
      </c>
      <c r="V1" s="16" t="s">
        <v>10</v>
      </c>
      <c r="W1" s="2" t="s">
        <v>11</v>
      </c>
      <c r="X1" s="2" t="s">
        <v>12</v>
      </c>
      <c r="Y1" s="30" t="s">
        <v>142</v>
      </c>
      <c r="Z1" s="30" t="s">
        <v>149</v>
      </c>
      <c r="AA1" s="16" t="s">
        <v>76</v>
      </c>
      <c r="AB1" s="2" t="s">
        <v>22</v>
      </c>
      <c r="AC1" s="2" t="s">
        <v>21</v>
      </c>
      <c r="AD1" s="2" t="s">
        <v>39</v>
      </c>
      <c r="AE1" s="2" t="s">
        <v>40</v>
      </c>
      <c r="AF1" s="16" t="s">
        <v>99</v>
      </c>
      <c r="AG1" s="57" t="s">
        <v>146</v>
      </c>
      <c r="AH1" s="2" t="s">
        <v>23</v>
      </c>
      <c r="AI1" s="2" t="s">
        <v>24</v>
      </c>
      <c r="AJ1" s="2" t="s">
        <v>25</v>
      </c>
      <c r="AK1" s="2" t="s">
        <v>43</v>
      </c>
      <c r="AL1" s="2" t="s">
        <v>140</v>
      </c>
      <c r="AM1" s="2" t="s">
        <v>141</v>
      </c>
      <c r="AN1" s="2" t="s">
        <v>30</v>
      </c>
      <c r="AO1" s="2" t="s">
        <v>31</v>
      </c>
      <c r="AP1" s="2" t="s">
        <v>32</v>
      </c>
      <c r="AQ1" s="57" t="s">
        <v>163</v>
      </c>
      <c r="AR1" s="2" t="s">
        <v>147</v>
      </c>
      <c r="AS1" s="2" t="s">
        <v>148</v>
      </c>
    </row>
    <row r="2" spans="1:45" x14ac:dyDescent="0.2">
      <c r="A2" s="1">
        <v>39814</v>
      </c>
      <c r="B2" s="6">
        <f>YEAR(A2)</f>
        <v>2009</v>
      </c>
      <c r="C2" s="3">
        <v>78090233.917599991</v>
      </c>
      <c r="D2" s="3">
        <v>24633368.951099999</v>
      </c>
      <c r="E2" s="3">
        <v>1792.2167925493075</v>
      </c>
      <c r="F2" s="3">
        <f>D2+E2</f>
        <v>24635161.167892549</v>
      </c>
      <c r="G2" s="3">
        <v>9405720.7811999973</v>
      </c>
      <c r="H2" s="3">
        <v>2371.6788828574645</v>
      </c>
      <c r="I2" s="3">
        <f>G2+H2</f>
        <v>9408092.4600828551</v>
      </c>
      <c r="J2" s="3">
        <v>9921525.8462000024</v>
      </c>
      <c r="K2" s="3">
        <v>17612230.7788</v>
      </c>
      <c r="L2" s="3">
        <f t="shared" ref="L2:L58" si="0">J2+K2</f>
        <v>27533756.625</v>
      </c>
      <c r="M2" s="3">
        <v>4447.562447366352</v>
      </c>
      <c r="N2" s="3">
        <f>L2+M2</f>
        <v>27538204.187447365</v>
      </c>
      <c r="O2" s="3">
        <v>12630235.100299999</v>
      </c>
      <c r="P2" s="3">
        <v>0</v>
      </c>
      <c r="Q2" s="3">
        <f>O2+P2</f>
        <v>12630235.100299999</v>
      </c>
      <c r="R2" s="3">
        <v>427665</v>
      </c>
      <c r="S2" s="3">
        <v>936.23599999999999</v>
      </c>
      <c r="T2" s="3">
        <v>192266.65</v>
      </c>
      <c r="U2" s="4">
        <v>887.09999999999991</v>
      </c>
      <c r="V2" s="4">
        <v>0</v>
      </c>
      <c r="W2">
        <v>21</v>
      </c>
      <c r="X2">
        <v>31</v>
      </c>
      <c r="Y2" s="30">
        <v>6506.5</v>
      </c>
      <c r="Z2" s="30">
        <v>79.5</v>
      </c>
      <c r="AA2">
        <v>1</v>
      </c>
      <c r="AB2" s="4">
        <v>23190</v>
      </c>
      <c r="AC2" s="4">
        <v>3262</v>
      </c>
      <c r="AD2" s="4">
        <f t="shared" ref="AD2:AD13" si="1">AF2-AE2</f>
        <v>365</v>
      </c>
      <c r="AE2" s="4">
        <v>0</v>
      </c>
      <c r="AF2">
        <v>365</v>
      </c>
      <c r="AG2" s="4">
        <v>0</v>
      </c>
      <c r="AH2">
        <v>3</v>
      </c>
      <c r="AI2" s="4">
        <v>5107</v>
      </c>
      <c r="AJ2" s="4">
        <v>165</v>
      </c>
      <c r="AK2" s="4">
        <v>0</v>
      </c>
      <c r="AL2" s="4">
        <v>0</v>
      </c>
      <c r="AM2" s="4">
        <v>0</v>
      </c>
      <c r="AN2" s="4">
        <v>0</v>
      </c>
      <c r="AO2" s="4">
        <v>0</v>
      </c>
      <c r="AP2" s="4">
        <v>0</v>
      </c>
      <c r="AQ2" s="4">
        <v>0</v>
      </c>
      <c r="AR2" s="4">
        <v>1</v>
      </c>
      <c r="AS2" s="4">
        <v>0</v>
      </c>
    </row>
    <row r="3" spans="1:45" x14ac:dyDescent="0.2">
      <c r="A3" s="1">
        <v>39845</v>
      </c>
      <c r="B3" s="6">
        <f t="shared" ref="B3:B61" si="2">YEAR(A3)</f>
        <v>2009</v>
      </c>
      <c r="C3" s="3">
        <v>66114223.934500001</v>
      </c>
      <c r="D3" s="3">
        <v>21259564.445299998</v>
      </c>
      <c r="E3" s="3">
        <v>5376.6503776479221</v>
      </c>
      <c r="F3" s="3">
        <f t="shared" ref="F3:F66" si="3">D3+E3</f>
        <v>21264941.095677644</v>
      </c>
      <c r="G3" s="3">
        <v>8296015.0248000016</v>
      </c>
      <c r="H3" s="3">
        <v>7115.0366485723935</v>
      </c>
      <c r="I3" s="3">
        <f t="shared" ref="I3:I66" si="4">G3+H3</f>
        <v>8303130.0614485741</v>
      </c>
      <c r="J3" s="3">
        <v>8734547.7158000004</v>
      </c>
      <c r="K3" s="3">
        <v>15557083.788000003</v>
      </c>
      <c r="L3" s="3">
        <f t="shared" si="0"/>
        <v>24291631.503800005</v>
      </c>
      <c r="M3" s="3">
        <v>13342.687342099054</v>
      </c>
      <c r="N3" s="3">
        <f t="shared" ref="N3:N66" si="5">L3+M3</f>
        <v>24304974.191142105</v>
      </c>
      <c r="O3" s="3">
        <v>11333821.4934</v>
      </c>
      <c r="P3" s="3">
        <v>0</v>
      </c>
      <c r="Q3" s="3">
        <f t="shared" ref="Q3:Q66" si="6">O3+P3</f>
        <v>11333821.4934</v>
      </c>
      <c r="R3" s="3">
        <v>355742</v>
      </c>
      <c r="S3" s="3">
        <v>936.82</v>
      </c>
      <c r="T3" s="3">
        <v>173660.2</v>
      </c>
      <c r="U3" s="4">
        <v>653.80000000000007</v>
      </c>
      <c r="V3" s="4">
        <v>0</v>
      </c>
      <c r="W3">
        <v>19</v>
      </c>
      <c r="X3">
        <v>28</v>
      </c>
      <c r="Y3" s="30">
        <v>6436.2</v>
      </c>
      <c r="Z3" s="30">
        <v>78.900000000000006</v>
      </c>
      <c r="AA3">
        <v>2</v>
      </c>
      <c r="AB3" s="4">
        <v>23198</v>
      </c>
      <c r="AC3" s="4">
        <v>3265</v>
      </c>
      <c r="AD3" s="4">
        <f t="shared" si="1"/>
        <v>361</v>
      </c>
      <c r="AE3" s="4">
        <v>0</v>
      </c>
      <c r="AF3">
        <v>361</v>
      </c>
      <c r="AG3" s="4">
        <v>0</v>
      </c>
      <c r="AH3">
        <v>3</v>
      </c>
      <c r="AI3" s="4">
        <v>5111</v>
      </c>
      <c r="AJ3" s="4">
        <v>166</v>
      </c>
      <c r="AK3" s="4">
        <v>0</v>
      </c>
      <c r="AL3" s="4">
        <v>0</v>
      </c>
      <c r="AM3" s="4">
        <v>0</v>
      </c>
      <c r="AN3" s="4">
        <v>1</v>
      </c>
      <c r="AO3" s="4">
        <v>0</v>
      </c>
      <c r="AP3" s="4">
        <v>0</v>
      </c>
      <c r="AQ3" s="4">
        <v>0</v>
      </c>
      <c r="AR3" s="4">
        <v>0</v>
      </c>
      <c r="AS3" s="4">
        <v>0</v>
      </c>
    </row>
    <row r="4" spans="1:45" x14ac:dyDescent="0.2">
      <c r="A4" s="1">
        <v>39873</v>
      </c>
      <c r="B4" s="6">
        <f t="shared" si="2"/>
        <v>2009</v>
      </c>
      <c r="C4" s="3">
        <v>67704548.678800002</v>
      </c>
      <c r="D4" s="3">
        <v>20311506.205500003</v>
      </c>
      <c r="E4" s="3">
        <v>8961.0839627465375</v>
      </c>
      <c r="F4" s="3">
        <f t="shared" si="3"/>
        <v>20320467.289462749</v>
      </c>
      <c r="G4" s="3">
        <v>8604597.311900001</v>
      </c>
      <c r="H4" s="3">
        <v>11858.394414287322</v>
      </c>
      <c r="I4" s="3">
        <f t="shared" si="4"/>
        <v>8616455.7063142881</v>
      </c>
      <c r="J4" s="3">
        <v>8517387.6423000004</v>
      </c>
      <c r="K4" s="3">
        <v>16069218.158300001</v>
      </c>
      <c r="L4" s="3">
        <f t="shared" si="0"/>
        <v>24586605.8006</v>
      </c>
      <c r="M4" s="3">
        <v>22237.812236831756</v>
      </c>
      <c r="N4" s="3">
        <f t="shared" si="5"/>
        <v>24608843.61283683</v>
      </c>
      <c r="O4" s="3">
        <v>12370923.8947</v>
      </c>
      <c r="P4" s="3">
        <v>0</v>
      </c>
      <c r="Q4" s="3">
        <f t="shared" si="6"/>
        <v>12370923.8947</v>
      </c>
      <c r="R4" s="3">
        <v>350654</v>
      </c>
      <c r="S4" s="3">
        <v>936.82</v>
      </c>
      <c r="T4" s="3">
        <v>192266.65</v>
      </c>
      <c r="U4" s="4">
        <v>555.60000000000014</v>
      </c>
      <c r="V4" s="4">
        <v>0</v>
      </c>
      <c r="W4">
        <v>22</v>
      </c>
      <c r="X4">
        <v>31</v>
      </c>
      <c r="Y4" s="30">
        <v>6363.8</v>
      </c>
      <c r="Z4" s="30">
        <v>78</v>
      </c>
      <c r="AA4">
        <v>3</v>
      </c>
      <c r="AB4" s="4">
        <v>23222</v>
      </c>
      <c r="AC4" s="4">
        <v>3290</v>
      </c>
      <c r="AD4" s="4">
        <f t="shared" si="1"/>
        <v>339</v>
      </c>
      <c r="AE4" s="4">
        <v>0</v>
      </c>
      <c r="AF4">
        <v>339</v>
      </c>
      <c r="AG4" s="4">
        <v>0</v>
      </c>
      <c r="AH4">
        <v>3</v>
      </c>
      <c r="AI4" s="4">
        <v>5111</v>
      </c>
      <c r="AJ4" s="4">
        <v>166</v>
      </c>
      <c r="AK4" s="4">
        <v>1</v>
      </c>
      <c r="AL4" s="4">
        <v>1</v>
      </c>
      <c r="AM4" s="4">
        <v>0</v>
      </c>
      <c r="AN4" s="4">
        <v>0</v>
      </c>
      <c r="AO4" s="4">
        <v>0</v>
      </c>
      <c r="AP4" s="4">
        <v>0</v>
      </c>
      <c r="AQ4" s="4">
        <v>0</v>
      </c>
      <c r="AR4" s="4">
        <v>0</v>
      </c>
      <c r="AS4" s="4">
        <v>1</v>
      </c>
    </row>
    <row r="5" spans="1:45" x14ac:dyDescent="0.2">
      <c r="A5" s="1">
        <v>39904</v>
      </c>
      <c r="B5" s="6">
        <f t="shared" si="2"/>
        <v>2009</v>
      </c>
      <c r="C5" s="3">
        <v>56956687.641800001</v>
      </c>
      <c r="D5" s="3">
        <v>15355678.4505</v>
      </c>
      <c r="E5" s="3">
        <v>12545.517547845151</v>
      </c>
      <c r="F5" s="3">
        <f t="shared" si="3"/>
        <v>15368223.968047846</v>
      </c>
      <c r="G5" s="3">
        <v>7316308.4113000007</v>
      </c>
      <c r="H5" s="3">
        <v>16601.752180002251</v>
      </c>
      <c r="I5" s="3">
        <f t="shared" si="4"/>
        <v>7332910.1634800034</v>
      </c>
      <c r="J5" s="3">
        <v>7286827.567400001</v>
      </c>
      <c r="K5" s="3">
        <v>13802495.8126</v>
      </c>
      <c r="L5" s="3">
        <f t="shared" si="0"/>
        <v>21089323.380000003</v>
      </c>
      <c r="M5" s="3">
        <v>31132.937131564464</v>
      </c>
      <c r="N5" s="3">
        <f t="shared" si="5"/>
        <v>21120456.317131568</v>
      </c>
      <c r="O5" s="3">
        <v>11402691.3343</v>
      </c>
      <c r="P5" s="3">
        <v>0</v>
      </c>
      <c r="Q5" s="3">
        <f t="shared" si="6"/>
        <v>11402691.3343</v>
      </c>
      <c r="R5" s="3">
        <v>295647</v>
      </c>
      <c r="S5" s="3">
        <v>936.82</v>
      </c>
      <c r="T5" s="3">
        <v>186064.5</v>
      </c>
      <c r="U5" s="4">
        <v>326.29999999999995</v>
      </c>
      <c r="V5" s="4">
        <v>0.8</v>
      </c>
      <c r="W5">
        <v>20</v>
      </c>
      <c r="X5">
        <v>30</v>
      </c>
      <c r="Y5" s="30">
        <v>6359.6</v>
      </c>
      <c r="Z5" s="30">
        <v>77.2</v>
      </c>
      <c r="AA5">
        <v>4</v>
      </c>
      <c r="AB5" s="4">
        <v>23086</v>
      </c>
      <c r="AC5" s="4">
        <v>3289</v>
      </c>
      <c r="AD5" s="4">
        <f t="shared" si="1"/>
        <v>341</v>
      </c>
      <c r="AE5" s="4">
        <v>0</v>
      </c>
      <c r="AF5">
        <v>341</v>
      </c>
      <c r="AG5" s="4">
        <v>0</v>
      </c>
      <c r="AH5">
        <v>3</v>
      </c>
      <c r="AI5" s="4">
        <v>5111</v>
      </c>
      <c r="AJ5" s="4">
        <v>166</v>
      </c>
      <c r="AK5" s="4">
        <v>1</v>
      </c>
      <c r="AL5" s="4">
        <v>1</v>
      </c>
      <c r="AM5" s="4">
        <v>0</v>
      </c>
      <c r="AN5" s="4">
        <v>0</v>
      </c>
      <c r="AO5" s="4">
        <v>1</v>
      </c>
      <c r="AP5" s="4">
        <v>0</v>
      </c>
      <c r="AQ5" s="4">
        <v>0</v>
      </c>
      <c r="AR5" s="4">
        <v>0</v>
      </c>
      <c r="AS5" s="4">
        <v>0</v>
      </c>
    </row>
    <row r="6" spans="1:45" x14ac:dyDescent="0.2">
      <c r="A6" s="1">
        <v>39934</v>
      </c>
      <c r="B6" s="6">
        <f t="shared" si="2"/>
        <v>2009</v>
      </c>
      <c r="C6" s="3">
        <v>52049491.908100002</v>
      </c>
      <c r="D6" s="3">
        <v>13117710.1909</v>
      </c>
      <c r="E6" s="3">
        <v>16129.951132943766</v>
      </c>
      <c r="F6" s="3">
        <f t="shared" si="3"/>
        <v>13133840.142032944</v>
      </c>
      <c r="G6" s="3">
        <v>6892994.1161999991</v>
      </c>
      <c r="H6" s="3">
        <v>21345.10994571718</v>
      </c>
      <c r="I6" s="3">
        <f t="shared" si="4"/>
        <v>6914339.2261457164</v>
      </c>
      <c r="J6" s="3">
        <v>7113135.8810000001</v>
      </c>
      <c r="K6" s="3">
        <v>12862094.1743</v>
      </c>
      <c r="L6" s="3">
        <f t="shared" si="0"/>
        <v>19975230.055300001</v>
      </c>
      <c r="M6" s="3">
        <v>40028.062026297164</v>
      </c>
      <c r="N6" s="3">
        <f t="shared" si="5"/>
        <v>20015258.117326297</v>
      </c>
      <c r="O6" s="3">
        <v>11555213.605999999</v>
      </c>
      <c r="P6" s="3">
        <v>0</v>
      </c>
      <c r="Q6" s="3">
        <f t="shared" si="6"/>
        <v>11555213.605999999</v>
      </c>
      <c r="R6" s="3">
        <v>266705</v>
      </c>
      <c r="S6" s="3">
        <v>937.45</v>
      </c>
      <c r="T6" s="3">
        <v>192266.65</v>
      </c>
      <c r="U6" s="4">
        <v>165.29999999999995</v>
      </c>
      <c r="V6" s="4">
        <v>0</v>
      </c>
      <c r="W6">
        <v>20</v>
      </c>
      <c r="X6">
        <v>31</v>
      </c>
      <c r="Y6" s="30">
        <v>6382.1</v>
      </c>
      <c r="Z6" s="30">
        <v>76.900000000000006</v>
      </c>
      <c r="AA6">
        <v>5</v>
      </c>
      <c r="AB6" s="4">
        <v>22950</v>
      </c>
      <c r="AC6" s="4">
        <v>3284</v>
      </c>
      <c r="AD6" s="4">
        <f t="shared" si="1"/>
        <v>343</v>
      </c>
      <c r="AE6" s="4">
        <v>0</v>
      </c>
      <c r="AF6">
        <v>343</v>
      </c>
      <c r="AG6" s="4">
        <v>0</v>
      </c>
      <c r="AH6">
        <v>3</v>
      </c>
      <c r="AI6" s="4">
        <v>5116</v>
      </c>
      <c r="AJ6" s="4">
        <v>166</v>
      </c>
      <c r="AK6" s="4">
        <v>1</v>
      </c>
      <c r="AL6" s="4">
        <v>1</v>
      </c>
      <c r="AM6" s="4">
        <v>0</v>
      </c>
      <c r="AN6" s="4">
        <v>0</v>
      </c>
      <c r="AO6" s="4">
        <v>0</v>
      </c>
      <c r="AP6" s="4">
        <v>0</v>
      </c>
      <c r="AQ6" s="4">
        <v>1</v>
      </c>
      <c r="AR6" s="4">
        <v>0</v>
      </c>
      <c r="AS6" s="4">
        <v>0</v>
      </c>
    </row>
    <row r="7" spans="1:45" x14ac:dyDescent="0.2">
      <c r="A7" s="1">
        <v>39965</v>
      </c>
      <c r="B7" s="6">
        <f t="shared" si="2"/>
        <v>2009</v>
      </c>
      <c r="C7" s="3">
        <v>53222452.300999999</v>
      </c>
      <c r="D7" s="3">
        <v>11957071.520799998</v>
      </c>
      <c r="E7" s="3">
        <v>19714.38471804238</v>
      </c>
      <c r="F7" s="3">
        <f t="shared" si="3"/>
        <v>11976785.90551804</v>
      </c>
      <c r="G7" s="3">
        <v>6896984.1305000009</v>
      </c>
      <c r="H7" s="3">
        <v>26088.467711432109</v>
      </c>
      <c r="I7" s="3">
        <f t="shared" si="4"/>
        <v>6923072.5982114328</v>
      </c>
      <c r="J7" s="3">
        <v>6933478.6116000004</v>
      </c>
      <c r="K7" s="3">
        <v>13114655.085199999</v>
      </c>
      <c r="L7" s="3">
        <f t="shared" si="0"/>
        <v>20048133.696800001</v>
      </c>
      <c r="M7" s="3">
        <v>48923.186921029868</v>
      </c>
      <c r="N7" s="3">
        <f t="shared" si="5"/>
        <v>20097056.883721031</v>
      </c>
      <c r="O7" s="3">
        <v>12458106.387699999</v>
      </c>
      <c r="P7" s="3">
        <v>0</v>
      </c>
      <c r="Q7" s="3">
        <f t="shared" si="6"/>
        <v>12458106.387699999</v>
      </c>
      <c r="R7" s="3">
        <v>238688</v>
      </c>
      <c r="S7" s="3">
        <v>937.45</v>
      </c>
      <c r="T7" s="3">
        <v>185317.5</v>
      </c>
      <c r="U7" s="4">
        <v>59.20000000000001</v>
      </c>
      <c r="V7" s="4">
        <v>32.6</v>
      </c>
      <c r="W7">
        <v>22</v>
      </c>
      <c r="X7">
        <v>30</v>
      </c>
      <c r="Y7" s="30">
        <v>6429.4</v>
      </c>
      <c r="Z7" s="30">
        <v>77.400000000000006</v>
      </c>
      <c r="AA7">
        <v>6</v>
      </c>
      <c r="AB7" s="4">
        <v>22947</v>
      </c>
      <c r="AC7" s="4">
        <v>3268</v>
      </c>
      <c r="AD7" s="4">
        <f t="shared" si="1"/>
        <v>345</v>
      </c>
      <c r="AE7" s="4">
        <v>0</v>
      </c>
      <c r="AF7">
        <v>345</v>
      </c>
      <c r="AG7" s="4">
        <v>0</v>
      </c>
      <c r="AH7">
        <v>3</v>
      </c>
      <c r="AI7" s="4">
        <v>5116</v>
      </c>
      <c r="AJ7" s="4">
        <v>162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1</v>
      </c>
      <c r="AR7" s="4">
        <v>0</v>
      </c>
      <c r="AS7" s="4">
        <v>0</v>
      </c>
    </row>
    <row r="8" spans="1:45" x14ac:dyDescent="0.2">
      <c r="A8" s="1">
        <v>39995</v>
      </c>
      <c r="B8" s="6">
        <f t="shared" si="2"/>
        <v>2009</v>
      </c>
      <c r="C8" s="3">
        <v>57043131.938000001</v>
      </c>
      <c r="D8" s="3">
        <v>12423690.194100002</v>
      </c>
      <c r="E8" s="3">
        <v>23298.818303140997</v>
      </c>
      <c r="F8" s="3">
        <f t="shared" si="3"/>
        <v>12446989.012403144</v>
      </c>
      <c r="G8" s="3">
        <v>7547793.2116999989</v>
      </c>
      <c r="H8" s="3">
        <v>30831.825477147035</v>
      </c>
      <c r="I8" s="3">
        <f t="shared" si="4"/>
        <v>7578625.0371771464</v>
      </c>
      <c r="J8" s="3">
        <v>7322883.2422000002</v>
      </c>
      <c r="K8" s="3">
        <v>14176645.979599999</v>
      </c>
      <c r="L8" s="3">
        <f t="shared" si="0"/>
        <v>21499529.221799999</v>
      </c>
      <c r="M8" s="3">
        <v>57818.311815762572</v>
      </c>
      <c r="N8" s="3">
        <f t="shared" si="5"/>
        <v>21557347.533615761</v>
      </c>
      <c r="O8" s="3">
        <v>13695389.126600001</v>
      </c>
      <c r="P8" s="3">
        <v>0</v>
      </c>
      <c r="Q8" s="3">
        <f t="shared" si="6"/>
        <v>13695389.126600001</v>
      </c>
      <c r="R8" s="3">
        <v>256302</v>
      </c>
      <c r="S8" s="3">
        <v>937.45</v>
      </c>
      <c r="T8" s="3">
        <v>190499.65</v>
      </c>
      <c r="U8" s="4">
        <v>11.799999999999999</v>
      </c>
      <c r="V8" s="4">
        <v>35.6</v>
      </c>
      <c r="W8">
        <v>22</v>
      </c>
      <c r="X8">
        <v>31</v>
      </c>
      <c r="Y8" s="30">
        <v>6467</v>
      </c>
      <c r="Z8" s="30">
        <v>78.400000000000006</v>
      </c>
      <c r="AA8">
        <v>7</v>
      </c>
      <c r="AB8" s="4">
        <v>22995</v>
      </c>
      <c r="AC8" s="4">
        <v>3268</v>
      </c>
      <c r="AD8" s="4">
        <f t="shared" si="1"/>
        <v>344</v>
      </c>
      <c r="AE8" s="4">
        <v>0</v>
      </c>
      <c r="AF8">
        <v>344</v>
      </c>
      <c r="AG8" s="4">
        <v>0</v>
      </c>
      <c r="AH8">
        <v>3</v>
      </c>
      <c r="AI8" s="4">
        <v>5116</v>
      </c>
      <c r="AJ8" s="4">
        <v>162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1</v>
      </c>
      <c r="AR8" s="4">
        <v>0</v>
      </c>
      <c r="AS8" s="4">
        <v>0</v>
      </c>
    </row>
    <row r="9" spans="1:45" x14ac:dyDescent="0.2">
      <c r="A9" s="1">
        <v>40026</v>
      </c>
      <c r="B9" s="6">
        <f t="shared" si="2"/>
        <v>2009</v>
      </c>
      <c r="C9" s="3">
        <v>60742363.776199996</v>
      </c>
      <c r="D9" s="3">
        <v>13070512.381900001</v>
      </c>
      <c r="E9" s="3">
        <v>26883.251888239611</v>
      </c>
      <c r="F9" s="3">
        <f t="shared" si="3"/>
        <v>13097395.633788241</v>
      </c>
      <c r="G9" s="3">
        <v>7818900.3452000003</v>
      </c>
      <c r="H9" s="3">
        <v>35575.183242861967</v>
      </c>
      <c r="I9" s="3">
        <f t="shared" si="4"/>
        <v>7854475.5284428624</v>
      </c>
      <c r="J9" s="3">
        <v>7456540.977500001</v>
      </c>
      <c r="K9" s="3">
        <v>14818711.278999999</v>
      </c>
      <c r="L9" s="3">
        <f t="shared" si="0"/>
        <v>22275252.256499998</v>
      </c>
      <c r="M9" s="3">
        <v>66713.436710495269</v>
      </c>
      <c r="N9" s="3">
        <f t="shared" si="5"/>
        <v>22341965.693210494</v>
      </c>
      <c r="O9" s="3">
        <v>14408989.219000001</v>
      </c>
      <c r="P9" s="3">
        <v>0</v>
      </c>
      <c r="Q9" s="3">
        <f t="shared" si="6"/>
        <v>14408989.219000001</v>
      </c>
      <c r="R9" s="3">
        <v>290139</v>
      </c>
      <c r="S9" s="3">
        <v>937.45</v>
      </c>
      <c r="T9" s="3">
        <v>190499.65</v>
      </c>
      <c r="U9" s="4">
        <v>20.6</v>
      </c>
      <c r="V9" s="4">
        <v>85.199999999999989</v>
      </c>
      <c r="W9">
        <v>20</v>
      </c>
      <c r="X9">
        <v>31</v>
      </c>
      <c r="Y9" s="30">
        <v>6487.6</v>
      </c>
      <c r="Z9" s="30">
        <v>79.3</v>
      </c>
      <c r="AA9">
        <v>8</v>
      </c>
      <c r="AB9" s="4">
        <v>22990</v>
      </c>
      <c r="AC9" s="4">
        <v>3261</v>
      </c>
      <c r="AD9" s="4">
        <f t="shared" si="1"/>
        <v>343</v>
      </c>
      <c r="AE9" s="4">
        <v>0</v>
      </c>
      <c r="AF9">
        <v>343</v>
      </c>
      <c r="AG9" s="4">
        <v>0</v>
      </c>
      <c r="AH9">
        <v>3</v>
      </c>
      <c r="AI9" s="4">
        <v>5116</v>
      </c>
      <c r="AJ9" s="4">
        <v>162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1</v>
      </c>
      <c r="AR9" s="4">
        <v>0</v>
      </c>
      <c r="AS9" s="4">
        <v>0</v>
      </c>
    </row>
    <row r="10" spans="1:45" x14ac:dyDescent="0.2">
      <c r="A10" s="1">
        <v>40057</v>
      </c>
      <c r="B10" s="6">
        <f t="shared" si="2"/>
        <v>2009</v>
      </c>
      <c r="C10" s="3">
        <v>54447224.579199992</v>
      </c>
      <c r="D10" s="3">
        <v>13202217.812000001</v>
      </c>
      <c r="E10" s="3">
        <v>30467.685473338221</v>
      </c>
      <c r="F10" s="3">
        <f t="shared" si="3"/>
        <v>13232685.497473339</v>
      </c>
      <c r="G10" s="3">
        <v>7086905.3305000011</v>
      </c>
      <c r="H10" s="3">
        <v>40318.541008576896</v>
      </c>
      <c r="I10" s="3">
        <f t="shared" si="4"/>
        <v>7127223.8715085778</v>
      </c>
      <c r="J10" s="3">
        <v>6634197.0669999998</v>
      </c>
      <c r="K10" s="3">
        <v>13965609.285500001</v>
      </c>
      <c r="L10" s="3">
        <f t="shared" si="0"/>
        <v>20599806.352499999</v>
      </c>
      <c r="M10" s="3">
        <v>75608.56160522798</v>
      </c>
      <c r="N10" s="3">
        <f t="shared" si="5"/>
        <v>20675414.914105225</v>
      </c>
      <c r="O10" s="3">
        <v>12983020.697999999</v>
      </c>
      <c r="P10" s="3">
        <v>0</v>
      </c>
      <c r="Q10" s="3">
        <f t="shared" si="6"/>
        <v>12983020.697999999</v>
      </c>
      <c r="R10" s="3">
        <v>322623</v>
      </c>
      <c r="S10" s="3">
        <v>937.45</v>
      </c>
      <c r="T10" s="3">
        <v>185349.5</v>
      </c>
      <c r="U10" s="4">
        <v>100.9</v>
      </c>
      <c r="V10" s="4">
        <v>4.5999999999999996</v>
      </c>
      <c r="W10">
        <v>21</v>
      </c>
      <c r="X10">
        <v>30</v>
      </c>
      <c r="Y10" s="30">
        <v>6470.2</v>
      </c>
      <c r="Z10" s="30">
        <v>80</v>
      </c>
      <c r="AA10">
        <v>9</v>
      </c>
      <c r="AB10" s="4">
        <v>23114</v>
      </c>
      <c r="AC10" s="4">
        <v>3260</v>
      </c>
      <c r="AD10" s="4">
        <f t="shared" si="1"/>
        <v>345</v>
      </c>
      <c r="AE10" s="4">
        <v>0</v>
      </c>
      <c r="AF10">
        <v>345</v>
      </c>
      <c r="AG10" s="4">
        <v>0</v>
      </c>
      <c r="AH10">
        <v>3</v>
      </c>
      <c r="AI10" s="4">
        <v>5116</v>
      </c>
      <c r="AJ10" s="4">
        <v>159</v>
      </c>
      <c r="AK10" s="4">
        <v>1</v>
      </c>
      <c r="AL10" s="4">
        <v>0</v>
      </c>
      <c r="AM10" s="4">
        <v>1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</row>
    <row r="11" spans="1:45" x14ac:dyDescent="0.2">
      <c r="A11" s="1">
        <v>40087</v>
      </c>
      <c r="B11" s="6">
        <f t="shared" si="2"/>
        <v>2009</v>
      </c>
      <c r="C11" s="3">
        <v>58258830.390099995</v>
      </c>
      <c r="D11" s="3">
        <v>14811561.364799999</v>
      </c>
      <c r="E11" s="3">
        <v>34052.119058436845</v>
      </c>
      <c r="F11" s="3">
        <f t="shared" si="3"/>
        <v>14845613.483858436</v>
      </c>
      <c r="G11" s="3">
        <v>7315482.7944999998</v>
      </c>
      <c r="H11" s="3">
        <v>45061.898774291825</v>
      </c>
      <c r="I11" s="3">
        <f t="shared" si="4"/>
        <v>7360544.6932742912</v>
      </c>
      <c r="J11" s="3">
        <v>6931927.7296000002</v>
      </c>
      <c r="K11" s="3">
        <v>14942335.330699999</v>
      </c>
      <c r="L11" s="3">
        <f t="shared" si="0"/>
        <v>21874263.0603</v>
      </c>
      <c r="M11" s="3">
        <v>84503.686499960677</v>
      </c>
      <c r="N11" s="3">
        <f t="shared" si="5"/>
        <v>21958766.746799961</v>
      </c>
      <c r="O11" s="3">
        <v>12029943</v>
      </c>
      <c r="P11" s="3">
        <v>0</v>
      </c>
      <c r="Q11" s="3">
        <f t="shared" si="6"/>
        <v>12029943</v>
      </c>
      <c r="R11" s="3">
        <v>378253</v>
      </c>
      <c r="S11" s="3">
        <v>937.45</v>
      </c>
      <c r="T11" s="3">
        <v>191646.65</v>
      </c>
      <c r="U11" s="4">
        <v>330.19999999999993</v>
      </c>
      <c r="V11" s="4">
        <v>0</v>
      </c>
      <c r="W11">
        <v>21</v>
      </c>
      <c r="X11">
        <v>31</v>
      </c>
      <c r="Y11" s="30">
        <v>6472.1</v>
      </c>
      <c r="Z11" s="30">
        <v>80.900000000000006</v>
      </c>
      <c r="AA11">
        <v>10</v>
      </c>
      <c r="AB11" s="4">
        <v>23172</v>
      </c>
      <c r="AC11" s="4">
        <v>3248</v>
      </c>
      <c r="AD11" s="4">
        <f t="shared" si="1"/>
        <v>350</v>
      </c>
      <c r="AE11" s="4">
        <v>0</v>
      </c>
      <c r="AF11">
        <v>350</v>
      </c>
      <c r="AG11" s="4">
        <v>0</v>
      </c>
      <c r="AH11">
        <v>3</v>
      </c>
      <c r="AI11" s="4">
        <v>5116</v>
      </c>
      <c r="AJ11" s="4">
        <v>159</v>
      </c>
      <c r="AK11" s="4">
        <v>1</v>
      </c>
      <c r="AL11" s="4">
        <v>0</v>
      </c>
      <c r="AM11" s="4">
        <v>1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</row>
    <row r="12" spans="1:45" x14ac:dyDescent="0.2">
      <c r="A12" s="1">
        <v>40118</v>
      </c>
      <c r="B12" s="6">
        <f t="shared" si="2"/>
        <v>2009</v>
      </c>
      <c r="C12" s="3">
        <v>58858168.195700005</v>
      </c>
      <c r="D12" s="3">
        <v>16459360.333399998</v>
      </c>
      <c r="E12" s="3">
        <v>37636.552643535455</v>
      </c>
      <c r="F12" s="3">
        <f t="shared" si="3"/>
        <v>16496996.886043534</v>
      </c>
      <c r="G12" s="3">
        <v>7548115.7056999998</v>
      </c>
      <c r="H12" s="3">
        <v>49805.256540006754</v>
      </c>
      <c r="I12" s="3">
        <f t="shared" si="4"/>
        <v>7597920.9622400068</v>
      </c>
      <c r="J12" s="3">
        <v>7031098.8247000007</v>
      </c>
      <c r="K12" s="3">
        <v>15160662.972599998</v>
      </c>
      <c r="L12" s="3">
        <f t="shared" si="0"/>
        <v>22191761.7973</v>
      </c>
      <c r="M12" s="3">
        <v>93398.811394693388</v>
      </c>
      <c r="N12" s="3">
        <f t="shared" si="5"/>
        <v>22285160.608694695</v>
      </c>
      <c r="O12" s="3">
        <v>11523934</v>
      </c>
      <c r="P12" s="3">
        <v>0</v>
      </c>
      <c r="Q12" s="3">
        <f t="shared" si="6"/>
        <v>11523934</v>
      </c>
      <c r="R12" s="3">
        <v>388261</v>
      </c>
      <c r="S12" s="3">
        <v>937.45</v>
      </c>
      <c r="T12" s="3">
        <v>185464.5</v>
      </c>
      <c r="U12" s="4">
        <v>384.49999999999989</v>
      </c>
      <c r="V12" s="4">
        <v>0</v>
      </c>
      <c r="W12">
        <v>21</v>
      </c>
      <c r="X12">
        <v>30</v>
      </c>
      <c r="Y12" s="30">
        <v>6465.6</v>
      </c>
      <c r="Z12" s="30">
        <v>81.2</v>
      </c>
      <c r="AA12">
        <v>11</v>
      </c>
      <c r="AB12" s="4">
        <v>23202</v>
      </c>
      <c r="AC12" s="4">
        <v>3247</v>
      </c>
      <c r="AD12" s="4">
        <f t="shared" si="1"/>
        <v>351</v>
      </c>
      <c r="AE12" s="4">
        <v>0</v>
      </c>
      <c r="AF12">
        <v>351</v>
      </c>
      <c r="AG12" s="4">
        <v>0</v>
      </c>
      <c r="AH12">
        <v>3</v>
      </c>
      <c r="AI12" s="4">
        <v>5116</v>
      </c>
      <c r="AJ12" s="4">
        <v>159</v>
      </c>
      <c r="AK12" s="4">
        <v>1</v>
      </c>
      <c r="AL12" s="4">
        <v>0</v>
      </c>
      <c r="AM12" s="4">
        <v>1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</row>
    <row r="13" spans="1:45" x14ac:dyDescent="0.2">
      <c r="A13" s="1">
        <v>40148</v>
      </c>
      <c r="B13" s="6">
        <f t="shared" si="2"/>
        <v>2009</v>
      </c>
      <c r="C13" s="3">
        <v>69917491.56750001</v>
      </c>
      <c r="D13" s="3">
        <v>19859508.091600001</v>
      </c>
      <c r="E13" s="3">
        <v>41220.986228634072</v>
      </c>
      <c r="F13" s="3">
        <f t="shared" si="3"/>
        <v>19900729.077828635</v>
      </c>
      <c r="G13" s="3">
        <v>8620869.761500001</v>
      </c>
      <c r="H13" s="3">
        <v>54548.614305721683</v>
      </c>
      <c r="I13" s="3">
        <f t="shared" si="4"/>
        <v>8675418.3758057225</v>
      </c>
      <c r="J13" s="3">
        <v>8074994.0290999999</v>
      </c>
      <c r="K13" s="3">
        <v>16077001.8972</v>
      </c>
      <c r="L13" s="3">
        <f t="shared" si="0"/>
        <v>24151995.9263</v>
      </c>
      <c r="M13" s="3">
        <v>102293.93628942608</v>
      </c>
      <c r="N13" s="3">
        <f t="shared" si="5"/>
        <v>24254289.862589426</v>
      </c>
      <c r="O13" s="3">
        <v>11610601</v>
      </c>
      <c r="P13" s="3">
        <v>0</v>
      </c>
      <c r="Q13" s="3">
        <f t="shared" si="6"/>
        <v>11610601</v>
      </c>
      <c r="R13" s="3">
        <v>421505.54216867464</v>
      </c>
      <c r="S13" s="3">
        <v>937.45</v>
      </c>
      <c r="T13" s="3">
        <v>191646.65</v>
      </c>
      <c r="U13" s="4">
        <v>696.79999999999984</v>
      </c>
      <c r="V13" s="4">
        <v>0</v>
      </c>
      <c r="W13">
        <v>21</v>
      </c>
      <c r="X13">
        <v>31</v>
      </c>
      <c r="Y13" s="30">
        <v>6467.5</v>
      </c>
      <c r="Z13" s="30">
        <v>81.2</v>
      </c>
      <c r="AA13">
        <v>12</v>
      </c>
      <c r="AB13" s="4">
        <v>23223</v>
      </c>
      <c r="AC13" s="4">
        <v>3255</v>
      </c>
      <c r="AD13" s="4">
        <f t="shared" si="1"/>
        <v>351</v>
      </c>
      <c r="AE13" s="4">
        <v>0</v>
      </c>
      <c r="AF13">
        <v>351</v>
      </c>
      <c r="AG13" s="4">
        <v>0</v>
      </c>
      <c r="AH13">
        <v>3</v>
      </c>
      <c r="AI13" s="4">
        <v>5116</v>
      </c>
      <c r="AJ13" s="4">
        <v>159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1</v>
      </c>
      <c r="AQ13" s="4">
        <v>0</v>
      </c>
      <c r="AR13" s="4">
        <v>0</v>
      </c>
      <c r="AS13" s="4">
        <v>0</v>
      </c>
    </row>
    <row r="14" spans="1:45" x14ac:dyDescent="0.2">
      <c r="A14" s="1">
        <v>40179</v>
      </c>
      <c r="B14" s="6">
        <f t="shared" si="2"/>
        <v>2010</v>
      </c>
      <c r="C14" s="3">
        <v>73399760.891204804</v>
      </c>
      <c r="D14" s="3">
        <v>23606855.725399997</v>
      </c>
      <c r="E14" s="3">
        <v>43359.990597805489</v>
      </c>
      <c r="F14" s="3">
        <f t="shared" si="3"/>
        <v>23650215.715997804</v>
      </c>
      <c r="G14" s="3">
        <v>9325181.3517000005</v>
      </c>
      <c r="H14" s="3">
        <v>58793.252802989497</v>
      </c>
      <c r="I14" s="3">
        <f t="shared" si="4"/>
        <v>9383974.6045029908</v>
      </c>
      <c r="J14" s="3">
        <v>9087152.9148999993</v>
      </c>
      <c r="K14" s="3">
        <v>17990863.344799999</v>
      </c>
      <c r="L14" s="3">
        <f t="shared" si="0"/>
        <v>27078016.2597</v>
      </c>
      <c r="M14" s="3">
        <v>64738.913739828546</v>
      </c>
      <c r="N14" s="3">
        <f t="shared" si="5"/>
        <v>27142755.173439831</v>
      </c>
      <c r="O14" s="3">
        <v>11955217.004000001</v>
      </c>
      <c r="P14" s="3">
        <v>0</v>
      </c>
      <c r="Q14" s="3">
        <f t="shared" si="6"/>
        <v>11955217.004000001</v>
      </c>
      <c r="R14" s="3">
        <v>428329</v>
      </c>
      <c r="S14" s="3">
        <v>937.45</v>
      </c>
      <c r="T14" s="3">
        <v>187330.21000000002</v>
      </c>
      <c r="U14" s="4">
        <v>750.59999999999991</v>
      </c>
      <c r="V14" s="4">
        <v>0</v>
      </c>
      <c r="W14">
        <v>20</v>
      </c>
      <c r="X14">
        <v>31</v>
      </c>
      <c r="Y14" s="30">
        <v>6434.5</v>
      </c>
      <c r="Z14" s="30">
        <v>80</v>
      </c>
      <c r="AA14">
        <v>13</v>
      </c>
      <c r="AB14" s="4">
        <v>23244</v>
      </c>
      <c r="AC14" s="4">
        <v>3254</v>
      </c>
      <c r="AD14" s="4">
        <v>227</v>
      </c>
      <c r="AE14" s="4">
        <v>128</v>
      </c>
      <c r="AF14" s="4">
        <f>AD14+AE14</f>
        <v>355</v>
      </c>
      <c r="AG14" s="4">
        <v>0</v>
      </c>
      <c r="AH14">
        <v>3</v>
      </c>
      <c r="AI14" s="4">
        <v>5116</v>
      </c>
      <c r="AJ14" s="4">
        <v>159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f>AQ2</f>
        <v>0</v>
      </c>
      <c r="AR14" s="4">
        <v>1</v>
      </c>
      <c r="AS14" s="4">
        <v>0</v>
      </c>
    </row>
    <row r="15" spans="1:45" x14ac:dyDescent="0.2">
      <c r="A15" s="1">
        <v>40210</v>
      </c>
      <c r="B15" s="6">
        <f t="shared" si="2"/>
        <v>2010</v>
      </c>
      <c r="C15" s="3">
        <v>64846296.512289159</v>
      </c>
      <c r="D15" s="3">
        <v>21091517.422400001</v>
      </c>
      <c r="E15" s="3">
        <v>45812.629874938779</v>
      </c>
      <c r="F15" s="3">
        <f t="shared" si="3"/>
        <v>21137330.052274939</v>
      </c>
      <c r="G15" s="3">
        <v>8591993.1293000001</v>
      </c>
      <c r="H15" s="3">
        <v>62539.172031810187</v>
      </c>
      <c r="I15" s="3">
        <f t="shared" si="4"/>
        <v>8654532.3013318107</v>
      </c>
      <c r="J15" s="3">
        <v>7587383.9426000006</v>
      </c>
      <c r="K15" s="3">
        <v>15875667.9157</v>
      </c>
      <c r="L15" s="3">
        <f t="shared" si="0"/>
        <v>23463051.8583</v>
      </c>
      <c r="M15" s="3">
        <v>74439.262434841759</v>
      </c>
      <c r="N15" s="3">
        <f t="shared" si="5"/>
        <v>23537491.120734841</v>
      </c>
      <c r="O15" s="3">
        <v>10874740.4221</v>
      </c>
      <c r="P15" s="3">
        <v>0</v>
      </c>
      <c r="Q15" s="3">
        <f t="shared" si="6"/>
        <v>10874740.4221</v>
      </c>
      <c r="R15" s="3">
        <v>363977</v>
      </c>
      <c r="S15" s="3">
        <v>937.45</v>
      </c>
      <c r="T15" s="3">
        <v>169201.47999999998</v>
      </c>
      <c r="U15" s="4">
        <v>620.40000000000009</v>
      </c>
      <c r="V15" s="4">
        <v>0</v>
      </c>
      <c r="W15">
        <v>19</v>
      </c>
      <c r="X15">
        <v>28</v>
      </c>
      <c r="Y15" s="30">
        <v>6404.1</v>
      </c>
      <c r="Z15" s="30">
        <v>77.7</v>
      </c>
      <c r="AA15">
        <v>14</v>
      </c>
      <c r="AB15" s="4">
        <v>23206</v>
      </c>
      <c r="AC15" s="4">
        <v>3250</v>
      </c>
      <c r="AD15" s="4">
        <v>227</v>
      </c>
      <c r="AE15" s="4">
        <v>127</v>
      </c>
      <c r="AF15" s="4">
        <f t="shared" ref="AF15:AF73" si="7">AD15+AE15</f>
        <v>354</v>
      </c>
      <c r="AG15" s="4">
        <v>0</v>
      </c>
      <c r="AH15">
        <v>3</v>
      </c>
      <c r="AI15" s="4">
        <v>5116</v>
      </c>
      <c r="AJ15" s="4">
        <v>159</v>
      </c>
      <c r="AK15" s="4">
        <v>0</v>
      </c>
      <c r="AL15" s="4">
        <v>0</v>
      </c>
      <c r="AM15" s="4">
        <v>0</v>
      </c>
      <c r="AN15" s="4">
        <v>1</v>
      </c>
      <c r="AO15" s="4">
        <v>0</v>
      </c>
      <c r="AP15" s="4">
        <v>0</v>
      </c>
      <c r="AQ15" s="4">
        <f t="shared" ref="AQ15:AQ73" si="8">AQ3</f>
        <v>0</v>
      </c>
      <c r="AR15" s="4">
        <v>0</v>
      </c>
      <c r="AS15" s="4">
        <v>0</v>
      </c>
    </row>
    <row r="16" spans="1:45" x14ac:dyDescent="0.2">
      <c r="A16" s="1">
        <v>40238</v>
      </c>
      <c r="B16" s="6">
        <f t="shared" si="2"/>
        <v>2010</v>
      </c>
      <c r="C16" s="3">
        <v>63763855.911325291</v>
      </c>
      <c r="D16" s="3">
        <v>19291304.618700001</v>
      </c>
      <c r="E16" s="3">
        <v>48265.269152072069</v>
      </c>
      <c r="F16" s="3">
        <f t="shared" si="3"/>
        <v>19339569.887852073</v>
      </c>
      <c r="G16" s="3">
        <v>8207095.9015999986</v>
      </c>
      <c r="H16" s="3">
        <v>66285.091260630885</v>
      </c>
      <c r="I16" s="3">
        <f t="shared" si="4"/>
        <v>8273380.9928606292</v>
      </c>
      <c r="J16" s="3">
        <v>7379983.5450999988</v>
      </c>
      <c r="K16" s="3">
        <v>15932347.798899999</v>
      </c>
      <c r="L16" s="3">
        <f t="shared" si="0"/>
        <v>23312331.343999997</v>
      </c>
      <c r="M16" s="3">
        <v>84139.61112985498</v>
      </c>
      <c r="N16" s="3">
        <f t="shared" si="5"/>
        <v>23396470.955129851</v>
      </c>
      <c r="O16" s="3">
        <v>11920294.521500001</v>
      </c>
      <c r="P16" s="3">
        <v>0</v>
      </c>
      <c r="Q16" s="3">
        <f t="shared" si="6"/>
        <v>11920294.521500001</v>
      </c>
      <c r="R16" s="3">
        <v>306930</v>
      </c>
      <c r="S16" s="3">
        <v>937.58</v>
      </c>
      <c r="T16" s="3">
        <v>187330.21000000002</v>
      </c>
      <c r="U16" s="4">
        <v>451.89999999999992</v>
      </c>
      <c r="V16" s="4">
        <v>0</v>
      </c>
      <c r="W16">
        <v>23</v>
      </c>
      <c r="X16">
        <v>31</v>
      </c>
      <c r="Y16" s="30">
        <v>6377.2</v>
      </c>
      <c r="Z16" s="30">
        <v>76.400000000000006</v>
      </c>
      <c r="AA16">
        <v>15</v>
      </c>
      <c r="AB16" s="4">
        <v>23227</v>
      </c>
      <c r="AC16" s="4">
        <v>3249</v>
      </c>
      <c r="AD16" s="4">
        <v>225</v>
      </c>
      <c r="AE16" s="4">
        <v>127</v>
      </c>
      <c r="AF16" s="4">
        <f t="shared" si="7"/>
        <v>352</v>
      </c>
      <c r="AG16" s="4">
        <v>0</v>
      </c>
      <c r="AH16">
        <v>3</v>
      </c>
      <c r="AI16" s="4">
        <v>5117</v>
      </c>
      <c r="AJ16" s="4">
        <v>159</v>
      </c>
      <c r="AK16" s="4">
        <v>1</v>
      </c>
      <c r="AL16" s="4">
        <v>1</v>
      </c>
      <c r="AM16" s="4">
        <v>0</v>
      </c>
      <c r="AN16" s="4">
        <v>0</v>
      </c>
      <c r="AO16" s="4">
        <v>0</v>
      </c>
      <c r="AP16" s="4">
        <v>0</v>
      </c>
      <c r="AQ16" s="4">
        <f t="shared" si="8"/>
        <v>0</v>
      </c>
      <c r="AR16" s="4">
        <v>0</v>
      </c>
      <c r="AS16" s="4">
        <v>1</v>
      </c>
    </row>
    <row r="17" spans="1:45" x14ac:dyDescent="0.2">
      <c r="A17" s="1">
        <v>40269</v>
      </c>
      <c r="B17" s="6">
        <f t="shared" si="2"/>
        <v>2010</v>
      </c>
      <c r="C17" s="3">
        <v>53617814.283493981</v>
      </c>
      <c r="D17" s="3">
        <v>14289179.892700002</v>
      </c>
      <c r="E17" s="3">
        <v>50717.908429205359</v>
      </c>
      <c r="F17" s="3">
        <f t="shared" si="3"/>
        <v>14339897.801129207</v>
      </c>
      <c r="G17" s="3">
        <v>6918818.8890000004</v>
      </c>
      <c r="H17" s="3">
        <v>70031.010489451583</v>
      </c>
      <c r="I17" s="3">
        <f t="shared" si="4"/>
        <v>6988849.8994894521</v>
      </c>
      <c r="J17" s="3">
        <v>6484352.4947999995</v>
      </c>
      <c r="K17" s="3">
        <v>14201569.701399997</v>
      </c>
      <c r="L17" s="3">
        <f t="shared" si="0"/>
        <v>20685922.196199998</v>
      </c>
      <c r="M17" s="3">
        <v>93839.959824868187</v>
      </c>
      <c r="N17" s="3">
        <f t="shared" si="5"/>
        <v>20779762.156024866</v>
      </c>
      <c r="O17" s="3">
        <v>11299278.237500001</v>
      </c>
      <c r="P17" s="3">
        <v>0</v>
      </c>
      <c r="Q17" s="3">
        <f t="shared" si="6"/>
        <v>11299278.237500001</v>
      </c>
      <c r="R17" s="3">
        <v>295834</v>
      </c>
      <c r="S17" s="3">
        <v>937.58</v>
      </c>
      <c r="T17" s="3">
        <v>181278.3</v>
      </c>
      <c r="U17" s="4">
        <v>243.49999999999989</v>
      </c>
      <c r="V17" s="4">
        <v>1.3</v>
      </c>
      <c r="W17">
        <v>20</v>
      </c>
      <c r="X17">
        <v>30</v>
      </c>
      <c r="Y17" s="30">
        <v>6401.7</v>
      </c>
      <c r="Z17" s="30">
        <v>76.400000000000006</v>
      </c>
      <c r="AA17">
        <v>16</v>
      </c>
      <c r="AB17" s="4">
        <v>23169</v>
      </c>
      <c r="AC17" s="4">
        <v>3250</v>
      </c>
      <c r="AD17" s="4">
        <v>223</v>
      </c>
      <c r="AE17" s="4">
        <v>130</v>
      </c>
      <c r="AF17" s="4">
        <f t="shared" si="7"/>
        <v>353</v>
      </c>
      <c r="AG17" s="4">
        <v>0</v>
      </c>
      <c r="AH17">
        <v>3</v>
      </c>
      <c r="AI17" s="4">
        <v>5117</v>
      </c>
      <c r="AJ17" s="4">
        <v>158</v>
      </c>
      <c r="AK17" s="4">
        <v>1</v>
      </c>
      <c r="AL17" s="4">
        <v>1</v>
      </c>
      <c r="AM17" s="4">
        <v>0</v>
      </c>
      <c r="AN17" s="4">
        <v>0</v>
      </c>
      <c r="AO17" s="4">
        <v>1</v>
      </c>
      <c r="AP17" s="4">
        <v>0</v>
      </c>
      <c r="AQ17" s="4">
        <f t="shared" si="8"/>
        <v>0</v>
      </c>
      <c r="AR17" s="4">
        <v>0</v>
      </c>
      <c r="AS17" s="4">
        <v>0</v>
      </c>
    </row>
    <row r="18" spans="1:45" x14ac:dyDescent="0.2">
      <c r="A18" s="1">
        <v>40299</v>
      </c>
      <c r="B18" s="6">
        <f t="shared" si="2"/>
        <v>2010</v>
      </c>
      <c r="C18" s="3">
        <v>54126625.276024096</v>
      </c>
      <c r="D18" s="3">
        <v>12526333.185799999</v>
      </c>
      <c r="E18" s="3">
        <v>53170.54770633865</v>
      </c>
      <c r="F18" s="3">
        <f t="shared" si="3"/>
        <v>12579503.733506339</v>
      </c>
      <c r="G18" s="3">
        <v>6986125.7528999997</v>
      </c>
      <c r="H18" s="3">
        <v>73776.929718272266</v>
      </c>
      <c r="I18" s="3">
        <f t="shared" si="4"/>
        <v>7059902.6826182716</v>
      </c>
      <c r="J18" s="3">
        <v>6858406.1645999998</v>
      </c>
      <c r="K18" s="3">
        <v>14216615.762199998</v>
      </c>
      <c r="L18" s="3">
        <f t="shared" si="0"/>
        <v>21075021.926799998</v>
      </c>
      <c r="M18" s="3">
        <v>103540.30851988141</v>
      </c>
      <c r="N18" s="3">
        <f t="shared" si="5"/>
        <v>21178562.235319879</v>
      </c>
      <c r="O18" s="3">
        <v>12141816.925799999</v>
      </c>
      <c r="P18" s="3">
        <v>0</v>
      </c>
      <c r="Q18" s="3">
        <f t="shared" si="6"/>
        <v>12141816.925799999</v>
      </c>
      <c r="R18" s="3">
        <v>280852</v>
      </c>
      <c r="S18" s="3">
        <v>937.58</v>
      </c>
      <c r="T18" s="3">
        <v>187299.21000000002</v>
      </c>
      <c r="U18" s="4">
        <v>110.2</v>
      </c>
      <c r="V18" s="4">
        <v>26.100000000000005</v>
      </c>
      <c r="W18">
        <v>20</v>
      </c>
      <c r="X18">
        <v>31</v>
      </c>
      <c r="Y18" s="30">
        <v>6468.9</v>
      </c>
      <c r="Z18" s="30">
        <v>77.599999999999994</v>
      </c>
      <c r="AA18">
        <v>17</v>
      </c>
      <c r="AB18" s="4">
        <v>22966</v>
      </c>
      <c r="AC18" s="4">
        <v>3237</v>
      </c>
      <c r="AD18" s="4">
        <v>221</v>
      </c>
      <c r="AE18" s="4">
        <v>129</v>
      </c>
      <c r="AF18" s="4">
        <f t="shared" si="7"/>
        <v>350</v>
      </c>
      <c r="AG18" s="4">
        <v>0</v>
      </c>
      <c r="AH18">
        <v>3</v>
      </c>
      <c r="AI18" s="4">
        <v>5117</v>
      </c>
      <c r="AJ18" s="4">
        <v>158</v>
      </c>
      <c r="AK18" s="4">
        <v>1</v>
      </c>
      <c r="AL18" s="4">
        <v>1</v>
      </c>
      <c r="AM18" s="4">
        <v>0</v>
      </c>
      <c r="AN18" s="4">
        <v>0</v>
      </c>
      <c r="AO18" s="4">
        <v>0</v>
      </c>
      <c r="AP18" s="4">
        <v>0</v>
      </c>
      <c r="AQ18" s="4">
        <f t="shared" si="8"/>
        <v>1</v>
      </c>
      <c r="AR18" s="4">
        <v>0</v>
      </c>
      <c r="AS18" s="4">
        <v>0</v>
      </c>
    </row>
    <row r="19" spans="1:45" x14ac:dyDescent="0.2">
      <c r="A19" s="1">
        <v>40330</v>
      </c>
      <c r="B19" s="6">
        <f t="shared" si="2"/>
        <v>2010</v>
      </c>
      <c r="C19" s="3">
        <v>54670951.406867467</v>
      </c>
      <c r="D19" s="3">
        <v>12654046.736899998</v>
      </c>
      <c r="E19" s="3">
        <v>55623.18698347194</v>
      </c>
      <c r="F19" s="3">
        <f t="shared" si="3"/>
        <v>12709669.92388347</v>
      </c>
      <c r="G19" s="3">
        <v>7185164.8809000012</v>
      </c>
      <c r="H19" s="3">
        <v>77522.848947092963</v>
      </c>
      <c r="I19" s="3">
        <f t="shared" si="4"/>
        <v>7262687.729847094</v>
      </c>
      <c r="J19" s="3">
        <v>6964512.6540999999</v>
      </c>
      <c r="K19" s="3">
        <v>14245915.733099999</v>
      </c>
      <c r="L19" s="3">
        <f t="shared" si="0"/>
        <v>21210428.387199998</v>
      </c>
      <c r="M19" s="3">
        <v>113240.65721489463</v>
      </c>
      <c r="N19" s="3">
        <f t="shared" si="5"/>
        <v>21323669.044414893</v>
      </c>
      <c r="O19" s="3">
        <v>12649401.524900001</v>
      </c>
      <c r="P19" s="3">
        <v>0</v>
      </c>
      <c r="Q19" s="3">
        <f t="shared" si="6"/>
        <v>12649401.524900001</v>
      </c>
      <c r="R19" s="3">
        <v>247760</v>
      </c>
      <c r="S19" s="3">
        <v>937.58</v>
      </c>
      <c r="T19" s="3">
        <v>181257.3</v>
      </c>
      <c r="U19" s="4">
        <v>38.300000000000004</v>
      </c>
      <c r="V19" s="4">
        <v>33.700000000000003</v>
      </c>
      <c r="W19">
        <v>22</v>
      </c>
      <c r="X19">
        <v>30</v>
      </c>
      <c r="Y19" s="30">
        <v>6578.9</v>
      </c>
      <c r="Z19" s="30">
        <v>77.7</v>
      </c>
      <c r="AA19">
        <v>18</v>
      </c>
      <c r="AB19" s="4">
        <v>23006</v>
      </c>
      <c r="AC19" s="4">
        <v>3237</v>
      </c>
      <c r="AD19" s="4">
        <v>220</v>
      </c>
      <c r="AE19" s="4">
        <v>130</v>
      </c>
      <c r="AF19" s="4">
        <f t="shared" si="7"/>
        <v>350</v>
      </c>
      <c r="AG19" s="4">
        <v>0</v>
      </c>
      <c r="AH19">
        <v>3</v>
      </c>
      <c r="AI19" s="4">
        <v>5117</v>
      </c>
      <c r="AJ19" s="4">
        <v>158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f t="shared" si="8"/>
        <v>1</v>
      </c>
      <c r="AR19" s="4">
        <v>0</v>
      </c>
      <c r="AS19" s="4">
        <v>0</v>
      </c>
    </row>
    <row r="20" spans="1:45" x14ac:dyDescent="0.2">
      <c r="A20" s="1">
        <v>40360</v>
      </c>
      <c r="B20" s="6">
        <f t="shared" si="2"/>
        <v>2010</v>
      </c>
      <c r="C20" s="3">
        <v>63606113.927951805</v>
      </c>
      <c r="D20" s="3">
        <v>14622071.658500001</v>
      </c>
      <c r="E20" s="3">
        <v>58075.826260605238</v>
      </c>
      <c r="F20" s="3">
        <f t="shared" si="3"/>
        <v>14680147.484760607</v>
      </c>
      <c r="G20" s="3">
        <v>8291002.0009999992</v>
      </c>
      <c r="H20" s="3">
        <v>81268.768175913661</v>
      </c>
      <c r="I20" s="3">
        <f t="shared" si="4"/>
        <v>8372270.7691759132</v>
      </c>
      <c r="J20" s="3">
        <v>7910089.5114000011</v>
      </c>
      <c r="K20" s="3">
        <v>16260395.946899999</v>
      </c>
      <c r="L20" s="3">
        <f t="shared" si="0"/>
        <v>24170485.458300002</v>
      </c>
      <c r="M20" s="3">
        <v>122941.00590990784</v>
      </c>
      <c r="N20" s="3">
        <f t="shared" si="5"/>
        <v>24293426.46420991</v>
      </c>
      <c r="O20" s="3">
        <v>14680604.799199998</v>
      </c>
      <c r="P20" s="3">
        <v>0</v>
      </c>
      <c r="Q20" s="3">
        <f t="shared" si="6"/>
        <v>14680604.799199998</v>
      </c>
      <c r="R20" s="3">
        <v>257789</v>
      </c>
      <c r="S20" s="3">
        <v>937.58</v>
      </c>
      <c r="T20" s="3">
        <v>187299.21000000002</v>
      </c>
      <c r="U20" s="4">
        <v>3.4000000000000004</v>
      </c>
      <c r="V20" s="4">
        <v>139.79999999999995</v>
      </c>
      <c r="W20">
        <v>21</v>
      </c>
      <c r="X20">
        <v>31</v>
      </c>
      <c r="Y20" s="30">
        <v>6640.9</v>
      </c>
      <c r="Z20" s="30">
        <v>78.5</v>
      </c>
      <c r="AA20">
        <v>19</v>
      </c>
      <c r="AB20" s="4">
        <v>23113</v>
      </c>
      <c r="AC20" s="4">
        <v>3227</v>
      </c>
      <c r="AD20" s="4">
        <v>220</v>
      </c>
      <c r="AE20" s="4">
        <v>131</v>
      </c>
      <c r="AF20" s="4">
        <f t="shared" si="7"/>
        <v>351</v>
      </c>
      <c r="AG20" s="4">
        <v>0</v>
      </c>
      <c r="AH20">
        <v>3</v>
      </c>
      <c r="AI20" s="4">
        <v>5117</v>
      </c>
      <c r="AJ20" s="4">
        <v>158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f t="shared" si="8"/>
        <v>1</v>
      </c>
      <c r="AR20" s="4">
        <v>0</v>
      </c>
      <c r="AS20" s="4">
        <v>0</v>
      </c>
    </row>
    <row r="21" spans="1:45" x14ac:dyDescent="0.2">
      <c r="A21" s="1">
        <v>40391</v>
      </c>
      <c r="B21" s="6">
        <f t="shared" si="2"/>
        <v>2010</v>
      </c>
      <c r="C21" s="3">
        <v>61367637.602289155</v>
      </c>
      <c r="D21" s="3">
        <v>13964183.280500002</v>
      </c>
      <c r="E21" s="3">
        <v>60528.465537738528</v>
      </c>
      <c r="F21" s="3">
        <f t="shared" si="3"/>
        <v>14024711.74603774</v>
      </c>
      <c r="G21" s="3">
        <v>8091227.442999999</v>
      </c>
      <c r="H21" s="3">
        <v>85014.687404734359</v>
      </c>
      <c r="I21" s="3">
        <f t="shared" si="4"/>
        <v>8176242.1304047331</v>
      </c>
      <c r="J21" s="3">
        <v>7351681.6341000013</v>
      </c>
      <c r="K21" s="3">
        <v>15989390.5515</v>
      </c>
      <c r="L21" s="3">
        <f t="shared" si="0"/>
        <v>23341072.185600001</v>
      </c>
      <c r="M21" s="3">
        <v>132641.35460492107</v>
      </c>
      <c r="N21" s="3">
        <f t="shared" si="5"/>
        <v>23473713.540204924</v>
      </c>
      <c r="O21" s="3">
        <v>14598500.270999998</v>
      </c>
      <c r="P21" s="3">
        <v>0</v>
      </c>
      <c r="Q21" s="3">
        <f t="shared" si="6"/>
        <v>14598500.270999998</v>
      </c>
      <c r="R21" s="3">
        <v>292093</v>
      </c>
      <c r="S21" s="3">
        <v>937.66700000000003</v>
      </c>
      <c r="T21" s="3">
        <v>187299.21000000002</v>
      </c>
      <c r="U21" s="4">
        <v>10.100000000000001</v>
      </c>
      <c r="V21" s="4">
        <v>90.299999999999969</v>
      </c>
      <c r="W21">
        <v>21</v>
      </c>
      <c r="X21">
        <v>31</v>
      </c>
      <c r="Y21" s="30">
        <v>6662.6</v>
      </c>
      <c r="Z21" s="30">
        <v>78.099999999999994</v>
      </c>
      <c r="AA21">
        <v>20</v>
      </c>
      <c r="AB21" s="4">
        <v>23035</v>
      </c>
      <c r="AC21" s="4">
        <v>3244</v>
      </c>
      <c r="AD21" s="4">
        <v>210</v>
      </c>
      <c r="AE21" s="4">
        <v>126</v>
      </c>
      <c r="AF21" s="4">
        <f t="shared" si="7"/>
        <v>336</v>
      </c>
      <c r="AG21" s="4">
        <v>0</v>
      </c>
      <c r="AH21">
        <v>3</v>
      </c>
      <c r="AI21" s="4">
        <v>5118</v>
      </c>
      <c r="AJ21" s="4">
        <v>158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f t="shared" si="8"/>
        <v>1</v>
      </c>
      <c r="AR21" s="4">
        <v>0</v>
      </c>
      <c r="AS21" s="4">
        <v>0</v>
      </c>
    </row>
    <row r="22" spans="1:45" x14ac:dyDescent="0.2">
      <c r="A22" s="1">
        <v>40422</v>
      </c>
      <c r="B22" s="6">
        <f t="shared" si="2"/>
        <v>2010</v>
      </c>
      <c r="C22" s="3">
        <v>55295706.378915668</v>
      </c>
      <c r="D22" s="3">
        <v>13079707.3025</v>
      </c>
      <c r="E22" s="3">
        <v>62981.104814871818</v>
      </c>
      <c r="F22" s="3">
        <f t="shared" si="3"/>
        <v>13142688.407314872</v>
      </c>
      <c r="G22" s="3">
        <v>7107037.0582999997</v>
      </c>
      <c r="H22" s="3">
        <v>88760.606633555057</v>
      </c>
      <c r="I22" s="3">
        <f t="shared" si="4"/>
        <v>7195797.6649335548</v>
      </c>
      <c r="J22" s="3">
        <v>6380834.2884</v>
      </c>
      <c r="K22" s="3">
        <v>14239030.124399999</v>
      </c>
      <c r="L22" s="3">
        <f t="shared" si="0"/>
        <v>20619864.412799999</v>
      </c>
      <c r="M22" s="3">
        <v>142341.70329993428</v>
      </c>
      <c r="N22" s="3">
        <f t="shared" si="5"/>
        <v>20762206.116099935</v>
      </c>
      <c r="O22" s="3">
        <v>13203697.476100001</v>
      </c>
      <c r="P22" s="3">
        <v>0</v>
      </c>
      <c r="Q22" s="3">
        <f t="shared" si="6"/>
        <v>13203697.476100001</v>
      </c>
      <c r="R22" s="3">
        <v>334884</v>
      </c>
      <c r="S22" s="3">
        <v>937.66700000000003</v>
      </c>
      <c r="T22" s="3">
        <v>181257.3</v>
      </c>
      <c r="U22" s="4">
        <v>99.40000000000002</v>
      </c>
      <c r="V22" s="4">
        <v>29.400000000000002</v>
      </c>
      <c r="W22">
        <v>21</v>
      </c>
      <c r="X22">
        <v>30</v>
      </c>
      <c r="Y22" s="30">
        <v>6611.2</v>
      </c>
      <c r="Z22" s="30">
        <v>77.2</v>
      </c>
      <c r="AA22">
        <v>21</v>
      </c>
      <c r="AB22" s="4">
        <v>23146</v>
      </c>
      <c r="AC22" s="4">
        <v>3242</v>
      </c>
      <c r="AD22" s="4">
        <v>207</v>
      </c>
      <c r="AE22" s="4">
        <v>132</v>
      </c>
      <c r="AF22" s="4">
        <f t="shared" si="7"/>
        <v>339</v>
      </c>
      <c r="AG22" s="4">
        <v>0</v>
      </c>
      <c r="AH22">
        <v>3</v>
      </c>
      <c r="AI22" s="4">
        <v>5118</v>
      </c>
      <c r="AJ22" s="4">
        <v>158</v>
      </c>
      <c r="AK22" s="4">
        <v>1</v>
      </c>
      <c r="AL22" s="4">
        <v>0</v>
      </c>
      <c r="AM22" s="4">
        <v>1</v>
      </c>
      <c r="AN22" s="4">
        <v>0</v>
      </c>
      <c r="AO22" s="4">
        <v>0</v>
      </c>
      <c r="AP22" s="4">
        <v>0</v>
      </c>
      <c r="AQ22" s="4">
        <f t="shared" si="8"/>
        <v>0</v>
      </c>
      <c r="AR22" s="4">
        <v>0</v>
      </c>
      <c r="AS22" s="4">
        <v>0</v>
      </c>
    </row>
    <row r="23" spans="1:45" x14ac:dyDescent="0.2">
      <c r="A23" s="1">
        <v>40452</v>
      </c>
      <c r="B23" s="6">
        <f t="shared" si="2"/>
        <v>2010</v>
      </c>
      <c r="C23" s="3">
        <v>55883354.997590363</v>
      </c>
      <c r="D23" s="3">
        <v>14420343.764199998</v>
      </c>
      <c r="E23" s="3">
        <v>65433.744092005109</v>
      </c>
      <c r="F23" s="3">
        <f t="shared" si="3"/>
        <v>14485777.508292003</v>
      </c>
      <c r="G23" s="3">
        <v>7112672.8845999986</v>
      </c>
      <c r="H23" s="3">
        <v>92506.52586237574</v>
      </c>
      <c r="I23" s="3">
        <f t="shared" si="4"/>
        <v>7205179.4104623739</v>
      </c>
      <c r="J23" s="3">
        <v>6188270.4846999999</v>
      </c>
      <c r="K23" s="3">
        <v>14974002.147799999</v>
      </c>
      <c r="L23" s="3">
        <f t="shared" si="0"/>
        <v>21162272.6325</v>
      </c>
      <c r="M23" s="3">
        <v>152042.05199494748</v>
      </c>
      <c r="N23" s="3">
        <f t="shared" si="5"/>
        <v>21314314.684494946</v>
      </c>
      <c r="O23" s="3">
        <v>12168635.138100002</v>
      </c>
      <c r="P23" s="3">
        <v>0</v>
      </c>
      <c r="Q23" s="3">
        <f t="shared" si="6"/>
        <v>12168635.138100002</v>
      </c>
      <c r="R23" s="3">
        <v>392625</v>
      </c>
      <c r="S23" s="3">
        <v>937.66700000000003</v>
      </c>
      <c r="T23" s="3">
        <v>207535.53</v>
      </c>
      <c r="U23" s="4">
        <v>284.69999999999993</v>
      </c>
      <c r="V23" s="4">
        <v>0</v>
      </c>
      <c r="W23">
        <v>20</v>
      </c>
      <c r="X23">
        <v>31</v>
      </c>
      <c r="Y23" s="30">
        <v>6587.1</v>
      </c>
      <c r="Z23" s="30">
        <v>75.099999999999994</v>
      </c>
      <c r="AA23">
        <v>22</v>
      </c>
      <c r="AB23" s="4">
        <v>23213</v>
      </c>
      <c r="AC23" s="4">
        <v>3247</v>
      </c>
      <c r="AD23" s="4">
        <v>208</v>
      </c>
      <c r="AE23" s="4">
        <v>132</v>
      </c>
      <c r="AF23" s="4">
        <f t="shared" si="7"/>
        <v>340</v>
      </c>
      <c r="AG23" s="4">
        <v>0</v>
      </c>
      <c r="AH23">
        <v>3</v>
      </c>
      <c r="AI23" s="4">
        <v>5118</v>
      </c>
      <c r="AJ23" s="4">
        <v>158</v>
      </c>
      <c r="AK23" s="4">
        <v>1</v>
      </c>
      <c r="AL23" s="4">
        <v>0</v>
      </c>
      <c r="AM23" s="4">
        <v>1</v>
      </c>
      <c r="AN23" s="4">
        <v>0</v>
      </c>
      <c r="AO23" s="4">
        <v>0</v>
      </c>
      <c r="AP23" s="4">
        <v>0</v>
      </c>
      <c r="AQ23" s="4">
        <f t="shared" si="8"/>
        <v>0</v>
      </c>
      <c r="AR23" s="4">
        <v>0</v>
      </c>
      <c r="AS23" s="4">
        <v>0</v>
      </c>
    </row>
    <row r="24" spans="1:45" x14ac:dyDescent="0.2">
      <c r="A24" s="1">
        <v>40483</v>
      </c>
      <c r="B24" s="6">
        <f t="shared" si="2"/>
        <v>2010</v>
      </c>
      <c r="C24" s="3">
        <v>60810558.492530122</v>
      </c>
      <c r="D24" s="3">
        <v>16915365.330200002</v>
      </c>
      <c r="E24" s="3">
        <v>67886.383369138406</v>
      </c>
      <c r="F24" s="3">
        <f t="shared" si="3"/>
        <v>16983251.713569138</v>
      </c>
      <c r="G24" s="3">
        <v>7591437.2906999998</v>
      </c>
      <c r="H24" s="3">
        <v>96252.445091196438</v>
      </c>
      <c r="I24" s="3">
        <f t="shared" si="4"/>
        <v>7687689.7357911961</v>
      </c>
      <c r="J24" s="3">
        <v>6717315.1308000004</v>
      </c>
      <c r="K24" s="3">
        <v>15767633.752500001</v>
      </c>
      <c r="L24" s="3">
        <f t="shared" si="0"/>
        <v>22484948.883300003</v>
      </c>
      <c r="M24" s="3">
        <v>161742.40068996069</v>
      </c>
      <c r="N24" s="3">
        <f t="shared" si="5"/>
        <v>22646691.283989962</v>
      </c>
      <c r="O24" s="3">
        <v>11726856.469900001</v>
      </c>
      <c r="P24" s="3">
        <v>0</v>
      </c>
      <c r="Q24" s="3">
        <f t="shared" si="6"/>
        <v>11726856.469900001</v>
      </c>
      <c r="R24" s="3">
        <v>419923</v>
      </c>
      <c r="S24" s="3">
        <v>937.66700000000003</v>
      </c>
      <c r="T24" s="3">
        <v>207881.46999999997</v>
      </c>
      <c r="U24" s="4">
        <v>451.4</v>
      </c>
      <c r="V24" s="4">
        <v>0</v>
      </c>
      <c r="W24">
        <v>22</v>
      </c>
      <c r="X24">
        <v>30</v>
      </c>
      <c r="Y24" s="30">
        <v>6566.6</v>
      </c>
      <c r="Z24" s="30">
        <v>74.5</v>
      </c>
      <c r="AA24">
        <v>23</v>
      </c>
      <c r="AB24" s="4">
        <v>23299</v>
      </c>
      <c r="AC24" s="4">
        <v>3263</v>
      </c>
      <c r="AD24" s="4">
        <v>212</v>
      </c>
      <c r="AE24" s="4">
        <v>129</v>
      </c>
      <c r="AF24" s="4">
        <f t="shared" si="7"/>
        <v>341</v>
      </c>
      <c r="AG24" s="4">
        <v>0</v>
      </c>
      <c r="AH24">
        <v>3</v>
      </c>
      <c r="AI24" s="4">
        <v>5118</v>
      </c>
      <c r="AJ24" s="4">
        <v>158</v>
      </c>
      <c r="AK24" s="4">
        <v>1</v>
      </c>
      <c r="AL24" s="4">
        <v>0</v>
      </c>
      <c r="AM24" s="4">
        <v>1</v>
      </c>
      <c r="AN24" s="4">
        <v>0</v>
      </c>
      <c r="AO24" s="4">
        <v>0</v>
      </c>
      <c r="AP24" s="4">
        <v>0</v>
      </c>
      <c r="AQ24" s="4">
        <f t="shared" si="8"/>
        <v>0</v>
      </c>
      <c r="AR24" s="4">
        <v>0</v>
      </c>
      <c r="AS24" s="4">
        <v>0</v>
      </c>
    </row>
    <row r="25" spans="1:45" x14ac:dyDescent="0.2">
      <c r="A25" s="1">
        <v>40513</v>
      </c>
      <c r="B25" s="6">
        <f t="shared" si="2"/>
        <v>2010</v>
      </c>
      <c r="C25" s="3">
        <v>70200560.516746983</v>
      </c>
      <c r="D25" s="3">
        <v>20949855.477400001</v>
      </c>
      <c r="E25" s="3">
        <v>70339.022646271696</v>
      </c>
      <c r="F25" s="3">
        <f t="shared" si="3"/>
        <v>21020194.500046272</v>
      </c>
      <c r="G25" s="3">
        <v>8718326.5439999998</v>
      </c>
      <c r="H25" s="3">
        <v>99998.364320017135</v>
      </c>
      <c r="I25" s="3">
        <f t="shared" si="4"/>
        <v>8818324.9083200172</v>
      </c>
      <c r="J25" s="3">
        <v>7765334.9057000009</v>
      </c>
      <c r="K25" s="3">
        <v>17437347.504500002</v>
      </c>
      <c r="L25" s="3">
        <f t="shared" si="0"/>
        <v>25202682.410200004</v>
      </c>
      <c r="M25" s="3">
        <v>171442.74938497393</v>
      </c>
      <c r="N25" s="3">
        <f t="shared" si="5"/>
        <v>25374125.159584977</v>
      </c>
      <c r="O25" s="3">
        <v>11839747.178100001</v>
      </c>
      <c r="P25" s="3">
        <v>0</v>
      </c>
      <c r="Q25" s="3">
        <f t="shared" si="6"/>
        <v>11839747.178100001</v>
      </c>
      <c r="R25" s="3">
        <v>455828</v>
      </c>
      <c r="S25" s="3">
        <v>937.66700000000003</v>
      </c>
      <c r="T25" s="3">
        <v>164042.60999999999</v>
      </c>
      <c r="U25" s="4">
        <v>713.49999999999989</v>
      </c>
      <c r="V25" s="4">
        <v>0</v>
      </c>
      <c r="W25">
        <v>21</v>
      </c>
      <c r="X25">
        <v>31</v>
      </c>
      <c r="Y25" s="30">
        <v>6584.1</v>
      </c>
      <c r="Z25" s="30">
        <v>75.5</v>
      </c>
      <c r="AA25">
        <v>24</v>
      </c>
      <c r="AB25" s="4">
        <v>23337</v>
      </c>
      <c r="AC25" s="4">
        <v>3264</v>
      </c>
      <c r="AD25" s="4">
        <v>212</v>
      </c>
      <c r="AE25" s="4">
        <v>129</v>
      </c>
      <c r="AF25" s="4">
        <f t="shared" si="7"/>
        <v>341</v>
      </c>
      <c r="AG25" s="4">
        <v>0</v>
      </c>
      <c r="AH25">
        <v>3</v>
      </c>
      <c r="AI25" s="4">
        <v>5118</v>
      </c>
      <c r="AJ25" s="4">
        <v>158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1</v>
      </c>
      <c r="AQ25" s="4">
        <f t="shared" si="8"/>
        <v>0</v>
      </c>
      <c r="AR25" s="4">
        <v>0</v>
      </c>
      <c r="AS25" s="4">
        <v>0</v>
      </c>
    </row>
    <row r="26" spans="1:45" x14ac:dyDescent="0.2">
      <c r="A26" s="1">
        <v>40544</v>
      </c>
      <c r="B26" s="6">
        <f t="shared" si="2"/>
        <v>2011</v>
      </c>
      <c r="C26" s="3">
        <v>74817443.472409651</v>
      </c>
      <c r="D26" s="3">
        <v>22949860.934299998</v>
      </c>
      <c r="E26" s="3">
        <v>72465.493541441727</v>
      </c>
      <c r="F26" s="3">
        <f t="shared" si="3"/>
        <v>23022326.42784144</v>
      </c>
      <c r="G26" s="3">
        <v>9393676.9426000006</v>
      </c>
      <c r="H26" s="3">
        <v>104181.25245564837</v>
      </c>
      <c r="I26" s="3">
        <f t="shared" si="4"/>
        <v>9497858.1950556487</v>
      </c>
      <c r="J26" s="3">
        <v>8155987.8699999992</v>
      </c>
      <c r="K26" s="3">
        <v>18563434.959099997</v>
      </c>
      <c r="L26" s="3">
        <f t="shared" si="0"/>
        <v>26719422.829099998</v>
      </c>
      <c r="M26" s="3">
        <v>100532.66766803867</v>
      </c>
      <c r="N26" s="3">
        <f t="shared" si="5"/>
        <v>26819955.496768035</v>
      </c>
      <c r="O26" s="3">
        <v>12401325.915100001</v>
      </c>
      <c r="P26" s="3">
        <v>4287.8072754780469</v>
      </c>
      <c r="Q26" s="3">
        <f t="shared" si="6"/>
        <v>12405613.722375479</v>
      </c>
      <c r="R26" s="3">
        <v>444393</v>
      </c>
      <c r="S26" s="3">
        <v>937.66700000000003</v>
      </c>
      <c r="T26" s="3">
        <v>132836.85999999999</v>
      </c>
      <c r="U26" s="4">
        <v>853.19999999999982</v>
      </c>
      <c r="V26" s="4">
        <v>0</v>
      </c>
      <c r="W26">
        <v>20</v>
      </c>
      <c r="X26">
        <v>31</v>
      </c>
      <c r="Y26" s="30">
        <v>6571.2</v>
      </c>
      <c r="Z26" s="30">
        <v>76.2</v>
      </c>
      <c r="AA26">
        <v>25</v>
      </c>
      <c r="AB26" s="4">
        <v>23342</v>
      </c>
      <c r="AC26" s="4">
        <v>3262</v>
      </c>
      <c r="AD26" s="4">
        <v>212</v>
      </c>
      <c r="AE26" s="4">
        <v>129</v>
      </c>
      <c r="AF26" s="4">
        <f t="shared" si="7"/>
        <v>341</v>
      </c>
      <c r="AG26" s="4">
        <v>0</v>
      </c>
      <c r="AH26">
        <v>3</v>
      </c>
      <c r="AI26" s="4">
        <v>5118</v>
      </c>
      <c r="AJ26" s="4">
        <v>158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f t="shared" si="8"/>
        <v>0</v>
      </c>
      <c r="AR26" s="4">
        <v>1</v>
      </c>
      <c r="AS26" s="4">
        <v>0</v>
      </c>
    </row>
    <row r="27" spans="1:45" x14ac:dyDescent="0.2">
      <c r="A27" s="1">
        <v>40575</v>
      </c>
      <c r="B27" s="6">
        <f t="shared" si="2"/>
        <v>2011</v>
      </c>
      <c r="C27" s="3">
        <v>66878967.871445782</v>
      </c>
      <c r="D27" s="3">
        <v>20130373.043899998</v>
      </c>
      <c r="E27" s="3">
        <v>76065.149356532813</v>
      </c>
      <c r="F27" s="3">
        <f t="shared" si="3"/>
        <v>20206438.193256531</v>
      </c>
      <c r="G27" s="3">
        <v>8452752.0697000008</v>
      </c>
      <c r="H27" s="3">
        <v>108801.10949809014</v>
      </c>
      <c r="I27" s="3">
        <f t="shared" si="4"/>
        <v>8561553.1791980918</v>
      </c>
      <c r="J27" s="3">
        <v>7442987.6205000002</v>
      </c>
      <c r="K27" s="3">
        <v>16691578.0167</v>
      </c>
      <c r="L27" s="3">
        <f t="shared" si="0"/>
        <v>24134565.637199998</v>
      </c>
      <c r="M27" s="3">
        <v>108994.78001616393</v>
      </c>
      <c r="N27" s="3">
        <f t="shared" si="5"/>
        <v>24243560.417216163</v>
      </c>
      <c r="O27" s="3">
        <v>11361644.729800001</v>
      </c>
      <c r="P27" s="3">
        <v>12863.42182643414</v>
      </c>
      <c r="Q27" s="3">
        <f t="shared" si="6"/>
        <v>11374508.151626434</v>
      </c>
      <c r="R27" s="3">
        <v>369262</v>
      </c>
      <c r="S27" s="3">
        <v>937.66700000000003</v>
      </c>
      <c r="T27" s="3">
        <v>119381.92</v>
      </c>
      <c r="U27" s="4">
        <v>700.39999999999986</v>
      </c>
      <c r="V27" s="4">
        <v>0</v>
      </c>
      <c r="W27">
        <v>19</v>
      </c>
      <c r="X27">
        <v>28</v>
      </c>
      <c r="Y27" s="30">
        <v>6548.1</v>
      </c>
      <c r="Z27" s="30">
        <v>76.2</v>
      </c>
      <c r="AA27">
        <v>26</v>
      </c>
      <c r="AB27" s="4">
        <v>23363</v>
      </c>
      <c r="AC27" s="4">
        <v>3264</v>
      </c>
      <c r="AD27" s="4">
        <v>212</v>
      </c>
      <c r="AE27" s="4">
        <v>129</v>
      </c>
      <c r="AF27" s="4">
        <f t="shared" si="7"/>
        <v>341</v>
      </c>
      <c r="AG27" s="4">
        <v>0</v>
      </c>
      <c r="AH27">
        <v>3</v>
      </c>
      <c r="AI27" s="4">
        <v>5118</v>
      </c>
      <c r="AJ27" s="4">
        <v>158</v>
      </c>
      <c r="AK27" s="4">
        <v>0</v>
      </c>
      <c r="AL27" s="4">
        <v>0</v>
      </c>
      <c r="AM27" s="4">
        <v>0</v>
      </c>
      <c r="AN27" s="4">
        <v>1</v>
      </c>
      <c r="AO27" s="4">
        <v>0</v>
      </c>
      <c r="AP27" s="4">
        <v>0</v>
      </c>
      <c r="AQ27" s="4">
        <f t="shared" si="8"/>
        <v>0</v>
      </c>
      <c r="AR27" s="4">
        <v>0</v>
      </c>
      <c r="AS27" s="4">
        <v>0</v>
      </c>
    </row>
    <row r="28" spans="1:45" x14ac:dyDescent="0.2">
      <c r="A28" s="1">
        <v>40603</v>
      </c>
      <c r="B28" s="6">
        <f t="shared" si="2"/>
        <v>2011</v>
      </c>
      <c r="C28" s="3">
        <v>67707390.619397581</v>
      </c>
      <c r="D28" s="3">
        <v>19264282.676100001</v>
      </c>
      <c r="E28" s="3">
        <v>79664.805171623884</v>
      </c>
      <c r="F28" s="3">
        <f t="shared" si="3"/>
        <v>19343947.481271625</v>
      </c>
      <c r="G28" s="3">
        <v>8568325.1115000006</v>
      </c>
      <c r="H28" s="3">
        <v>113420.96654053191</v>
      </c>
      <c r="I28" s="3">
        <f t="shared" si="4"/>
        <v>8681746.0780405328</v>
      </c>
      <c r="J28" s="3">
        <v>7467918.3195000002</v>
      </c>
      <c r="K28" s="3">
        <v>17300089.369700003</v>
      </c>
      <c r="L28" s="3">
        <f t="shared" si="0"/>
        <v>24768007.689200003</v>
      </c>
      <c r="M28" s="3">
        <v>117456.8923642892</v>
      </c>
      <c r="N28" s="3">
        <f t="shared" si="5"/>
        <v>24885464.581564292</v>
      </c>
      <c r="O28" s="3">
        <v>12401622.3706</v>
      </c>
      <c r="P28" s="3">
        <v>21439.036377390232</v>
      </c>
      <c r="Q28" s="3">
        <f t="shared" si="6"/>
        <v>12423061.406977391</v>
      </c>
      <c r="R28" s="3">
        <v>326640</v>
      </c>
      <c r="S28" s="3">
        <v>937.66700000000003</v>
      </c>
      <c r="T28" s="3">
        <v>132172.84</v>
      </c>
      <c r="U28" s="4">
        <v>595.70000000000016</v>
      </c>
      <c r="V28" s="4">
        <v>0</v>
      </c>
      <c r="W28">
        <v>23</v>
      </c>
      <c r="X28">
        <v>31</v>
      </c>
      <c r="Y28" s="30">
        <v>6523.7</v>
      </c>
      <c r="Z28" s="30">
        <v>75.900000000000006</v>
      </c>
      <c r="AA28">
        <v>27</v>
      </c>
      <c r="AB28" s="4">
        <v>23358</v>
      </c>
      <c r="AC28" s="4">
        <v>3261</v>
      </c>
      <c r="AD28" s="4">
        <v>213</v>
      </c>
      <c r="AE28" s="4">
        <v>129</v>
      </c>
      <c r="AF28" s="4">
        <f t="shared" si="7"/>
        <v>342</v>
      </c>
      <c r="AG28" s="4">
        <v>0</v>
      </c>
      <c r="AH28">
        <v>3</v>
      </c>
      <c r="AI28" s="4">
        <v>5118</v>
      </c>
      <c r="AJ28" s="4">
        <v>158</v>
      </c>
      <c r="AK28" s="4">
        <v>1</v>
      </c>
      <c r="AL28" s="4">
        <v>1</v>
      </c>
      <c r="AM28" s="4">
        <v>0</v>
      </c>
      <c r="AN28" s="4">
        <v>0</v>
      </c>
      <c r="AO28" s="4">
        <v>0</v>
      </c>
      <c r="AP28" s="4">
        <v>0</v>
      </c>
      <c r="AQ28" s="4">
        <f t="shared" si="8"/>
        <v>0</v>
      </c>
      <c r="AR28" s="4">
        <v>0</v>
      </c>
      <c r="AS28" s="4">
        <v>1</v>
      </c>
    </row>
    <row r="29" spans="1:45" x14ac:dyDescent="0.2">
      <c r="A29" s="1">
        <v>40634</v>
      </c>
      <c r="B29" s="6">
        <f t="shared" si="2"/>
        <v>2011</v>
      </c>
      <c r="C29" s="3">
        <v>57529315.16084338</v>
      </c>
      <c r="D29" s="3">
        <v>15275002.8061</v>
      </c>
      <c r="E29" s="3">
        <v>83264.460986714956</v>
      </c>
      <c r="F29" s="3">
        <f t="shared" si="3"/>
        <v>15358267.267086715</v>
      </c>
      <c r="G29" s="3">
        <v>7346493.2652000012</v>
      </c>
      <c r="H29" s="3">
        <v>118040.82358297368</v>
      </c>
      <c r="I29" s="3">
        <f t="shared" si="4"/>
        <v>7464534.0887829745</v>
      </c>
      <c r="J29" s="3">
        <v>6510677.1981999995</v>
      </c>
      <c r="K29" s="3">
        <v>14918321.143400002</v>
      </c>
      <c r="L29" s="3">
        <f t="shared" si="0"/>
        <v>21428998.341600001</v>
      </c>
      <c r="M29" s="3">
        <v>125919.00471241446</v>
      </c>
      <c r="N29" s="3">
        <f t="shared" si="5"/>
        <v>21554917.346312415</v>
      </c>
      <c r="O29" s="3">
        <v>11657885.962400001</v>
      </c>
      <c r="P29" s="3">
        <v>30014.650928346324</v>
      </c>
      <c r="Q29" s="3">
        <f t="shared" si="6"/>
        <v>11687900.613328347</v>
      </c>
      <c r="R29" s="3">
        <v>306887</v>
      </c>
      <c r="S29" s="3">
        <v>937.66700000000003</v>
      </c>
      <c r="T29" s="3">
        <v>127909.2</v>
      </c>
      <c r="U29" s="4">
        <v>350.99999999999989</v>
      </c>
      <c r="V29" s="4">
        <v>0</v>
      </c>
      <c r="W29">
        <v>19</v>
      </c>
      <c r="X29">
        <v>30</v>
      </c>
      <c r="Y29" s="30">
        <v>6550</v>
      </c>
      <c r="Z29" s="30">
        <v>77.7</v>
      </c>
      <c r="AA29">
        <v>28</v>
      </c>
      <c r="AB29" s="4">
        <v>23357</v>
      </c>
      <c r="AC29" s="4">
        <v>3260</v>
      </c>
      <c r="AD29" s="4">
        <v>214</v>
      </c>
      <c r="AE29" s="4">
        <v>129</v>
      </c>
      <c r="AF29" s="4">
        <f t="shared" si="7"/>
        <v>343</v>
      </c>
      <c r="AG29" s="4">
        <v>0</v>
      </c>
      <c r="AH29">
        <v>3</v>
      </c>
      <c r="AI29" s="4">
        <v>5118</v>
      </c>
      <c r="AJ29" s="4">
        <v>158</v>
      </c>
      <c r="AK29" s="4">
        <v>1</v>
      </c>
      <c r="AL29" s="4">
        <v>1</v>
      </c>
      <c r="AM29" s="4">
        <v>0</v>
      </c>
      <c r="AN29" s="4">
        <v>0</v>
      </c>
      <c r="AO29" s="4">
        <v>1</v>
      </c>
      <c r="AP29" s="4">
        <v>0</v>
      </c>
      <c r="AQ29" s="4">
        <f t="shared" si="8"/>
        <v>0</v>
      </c>
      <c r="AR29" s="4">
        <v>0</v>
      </c>
      <c r="AS29" s="4">
        <v>0</v>
      </c>
    </row>
    <row r="30" spans="1:45" x14ac:dyDescent="0.2">
      <c r="A30" s="1">
        <v>40664</v>
      </c>
      <c r="B30" s="6">
        <f t="shared" si="2"/>
        <v>2011</v>
      </c>
      <c r="C30" s="3">
        <v>53752482.291325293</v>
      </c>
      <c r="D30" s="3">
        <v>12988644.4836</v>
      </c>
      <c r="E30" s="3">
        <v>86864.116801806042</v>
      </c>
      <c r="F30" s="3">
        <f t="shared" si="3"/>
        <v>13075508.600401806</v>
      </c>
      <c r="G30" s="3">
        <v>7368309.8563999999</v>
      </c>
      <c r="H30" s="3">
        <v>122660.68062541545</v>
      </c>
      <c r="I30" s="3">
        <f t="shared" si="4"/>
        <v>7490970.5370254153</v>
      </c>
      <c r="J30" s="3">
        <v>6400199.0625</v>
      </c>
      <c r="K30" s="3">
        <v>14575523.992699999</v>
      </c>
      <c r="L30" s="3">
        <f t="shared" si="0"/>
        <v>20975723.055199999</v>
      </c>
      <c r="M30" s="3">
        <v>134381.11706053972</v>
      </c>
      <c r="N30" s="3">
        <f t="shared" si="5"/>
        <v>21110104.172260538</v>
      </c>
      <c r="O30" s="3">
        <v>12129470.6171</v>
      </c>
      <c r="P30" s="3">
        <v>38590.265479302419</v>
      </c>
      <c r="Q30" s="3">
        <f t="shared" si="6"/>
        <v>12168060.882579302</v>
      </c>
      <c r="R30" s="3">
        <v>276844</v>
      </c>
      <c r="S30" s="3">
        <v>937.66700000000003</v>
      </c>
      <c r="T30" s="3">
        <v>132172.84</v>
      </c>
      <c r="U30" s="4">
        <v>150</v>
      </c>
      <c r="V30" s="4">
        <v>1.2999999999999998</v>
      </c>
      <c r="W30">
        <v>21</v>
      </c>
      <c r="X30">
        <v>31</v>
      </c>
      <c r="Y30" s="30">
        <v>6612</v>
      </c>
      <c r="Z30" s="30">
        <v>78.8</v>
      </c>
      <c r="AA30">
        <v>29</v>
      </c>
      <c r="AB30" s="4">
        <v>23144</v>
      </c>
      <c r="AC30" s="4">
        <v>3250</v>
      </c>
      <c r="AD30" s="4">
        <v>210</v>
      </c>
      <c r="AE30" s="4">
        <v>129</v>
      </c>
      <c r="AF30" s="4">
        <f t="shared" si="7"/>
        <v>339</v>
      </c>
      <c r="AG30" s="4">
        <v>0</v>
      </c>
      <c r="AH30">
        <v>3</v>
      </c>
      <c r="AI30" s="4">
        <v>5118</v>
      </c>
      <c r="AJ30" s="4">
        <v>158</v>
      </c>
      <c r="AK30" s="4">
        <v>1</v>
      </c>
      <c r="AL30" s="4">
        <v>1</v>
      </c>
      <c r="AM30" s="4">
        <v>0</v>
      </c>
      <c r="AN30" s="4">
        <v>0</v>
      </c>
      <c r="AO30" s="4">
        <v>0</v>
      </c>
      <c r="AP30" s="4">
        <v>0</v>
      </c>
      <c r="AQ30" s="4">
        <f t="shared" si="8"/>
        <v>1</v>
      </c>
      <c r="AR30" s="4">
        <v>0</v>
      </c>
      <c r="AS30" s="4">
        <v>0</v>
      </c>
    </row>
    <row r="31" spans="1:45" x14ac:dyDescent="0.2">
      <c r="A31" s="1">
        <v>40695</v>
      </c>
      <c r="B31" s="6">
        <f t="shared" si="2"/>
        <v>2011</v>
      </c>
      <c r="C31" s="3">
        <v>55061503.610843383</v>
      </c>
      <c r="D31" s="3">
        <v>12227658.222899999</v>
      </c>
      <c r="E31" s="3">
        <v>90463.772616897113</v>
      </c>
      <c r="F31" s="3">
        <f t="shared" si="3"/>
        <v>12318121.995516896</v>
      </c>
      <c r="G31" s="3">
        <v>7131096.6754999999</v>
      </c>
      <c r="H31" s="3">
        <v>127280.53766785722</v>
      </c>
      <c r="I31" s="3">
        <f t="shared" si="4"/>
        <v>7258377.2131678574</v>
      </c>
      <c r="J31" s="3">
        <v>6436061.5691999998</v>
      </c>
      <c r="K31" s="3">
        <v>14645636.9081</v>
      </c>
      <c r="L31" s="3">
        <f t="shared" si="0"/>
        <v>21081698.477299999</v>
      </c>
      <c r="M31" s="3">
        <v>142843.22940866498</v>
      </c>
      <c r="N31" s="3">
        <f t="shared" si="5"/>
        <v>21224541.706708666</v>
      </c>
      <c r="O31" s="3">
        <v>13315461.3706</v>
      </c>
      <c r="P31" s="3">
        <v>47165.880030258515</v>
      </c>
      <c r="Q31" s="3">
        <f t="shared" si="6"/>
        <v>13362627.250630258</v>
      </c>
      <c r="R31" s="3">
        <v>247760</v>
      </c>
      <c r="S31" s="3">
        <v>937.92700000000002</v>
      </c>
      <c r="T31" s="3">
        <v>125252.6</v>
      </c>
      <c r="U31" s="4">
        <v>25.199999999999996</v>
      </c>
      <c r="V31" s="4">
        <v>24.900000000000002</v>
      </c>
      <c r="W31">
        <v>22</v>
      </c>
      <c r="X31">
        <v>30</v>
      </c>
      <c r="Y31" s="30">
        <v>6706.8</v>
      </c>
      <c r="Z31" s="30">
        <v>81</v>
      </c>
      <c r="AA31">
        <v>30</v>
      </c>
      <c r="AB31" s="4">
        <v>23078</v>
      </c>
      <c r="AC31" s="4">
        <v>3250</v>
      </c>
      <c r="AD31" s="4">
        <v>207</v>
      </c>
      <c r="AE31" s="4">
        <v>131</v>
      </c>
      <c r="AF31" s="4">
        <f t="shared" si="7"/>
        <v>338</v>
      </c>
      <c r="AG31" s="4">
        <v>0</v>
      </c>
      <c r="AH31">
        <v>3</v>
      </c>
      <c r="AI31" s="4">
        <v>5120</v>
      </c>
      <c r="AJ31" s="4">
        <v>158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f t="shared" si="8"/>
        <v>1</v>
      </c>
      <c r="AR31" s="4">
        <v>0</v>
      </c>
      <c r="AS31" s="4">
        <v>0</v>
      </c>
    </row>
    <row r="32" spans="1:45" x14ac:dyDescent="0.2">
      <c r="A32" s="1">
        <v>40725</v>
      </c>
      <c r="B32" s="6">
        <f t="shared" si="2"/>
        <v>2011</v>
      </c>
      <c r="C32" s="3">
        <v>63454852.060843371</v>
      </c>
      <c r="D32" s="3">
        <v>14186476.795499999</v>
      </c>
      <c r="E32" s="3">
        <v>94063.428431988184</v>
      </c>
      <c r="F32" s="3">
        <f t="shared" si="3"/>
        <v>14280540.223931987</v>
      </c>
      <c r="G32" s="3">
        <v>8127943.4221000001</v>
      </c>
      <c r="H32" s="3">
        <v>131900.39471029898</v>
      </c>
      <c r="I32" s="3">
        <f t="shared" si="4"/>
        <v>8259843.8168102987</v>
      </c>
      <c r="J32" s="3">
        <v>6951498.0145000005</v>
      </c>
      <c r="K32" s="3">
        <v>16502618.055099998</v>
      </c>
      <c r="L32" s="3">
        <f t="shared" si="0"/>
        <v>23454116.069599997</v>
      </c>
      <c r="M32" s="3">
        <v>151305.34175679024</v>
      </c>
      <c r="N32" s="3">
        <f t="shared" si="5"/>
        <v>23605421.411356788</v>
      </c>
      <c r="O32" s="3">
        <v>15254632.6943</v>
      </c>
      <c r="P32" s="3">
        <v>55741.494581214603</v>
      </c>
      <c r="Q32" s="3">
        <f t="shared" si="6"/>
        <v>15310374.188881215</v>
      </c>
      <c r="R32" s="3">
        <v>266041</v>
      </c>
      <c r="S32" s="3">
        <v>937.92700000000002</v>
      </c>
      <c r="T32" s="3">
        <v>123890.66</v>
      </c>
      <c r="U32" s="4">
        <v>0</v>
      </c>
      <c r="V32" s="4">
        <v>118.30000000000003</v>
      </c>
      <c r="W32">
        <v>20</v>
      </c>
      <c r="X32">
        <v>31</v>
      </c>
      <c r="Y32" s="30">
        <v>6755.3</v>
      </c>
      <c r="Z32" s="30">
        <v>81.2</v>
      </c>
      <c r="AA32">
        <v>31</v>
      </c>
      <c r="AB32" s="4">
        <v>23049</v>
      </c>
      <c r="AC32" s="4">
        <v>3245</v>
      </c>
      <c r="AD32" s="4">
        <v>208</v>
      </c>
      <c r="AE32" s="4">
        <v>131</v>
      </c>
      <c r="AF32" s="4">
        <f t="shared" si="7"/>
        <v>339</v>
      </c>
      <c r="AG32" s="4">
        <v>0</v>
      </c>
      <c r="AH32">
        <v>3</v>
      </c>
      <c r="AI32" s="4">
        <v>5120</v>
      </c>
      <c r="AJ32" s="4">
        <v>154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f t="shared" si="8"/>
        <v>1</v>
      </c>
      <c r="AR32" s="4">
        <v>0</v>
      </c>
      <c r="AS32" s="4">
        <v>0</v>
      </c>
    </row>
    <row r="33" spans="1:45" x14ac:dyDescent="0.2">
      <c r="A33" s="1">
        <v>40756</v>
      </c>
      <c r="B33" s="6">
        <f t="shared" si="2"/>
        <v>2011</v>
      </c>
      <c r="C33" s="3">
        <v>61597112.417108439</v>
      </c>
      <c r="D33" s="3">
        <v>13646879.092999998</v>
      </c>
      <c r="E33" s="3">
        <v>97663.08424707927</v>
      </c>
      <c r="F33" s="3">
        <f t="shared" si="3"/>
        <v>13744542.177247077</v>
      </c>
      <c r="G33" s="3">
        <v>7808808.1944000004</v>
      </c>
      <c r="H33" s="3">
        <v>136520.25175274076</v>
      </c>
      <c r="I33" s="3">
        <f t="shared" si="4"/>
        <v>7945328.4461527411</v>
      </c>
      <c r="J33" s="3">
        <v>6782880.2512999997</v>
      </c>
      <c r="K33" s="3">
        <v>15994262.2195</v>
      </c>
      <c r="L33" s="3">
        <f t="shared" si="0"/>
        <v>22777142.470799997</v>
      </c>
      <c r="M33" s="3">
        <v>159767.45410491549</v>
      </c>
      <c r="N33" s="3">
        <f t="shared" si="5"/>
        <v>22936909.924904913</v>
      </c>
      <c r="O33" s="3">
        <v>14946593.828</v>
      </c>
      <c r="P33" s="3">
        <v>64317.109132170706</v>
      </c>
      <c r="Q33" s="3">
        <f t="shared" si="6"/>
        <v>15010910.93713217</v>
      </c>
      <c r="R33" s="3">
        <v>301168</v>
      </c>
      <c r="S33" s="3">
        <v>937.99900000000002</v>
      </c>
      <c r="T33" s="3">
        <v>123831.98</v>
      </c>
      <c r="U33" s="4">
        <v>7</v>
      </c>
      <c r="V33" s="4">
        <v>68.2</v>
      </c>
      <c r="W33">
        <v>22</v>
      </c>
      <c r="X33">
        <v>31</v>
      </c>
      <c r="Y33" s="30">
        <v>6778</v>
      </c>
      <c r="Z33" s="30">
        <v>82</v>
      </c>
      <c r="AA33">
        <v>32</v>
      </c>
      <c r="AB33" s="4">
        <v>23068</v>
      </c>
      <c r="AC33" s="4">
        <v>3235</v>
      </c>
      <c r="AD33" s="4">
        <v>209</v>
      </c>
      <c r="AE33" s="4">
        <v>132</v>
      </c>
      <c r="AF33" s="4">
        <f t="shared" si="7"/>
        <v>341</v>
      </c>
      <c r="AG33" s="4">
        <v>0</v>
      </c>
      <c r="AH33">
        <v>3</v>
      </c>
      <c r="AI33" s="4">
        <v>5121</v>
      </c>
      <c r="AJ33" s="4">
        <v>153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f t="shared" si="8"/>
        <v>1</v>
      </c>
      <c r="AR33" s="4">
        <v>0</v>
      </c>
      <c r="AS33" s="4">
        <v>0</v>
      </c>
    </row>
    <row r="34" spans="1:45" x14ac:dyDescent="0.2">
      <c r="A34" s="1">
        <v>40787</v>
      </c>
      <c r="B34" s="6">
        <f t="shared" si="2"/>
        <v>2011</v>
      </c>
      <c r="C34" s="3">
        <v>57151638.737228915</v>
      </c>
      <c r="D34" s="3">
        <v>12374381.956699999</v>
      </c>
      <c r="E34" s="3">
        <v>101262.74006217034</v>
      </c>
      <c r="F34" s="3">
        <f t="shared" si="3"/>
        <v>12475644.696762169</v>
      </c>
      <c r="G34" s="3">
        <v>6954625.1506999992</v>
      </c>
      <c r="H34" s="3">
        <v>141140.10879518255</v>
      </c>
      <c r="I34" s="3">
        <f t="shared" si="4"/>
        <v>7095765.259495182</v>
      </c>
      <c r="J34" s="3">
        <v>6332825.8656000001</v>
      </c>
      <c r="K34" s="3">
        <v>14771093.356800001</v>
      </c>
      <c r="L34" s="3">
        <f t="shared" si="0"/>
        <v>21103919.222400002</v>
      </c>
      <c r="M34" s="3">
        <v>168229.56645304075</v>
      </c>
      <c r="N34" s="3">
        <f t="shared" si="5"/>
        <v>21272148.788853042</v>
      </c>
      <c r="O34" s="3">
        <v>14191674.646299999</v>
      </c>
      <c r="P34" s="3">
        <v>72892.723683126795</v>
      </c>
      <c r="Q34" s="3">
        <f t="shared" si="6"/>
        <v>14264567.369983125</v>
      </c>
      <c r="R34" s="3">
        <v>334881</v>
      </c>
      <c r="S34" s="3">
        <v>937.99900000000002</v>
      </c>
      <c r="T34" s="3">
        <v>119837.4</v>
      </c>
      <c r="U34" s="4">
        <v>72.5</v>
      </c>
      <c r="V34" s="4">
        <v>24.500000000000004</v>
      </c>
      <c r="W34">
        <v>21</v>
      </c>
      <c r="X34">
        <v>30</v>
      </c>
      <c r="Y34" s="30">
        <v>6734.6</v>
      </c>
      <c r="Z34" s="30">
        <v>80.5</v>
      </c>
      <c r="AA34">
        <v>33</v>
      </c>
      <c r="AB34" s="4">
        <v>23151</v>
      </c>
      <c r="AC34" s="4">
        <v>3235</v>
      </c>
      <c r="AD34" s="4">
        <v>215</v>
      </c>
      <c r="AE34" s="4">
        <v>132</v>
      </c>
      <c r="AF34" s="4">
        <f t="shared" si="7"/>
        <v>347</v>
      </c>
      <c r="AG34" s="4">
        <v>0</v>
      </c>
      <c r="AH34">
        <v>3</v>
      </c>
      <c r="AI34" s="4">
        <v>5121</v>
      </c>
      <c r="AJ34" s="4">
        <v>153</v>
      </c>
      <c r="AK34" s="4">
        <v>1</v>
      </c>
      <c r="AL34" s="4">
        <v>0</v>
      </c>
      <c r="AM34" s="4">
        <v>1</v>
      </c>
      <c r="AN34" s="4">
        <v>0</v>
      </c>
      <c r="AO34" s="4">
        <v>0</v>
      </c>
      <c r="AP34" s="4">
        <v>0</v>
      </c>
      <c r="AQ34" s="4">
        <f t="shared" si="8"/>
        <v>0</v>
      </c>
      <c r="AR34" s="4">
        <v>0</v>
      </c>
      <c r="AS34" s="4">
        <v>0</v>
      </c>
    </row>
    <row r="35" spans="1:45" x14ac:dyDescent="0.2">
      <c r="A35" s="1">
        <v>40817</v>
      </c>
      <c r="B35" s="6">
        <f t="shared" si="2"/>
        <v>2011</v>
      </c>
      <c r="C35" s="3">
        <v>56646902.545301214</v>
      </c>
      <c r="D35" s="3">
        <v>13664672.127900001</v>
      </c>
      <c r="E35" s="3">
        <v>104862.39587726141</v>
      </c>
      <c r="F35" s="3">
        <f t="shared" si="3"/>
        <v>13769534.523777261</v>
      </c>
      <c r="G35" s="3">
        <v>6817049.963200001</v>
      </c>
      <c r="H35" s="3">
        <v>145759.96583762433</v>
      </c>
      <c r="I35" s="3">
        <f t="shared" si="4"/>
        <v>6962809.929037625</v>
      </c>
      <c r="J35" s="3">
        <v>6596995.5294000003</v>
      </c>
      <c r="K35" s="3">
        <v>14916177.104200002</v>
      </c>
      <c r="L35" s="3">
        <f t="shared" si="0"/>
        <v>21513172.633600004</v>
      </c>
      <c r="M35" s="3">
        <v>176691.67880116601</v>
      </c>
      <c r="N35" s="3">
        <f t="shared" si="5"/>
        <v>21689864.312401172</v>
      </c>
      <c r="O35" s="3">
        <v>12844301.167599998</v>
      </c>
      <c r="P35" s="3">
        <v>81468.338234082883</v>
      </c>
      <c r="Q35" s="3">
        <f t="shared" si="6"/>
        <v>12925769.505834082</v>
      </c>
      <c r="R35" s="3">
        <v>392623</v>
      </c>
      <c r="S35" s="3">
        <v>937.99900000000002</v>
      </c>
      <c r="T35" s="3">
        <v>123831.98</v>
      </c>
      <c r="U35" s="4">
        <v>266.49999999999994</v>
      </c>
      <c r="V35" s="4">
        <v>0.5</v>
      </c>
      <c r="W35">
        <v>20</v>
      </c>
      <c r="X35">
        <v>31</v>
      </c>
      <c r="Y35" s="30">
        <v>6702.2</v>
      </c>
      <c r="Z35" s="30">
        <v>79.7</v>
      </c>
      <c r="AA35">
        <v>34</v>
      </c>
      <c r="AB35" s="4">
        <v>23189</v>
      </c>
      <c r="AC35" s="4">
        <v>3226</v>
      </c>
      <c r="AD35" s="4">
        <v>217</v>
      </c>
      <c r="AE35" s="4">
        <v>131</v>
      </c>
      <c r="AF35" s="4">
        <f t="shared" si="7"/>
        <v>348</v>
      </c>
      <c r="AG35" s="4">
        <v>0</v>
      </c>
      <c r="AH35">
        <v>3</v>
      </c>
      <c r="AI35" s="4">
        <v>5121</v>
      </c>
      <c r="AJ35" s="4">
        <v>153</v>
      </c>
      <c r="AK35" s="4">
        <v>1</v>
      </c>
      <c r="AL35" s="4">
        <v>0</v>
      </c>
      <c r="AM35" s="4">
        <v>1</v>
      </c>
      <c r="AN35" s="4">
        <v>0</v>
      </c>
      <c r="AO35" s="4">
        <v>0</v>
      </c>
      <c r="AP35" s="4">
        <v>0</v>
      </c>
      <c r="AQ35" s="4">
        <f t="shared" si="8"/>
        <v>0</v>
      </c>
      <c r="AR35" s="4">
        <v>0</v>
      </c>
      <c r="AS35" s="4">
        <v>0</v>
      </c>
    </row>
    <row r="36" spans="1:45" x14ac:dyDescent="0.2">
      <c r="A36" s="1">
        <v>40848</v>
      </c>
      <c r="B36" s="6">
        <f t="shared" si="2"/>
        <v>2011</v>
      </c>
      <c r="C36" s="3">
        <v>58228039.515662655</v>
      </c>
      <c r="D36" s="3">
        <v>15512028.3873</v>
      </c>
      <c r="E36" s="3">
        <v>108462.05169235248</v>
      </c>
      <c r="F36" s="3">
        <f t="shared" si="3"/>
        <v>15620490.438992351</v>
      </c>
      <c r="G36" s="3">
        <v>7100784.7841999996</v>
      </c>
      <c r="H36" s="3">
        <v>150379.82288006609</v>
      </c>
      <c r="I36" s="3">
        <f t="shared" si="4"/>
        <v>7251164.6070800656</v>
      </c>
      <c r="J36" s="3">
        <v>6630682.2798000006</v>
      </c>
      <c r="K36" s="3">
        <v>15220254.156100001</v>
      </c>
      <c r="L36" s="3">
        <f t="shared" si="0"/>
        <v>21850936.435900003</v>
      </c>
      <c r="M36" s="3">
        <v>185153.79114929127</v>
      </c>
      <c r="N36" s="3">
        <f t="shared" si="5"/>
        <v>22036090.227049295</v>
      </c>
      <c r="O36" s="3">
        <v>11999298.3411</v>
      </c>
      <c r="P36" s="3">
        <v>90043.952785038986</v>
      </c>
      <c r="Q36" s="3">
        <f t="shared" si="6"/>
        <v>12089342.293885039</v>
      </c>
      <c r="R36" s="3">
        <v>419915</v>
      </c>
      <c r="S36" s="3">
        <v>937.99900000000002</v>
      </c>
      <c r="T36" s="3">
        <v>119837.4</v>
      </c>
      <c r="U36" s="4">
        <v>394.7</v>
      </c>
      <c r="V36" s="4">
        <v>0</v>
      </c>
      <c r="W36">
        <v>22</v>
      </c>
      <c r="X36">
        <v>30</v>
      </c>
      <c r="Y36" s="30">
        <v>6669.4</v>
      </c>
      <c r="Z36" s="30">
        <v>78.7</v>
      </c>
      <c r="AA36">
        <v>35</v>
      </c>
      <c r="AB36" s="4">
        <v>23212</v>
      </c>
      <c r="AC36" s="4">
        <v>3224</v>
      </c>
      <c r="AD36" s="4">
        <v>222</v>
      </c>
      <c r="AE36" s="4">
        <v>131</v>
      </c>
      <c r="AF36" s="4">
        <f t="shared" si="7"/>
        <v>353</v>
      </c>
      <c r="AG36" s="4">
        <v>0</v>
      </c>
      <c r="AH36">
        <v>3</v>
      </c>
      <c r="AI36" s="4">
        <v>5121</v>
      </c>
      <c r="AJ36" s="4">
        <v>153</v>
      </c>
      <c r="AK36" s="4">
        <v>1</v>
      </c>
      <c r="AL36" s="4">
        <v>0</v>
      </c>
      <c r="AM36" s="4">
        <v>1</v>
      </c>
      <c r="AN36" s="4">
        <v>0</v>
      </c>
      <c r="AO36" s="4">
        <v>0</v>
      </c>
      <c r="AP36" s="4">
        <v>0</v>
      </c>
      <c r="AQ36" s="4">
        <f t="shared" si="8"/>
        <v>0</v>
      </c>
      <c r="AR36" s="4">
        <v>0</v>
      </c>
      <c r="AS36" s="4">
        <v>0</v>
      </c>
    </row>
    <row r="37" spans="1:45" x14ac:dyDescent="0.2">
      <c r="A37" s="1">
        <v>40878</v>
      </c>
      <c r="B37" s="6">
        <f t="shared" si="2"/>
        <v>2011</v>
      </c>
      <c r="C37" s="3">
        <v>66082806.975783132</v>
      </c>
      <c r="D37" s="3">
        <v>18884077.882800002</v>
      </c>
      <c r="E37" s="3">
        <v>112061.70750744359</v>
      </c>
      <c r="F37" s="3">
        <f t="shared" si="3"/>
        <v>18996139.590307444</v>
      </c>
      <c r="G37" s="3">
        <v>7938769.4755000006</v>
      </c>
      <c r="H37" s="3">
        <v>154999.67992250784</v>
      </c>
      <c r="I37" s="3">
        <f t="shared" si="4"/>
        <v>8093769.1554225087</v>
      </c>
      <c r="J37" s="3">
        <v>7106759.3358000005</v>
      </c>
      <c r="K37" s="3">
        <v>16798121.953400001</v>
      </c>
      <c r="L37" s="3">
        <f t="shared" si="0"/>
        <v>23904881.2892</v>
      </c>
      <c r="M37" s="3">
        <v>193615.90349741653</v>
      </c>
      <c r="N37" s="3">
        <f t="shared" si="5"/>
        <v>24098497.192697417</v>
      </c>
      <c r="O37" s="3">
        <v>11987806.8026</v>
      </c>
      <c r="P37" s="3">
        <v>98619.567335995074</v>
      </c>
      <c r="Q37" s="3">
        <f t="shared" si="6"/>
        <v>12086426.369935995</v>
      </c>
      <c r="R37" s="3">
        <v>455824</v>
      </c>
      <c r="S37" s="3">
        <v>920.53</v>
      </c>
      <c r="T37" s="3">
        <v>136699.38</v>
      </c>
      <c r="U37" s="4">
        <v>623.09999999999991</v>
      </c>
      <c r="V37" s="4">
        <v>0</v>
      </c>
      <c r="W37">
        <v>20</v>
      </c>
      <c r="X37">
        <v>31</v>
      </c>
      <c r="Y37" s="30">
        <v>6668.3</v>
      </c>
      <c r="Z37" s="30">
        <v>79.599999999999994</v>
      </c>
      <c r="AA37">
        <v>36</v>
      </c>
      <c r="AB37" s="4">
        <v>23234</v>
      </c>
      <c r="AC37" s="4">
        <v>3225</v>
      </c>
      <c r="AD37" s="4">
        <v>225</v>
      </c>
      <c r="AE37" s="4">
        <v>132</v>
      </c>
      <c r="AF37" s="4">
        <f t="shared" si="7"/>
        <v>357</v>
      </c>
      <c r="AG37" s="4">
        <v>0</v>
      </c>
      <c r="AH37">
        <v>3</v>
      </c>
      <c r="AI37" s="4">
        <v>5121</v>
      </c>
      <c r="AJ37" s="4">
        <v>152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1</v>
      </c>
      <c r="AQ37" s="4">
        <f t="shared" si="8"/>
        <v>0</v>
      </c>
      <c r="AR37" s="4">
        <v>0</v>
      </c>
      <c r="AS37" s="4">
        <v>0</v>
      </c>
    </row>
    <row r="38" spans="1:45" x14ac:dyDescent="0.2">
      <c r="A38" s="1">
        <v>40909</v>
      </c>
      <c r="B38" s="6">
        <f t="shared" si="2"/>
        <v>2012</v>
      </c>
      <c r="C38" s="3">
        <v>71180859.22795181</v>
      </c>
      <c r="D38" s="3">
        <v>20794679.283499997</v>
      </c>
      <c r="E38" s="3">
        <v>114744.53337279746</v>
      </c>
      <c r="F38" s="3">
        <f t="shared" si="3"/>
        <v>20909423.816872794</v>
      </c>
      <c r="G38" s="3">
        <v>8455236.2163999993</v>
      </c>
      <c r="H38" s="3">
        <v>161530.01994823612</v>
      </c>
      <c r="I38" s="3">
        <f t="shared" si="4"/>
        <v>8616766.236348236</v>
      </c>
      <c r="J38" s="3">
        <v>7761726.2859000005</v>
      </c>
      <c r="K38" s="3">
        <v>17915050.073100001</v>
      </c>
      <c r="L38" s="3">
        <f t="shared" si="0"/>
        <v>25676776.359000001</v>
      </c>
      <c r="M38" s="3">
        <v>207593.57733579227</v>
      </c>
      <c r="N38" s="3">
        <f t="shared" si="5"/>
        <v>25884369.936335795</v>
      </c>
      <c r="O38" s="3">
        <v>12582843.8882</v>
      </c>
      <c r="P38" s="3">
        <v>105037.49354085095</v>
      </c>
      <c r="Q38" s="3">
        <f t="shared" si="6"/>
        <v>12687881.381740851</v>
      </c>
      <c r="R38" s="3">
        <v>464991</v>
      </c>
      <c r="S38" s="3">
        <v>920.53</v>
      </c>
      <c r="T38" s="3">
        <v>141662.18</v>
      </c>
      <c r="U38" s="4">
        <v>712.69999999999993</v>
      </c>
      <c r="V38" s="4">
        <v>0</v>
      </c>
      <c r="W38" s="4">
        <v>21</v>
      </c>
      <c r="X38">
        <v>31</v>
      </c>
      <c r="Y38" s="30">
        <v>6635.9</v>
      </c>
      <c r="Z38" s="30">
        <v>80.2</v>
      </c>
      <c r="AA38">
        <v>37</v>
      </c>
      <c r="AB38" s="4">
        <v>23226</v>
      </c>
      <c r="AC38" s="4">
        <v>3226</v>
      </c>
      <c r="AD38" s="4">
        <v>226</v>
      </c>
      <c r="AE38" s="4">
        <v>132</v>
      </c>
      <c r="AF38" s="4">
        <f t="shared" si="7"/>
        <v>358</v>
      </c>
      <c r="AG38" s="4">
        <v>0</v>
      </c>
      <c r="AH38">
        <v>3</v>
      </c>
      <c r="AI38" s="4">
        <v>5121</v>
      </c>
      <c r="AJ38" s="4">
        <v>152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f t="shared" si="8"/>
        <v>0</v>
      </c>
      <c r="AR38" s="4">
        <v>1</v>
      </c>
      <c r="AS38" s="4">
        <v>0</v>
      </c>
    </row>
    <row r="39" spans="1:45" x14ac:dyDescent="0.2">
      <c r="A39" s="1">
        <v>40940</v>
      </c>
      <c r="B39" s="6">
        <f t="shared" si="2"/>
        <v>2012</v>
      </c>
      <c r="C39" s="3">
        <v>64672863.417349406</v>
      </c>
      <c r="D39" s="3">
        <v>18571936.430599999</v>
      </c>
      <c r="E39" s="3">
        <v>117116.8302747706</v>
      </c>
      <c r="F39" s="3">
        <f t="shared" si="3"/>
        <v>18689053.260874771</v>
      </c>
      <c r="G39" s="3">
        <v>7820724.9231000002</v>
      </c>
      <c r="H39" s="3">
        <v>169970.84295725089</v>
      </c>
      <c r="I39" s="3">
        <f t="shared" si="4"/>
        <v>7990695.766057251</v>
      </c>
      <c r="J39" s="3">
        <v>7111042.4106000001</v>
      </c>
      <c r="K39" s="3">
        <v>16508109.020499999</v>
      </c>
      <c r="L39" s="3">
        <f t="shared" si="0"/>
        <v>23619151.4311</v>
      </c>
      <c r="M39" s="3">
        <v>227086.81266441842</v>
      </c>
      <c r="N39" s="3">
        <f t="shared" si="5"/>
        <v>23846238.243764419</v>
      </c>
      <c r="O39" s="3">
        <v>11873899.731000001</v>
      </c>
      <c r="P39" s="3">
        <v>109297.73139960659</v>
      </c>
      <c r="Q39" s="3">
        <f t="shared" si="6"/>
        <v>11983197.462399608</v>
      </c>
      <c r="R39" s="3">
        <v>410238</v>
      </c>
      <c r="S39" s="3">
        <v>920.53</v>
      </c>
      <c r="T39" s="3">
        <v>115762.78</v>
      </c>
      <c r="U39" s="4">
        <v>604.40000000000009</v>
      </c>
      <c r="V39" s="4">
        <v>0</v>
      </c>
      <c r="W39" s="4">
        <v>20</v>
      </c>
      <c r="X39">
        <v>29</v>
      </c>
      <c r="Y39" s="30">
        <v>6598</v>
      </c>
      <c r="Z39" s="30">
        <v>81</v>
      </c>
      <c r="AA39">
        <v>38</v>
      </c>
      <c r="AB39" s="4">
        <v>23235</v>
      </c>
      <c r="AC39" s="4">
        <v>3225</v>
      </c>
      <c r="AD39" s="4">
        <v>225</v>
      </c>
      <c r="AE39" s="4">
        <v>132</v>
      </c>
      <c r="AF39" s="4">
        <f t="shared" si="7"/>
        <v>357</v>
      </c>
      <c r="AG39" s="4">
        <v>0</v>
      </c>
      <c r="AH39">
        <v>3</v>
      </c>
      <c r="AI39" s="4">
        <v>5121</v>
      </c>
      <c r="AJ39" s="4">
        <v>152</v>
      </c>
      <c r="AK39" s="4">
        <v>0</v>
      </c>
      <c r="AL39" s="4">
        <v>0</v>
      </c>
      <c r="AM39" s="4">
        <v>0</v>
      </c>
      <c r="AN39" s="4">
        <v>1</v>
      </c>
      <c r="AO39" s="4">
        <v>0</v>
      </c>
      <c r="AP39" s="4">
        <v>0</v>
      </c>
      <c r="AQ39" s="4">
        <f t="shared" si="8"/>
        <v>0</v>
      </c>
      <c r="AR39" s="4">
        <v>0</v>
      </c>
      <c r="AS39" s="4">
        <v>0</v>
      </c>
    </row>
    <row r="40" spans="1:45" x14ac:dyDescent="0.2">
      <c r="A40" s="1">
        <v>40969</v>
      </c>
      <c r="B40" s="6">
        <f t="shared" si="2"/>
        <v>2012</v>
      </c>
      <c r="C40" s="3">
        <v>62277834.241566263</v>
      </c>
      <c r="D40" s="3">
        <v>16671968.3027</v>
      </c>
      <c r="E40" s="3">
        <v>119489.12717674374</v>
      </c>
      <c r="F40" s="3">
        <f t="shared" si="3"/>
        <v>16791457.429876745</v>
      </c>
      <c r="G40" s="3">
        <v>7522796.9426999995</v>
      </c>
      <c r="H40" s="3">
        <v>178411.66596626566</v>
      </c>
      <c r="I40" s="3">
        <f t="shared" si="4"/>
        <v>7701208.6086662654</v>
      </c>
      <c r="J40" s="3">
        <v>6855315.2105</v>
      </c>
      <c r="K40" s="3">
        <v>16236014.327199997</v>
      </c>
      <c r="L40" s="3">
        <f t="shared" si="0"/>
        <v>23091329.537699997</v>
      </c>
      <c r="M40" s="3">
        <v>246580.0479930446</v>
      </c>
      <c r="N40" s="3">
        <f t="shared" si="5"/>
        <v>23337909.585693043</v>
      </c>
      <c r="O40" s="3">
        <v>12252096.686999999</v>
      </c>
      <c r="P40" s="3">
        <v>113557.96925836224</v>
      </c>
      <c r="Q40" s="3">
        <f t="shared" si="6"/>
        <v>12365654.656258361</v>
      </c>
      <c r="R40" s="3">
        <v>394370</v>
      </c>
      <c r="S40" s="3">
        <v>914.18299999999999</v>
      </c>
      <c r="T40" s="3">
        <v>126110.99</v>
      </c>
      <c r="U40" s="4">
        <v>412.19999999999993</v>
      </c>
      <c r="V40" s="4">
        <v>0</v>
      </c>
      <c r="W40" s="4">
        <v>22</v>
      </c>
      <c r="X40">
        <v>31</v>
      </c>
      <c r="Y40" s="30">
        <v>6569.8</v>
      </c>
      <c r="Z40" s="30">
        <v>80.7</v>
      </c>
      <c r="AA40">
        <v>39</v>
      </c>
      <c r="AB40" s="4">
        <v>23259</v>
      </c>
      <c r="AC40" s="4">
        <v>3222</v>
      </c>
      <c r="AD40" s="4">
        <v>225</v>
      </c>
      <c r="AE40" s="4">
        <v>133</v>
      </c>
      <c r="AF40" s="4">
        <f t="shared" si="7"/>
        <v>358</v>
      </c>
      <c r="AG40" s="4">
        <v>0</v>
      </c>
      <c r="AH40">
        <v>3</v>
      </c>
      <c r="AI40" s="4">
        <v>5125</v>
      </c>
      <c r="AJ40" s="4">
        <v>152</v>
      </c>
      <c r="AK40" s="4">
        <v>1</v>
      </c>
      <c r="AL40" s="4">
        <v>1</v>
      </c>
      <c r="AM40" s="4">
        <v>0</v>
      </c>
      <c r="AN40" s="4">
        <v>0</v>
      </c>
      <c r="AO40" s="4">
        <v>0</v>
      </c>
      <c r="AP40" s="4">
        <v>0</v>
      </c>
      <c r="AQ40" s="4">
        <f t="shared" si="8"/>
        <v>0</v>
      </c>
      <c r="AR40" s="4">
        <v>0</v>
      </c>
      <c r="AS40" s="4">
        <v>1</v>
      </c>
    </row>
    <row r="41" spans="1:45" x14ac:dyDescent="0.2">
      <c r="A41" s="1">
        <v>41000</v>
      </c>
      <c r="B41" s="6">
        <f t="shared" si="2"/>
        <v>2012</v>
      </c>
      <c r="C41" s="3">
        <v>55321760.335301213</v>
      </c>
      <c r="D41" s="3">
        <v>14395404.4703</v>
      </c>
      <c r="E41" s="3">
        <v>121861.42407871687</v>
      </c>
      <c r="F41" s="3">
        <f t="shared" si="3"/>
        <v>14517265.894378716</v>
      </c>
      <c r="G41" s="3">
        <v>6733723.8155000005</v>
      </c>
      <c r="H41" s="3">
        <v>186852.48897528043</v>
      </c>
      <c r="I41" s="3">
        <f t="shared" si="4"/>
        <v>6920576.3044752814</v>
      </c>
      <c r="J41" s="3">
        <v>6108385.8839999987</v>
      </c>
      <c r="K41" s="3">
        <v>14667691.3802</v>
      </c>
      <c r="L41" s="3">
        <f t="shared" si="0"/>
        <v>20776077.264199998</v>
      </c>
      <c r="M41" s="3">
        <v>266073.28332167078</v>
      </c>
      <c r="N41" s="3">
        <f t="shared" si="5"/>
        <v>21042150.547521669</v>
      </c>
      <c r="O41" s="3">
        <v>11690706.498199999</v>
      </c>
      <c r="P41" s="3">
        <v>117818.20711711788</v>
      </c>
      <c r="Q41" s="3">
        <f t="shared" si="6"/>
        <v>11808524.705317117</v>
      </c>
      <c r="R41" s="3">
        <v>336242</v>
      </c>
      <c r="S41" s="3">
        <v>914.18299999999999</v>
      </c>
      <c r="T41" s="3">
        <v>123028.62</v>
      </c>
      <c r="U41" s="4">
        <v>358.9</v>
      </c>
      <c r="V41" s="4">
        <v>0.8</v>
      </c>
      <c r="W41" s="4">
        <v>19</v>
      </c>
      <c r="X41">
        <v>30</v>
      </c>
      <c r="Y41" s="30">
        <v>6603.3</v>
      </c>
      <c r="Z41" s="30">
        <v>81</v>
      </c>
      <c r="AA41">
        <v>40</v>
      </c>
      <c r="AB41" s="4">
        <v>23160</v>
      </c>
      <c r="AC41" s="4">
        <v>3213</v>
      </c>
      <c r="AD41" s="4">
        <v>227</v>
      </c>
      <c r="AE41" s="4">
        <v>133</v>
      </c>
      <c r="AF41" s="4">
        <f t="shared" si="7"/>
        <v>360</v>
      </c>
      <c r="AG41" s="4">
        <v>0</v>
      </c>
      <c r="AH41">
        <v>3</v>
      </c>
      <c r="AI41" s="4">
        <v>5125</v>
      </c>
      <c r="AJ41" s="4">
        <v>152</v>
      </c>
      <c r="AK41" s="4">
        <v>1</v>
      </c>
      <c r="AL41" s="4">
        <v>1</v>
      </c>
      <c r="AM41" s="4">
        <v>0</v>
      </c>
      <c r="AN41" s="4">
        <v>0</v>
      </c>
      <c r="AO41" s="4">
        <v>1</v>
      </c>
      <c r="AP41" s="4">
        <v>0</v>
      </c>
      <c r="AQ41" s="4">
        <f t="shared" si="8"/>
        <v>0</v>
      </c>
      <c r="AR41" s="4">
        <v>0</v>
      </c>
      <c r="AS41" s="4">
        <v>0</v>
      </c>
    </row>
    <row r="42" spans="1:45" x14ac:dyDescent="0.2">
      <c r="A42" s="1">
        <v>41030</v>
      </c>
      <c r="B42" s="6">
        <f t="shared" si="2"/>
        <v>2012</v>
      </c>
      <c r="C42" s="3">
        <v>53896365.073253013</v>
      </c>
      <c r="D42" s="3">
        <v>11731052.347100001</v>
      </c>
      <c r="E42" s="3">
        <v>124233.72098069001</v>
      </c>
      <c r="F42" s="3">
        <f t="shared" si="3"/>
        <v>11855286.068080692</v>
      </c>
      <c r="G42" s="3">
        <v>6797543.6818000004</v>
      </c>
      <c r="H42" s="3">
        <v>195293.3119842952</v>
      </c>
      <c r="I42" s="3">
        <f t="shared" si="4"/>
        <v>6992836.9937842954</v>
      </c>
      <c r="J42" s="3">
        <v>6372785.2359000007</v>
      </c>
      <c r="K42" s="3">
        <v>14464737.882400002</v>
      </c>
      <c r="L42" s="3">
        <f t="shared" si="0"/>
        <v>20837523.118300002</v>
      </c>
      <c r="M42" s="3">
        <v>285566.51865029696</v>
      </c>
      <c r="N42" s="3">
        <f t="shared" si="5"/>
        <v>21123089.636950299</v>
      </c>
      <c r="O42" s="3">
        <v>12480043.750300001</v>
      </c>
      <c r="P42" s="3">
        <v>122078.44497587353</v>
      </c>
      <c r="Q42" s="3">
        <f t="shared" si="6"/>
        <v>12602122.195275875</v>
      </c>
      <c r="R42" s="3">
        <v>307202</v>
      </c>
      <c r="S42" s="3">
        <v>914.18299999999999</v>
      </c>
      <c r="T42" s="3">
        <v>123746.42</v>
      </c>
      <c r="U42" s="4">
        <v>94.000000000000014</v>
      </c>
      <c r="V42" s="4">
        <v>20.100000000000001</v>
      </c>
      <c r="W42" s="4">
        <v>22</v>
      </c>
      <c r="X42">
        <v>31</v>
      </c>
      <c r="Y42" s="30">
        <v>6658.1</v>
      </c>
      <c r="Z42" s="30">
        <v>81.900000000000006</v>
      </c>
      <c r="AA42">
        <v>41</v>
      </c>
      <c r="AB42" s="4">
        <v>22994</v>
      </c>
      <c r="AC42" s="4">
        <v>3198</v>
      </c>
      <c r="AD42" s="4">
        <v>228</v>
      </c>
      <c r="AE42" s="4">
        <v>132</v>
      </c>
      <c r="AF42" s="4">
        <f t="shared" si="7"/>
        <v>360</v>
      </c>
      <c r="AG42" s="4">
        <v>0</v>
      </c>
      <c r="AH42">
        <v>3</v>
      </c>
      <c r="AI42" s="4">
        <v>5125</v>
      </c>
      <c r="AJ42" s="4">
        <v>152</v>
      </c>
      <c r="AK42" s="4">
        <v>1</v>
      </c>
      <c r="AL42" s="4">
        <v>1</v>
      </c>
      <c r="AM42" s="4">
        <v>0</v>
      </c>
      <c r="AN42" s="4">
        <v>0</v>
      </c>
      <c r="AO42" s="4">
        <v>0</v>
      </c>
      <c r="AP42" s="4">
        <v>0</v>
      </c>
      <c r="AQ42" s="4">
        <f t="shared" si="8"/>
        <v>1</v>
      </c>
      <c r="AR42" s="4">
        <v>0</v>
      </c>
      <c r="AS42" s="4">
        <v>0</v>
      </c>
    </row>
    <row r="43" spans="1:45" x14ac:dyDescent="0.2">
      <c r="A43" s="1">
        <v>41061</v>
      </c>
      <c r="B43" s="6">
        <f t="shared" si="2"/>
        <v>2012</v>
      </c>
      <c r="C43" s="3">
        <v>56091618.088915668</v>
      </c>
      <c r="D43" s="3">
        <v>12434620.296799999</v>
      </c>
      <c r="E43" s="3">
        <v>126606.01788266315</v>
      </c>
      <c r="F43" s="3">
        <f t="shared" si="3"/>
        <v>12561226.314682662</v>
      </c>
      <c r="G43" s="3">
        <v>7173898.5476000002</v>
      </c>
      <c r="H43" s="3">
        <v>203734.13499330997</v>
      </c>
      <c r="I43" s="3">
        <f t="shared" si="4"/>
        <v>7377632.6825933103</v>
      </c>
      <c r="J43" s="3">
        <v>6617816.5736999996</v>
      </c>
      <c r="K43" s="3">
        <v>15089587.486</v>
      </c>
      <c r="L43" s="3">
        <f t="shared" si="0"/>
        <v>21707404.059699997</v>
      </c>
      <c r="M43" s="3">
        <v>305059.75397892314</v>
      </c>
      <c r="N43" s="3">
        <f t="shared" si="5"/>
        <v>22012463.81367892</v>
      </c>
      <c r="O43" s="3">
        <v>13240556.216700001</v>
      </c>
      <c r="P43" s="3">
        <v>126338.68283462917</v>
      </c>
      <c r="Q43" s="3">
        <f t="shared" si="6"/>
        <v>13366894.89953463</v>
      </c>
      <c r="R43" s="3">
        <v>277124</v>
      </c>
      <c r="S43" s="3">
        <v>914.18299999999999</v>
      </c>
      <c r="T43" s="3">
        <v>119754.6</v>
      </c>
      <c r="U43" s="4">
        <v>41.300000000000004</v>
      </c>
      <c r="V43" s="4">
        <v>51.8</v>
      </c>
      <c r="W43" s="4">
        <v>21</v>
      </c>
      <c r="X43">
        <v>30</v>
      </c>
      <c r="Y43" s="30">
        <v>6737.2</v>
      </c>
      <c r="Z43" s="30">
        <v>83.1</v>
      </c>
      <c r="AA43">
        <v>42</v>
      </c>
      <c r="AB43" s="4">
        <v>23023</v>
      </c>
      <c r="AC43" s="4">
        <v>3201</v>
      </c>
      <c r="AD43" s="4">
        <v>229</v>
      </c>
      <c r="AE43" s="4">
        <v>132</v>
      </c>
      <c r="AF43" s="4">
        <f t="shared" si="7"/>
        <v>361</v>
      </c>
      <c r="AG43" s="4">
        <v>0</v>
      </c>
      <c r="AH43">
        <v>3</v>
      </c>
      <c r="AI43" s="4">
        <v>5125</v>
      </c>
      <c r="AJ43" s="4">
        <v>152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f t="shared" si="8"/>
        <v>1</v>
      </c>
      <c r="AR43" s="4">
        <v>0</v>
      </c>
      <c r="AS43" s="4">
        <v>0</v>
      </c>
    </row>
    <row r="44" spans="1:45" x14ac:dyDescent="0.2">
      <c r="A44" s="1">
        <v>41091</v>
      </c>
      <c r="B44" s="6">
        <f t="shared" si="2"/>
        <v>2012</v>
      </c>
      <c r="C44" s="3">
        <v>64713497.194578312</v>
      </c>
      <c r="D44" s="3">
        <v>14445687.284299999</v>
      </c>
      <c r="E44" s="3">
        <v>128978.31478463628</v>
      </c>
      <c r="F44" s="3">
        <f t="shared" si="3"/>
        <v>14574665.599084636</v>
      </c>
      <c r="G44" s="3">
        <v>7895965.2410000004</v>
      </c>
      <c r="H44" s="3">
        <v>212174.95800232471</v>
      </c>
      <c r="I44" s="3">
        <f t="shared" si="4"/>
        <v>8108140.1990023255</v>
      </c>
      <c r="J44" s="3">
        <v>7190504.4102999996</v>
      </c>
      <c r="K44" s="3">
        <v>16810583.030999999</v>
      </c>
      <c r="L44" s="3">
        <f t="shared" si="0"/>
        <v>24001087.441299997</v>
      </c>
      <c r="M44" s="3">
        <v>324552.98930754932</v>
      </c>
      <c r="N44" s="3">
        <f t="shared" si="5"/>
        <v>24325640.430607546</v>
      </c>
      <c r="O44" s="3">
        <v>15413074.367999999</v>
      </c>
      <c r="P44" s="3">
        <v>130598.92069338483</v>
      </c>
      <c r="Q44" s="3">
        <f t="shared" si="6"/>
        <v>15543673.288693383</v>
      </c>
      <c r="R44" s="3">
        <v>296382</v>
      </c>
      <c r="S44" s="3">
        <v>914.18299999999999</v>
      </c>
      <c r="T44" s="3">
        <v>123746.42</v>
      </c>
      <c r="U44" s="4">
        <v>0.2</v>
      </c>
      <c r="V44" s="4">
        <v>120.69999999999996</v>
      </c>
      <c r="W44" s="4">
        <v>21</v>
      </c>
      <c r="X44">
        <v>31</v>
      </c>
      <c r="Y44" s="30">
        <v>6778.6</v>
      </c>
      <c r="Z44" s="30">
        <v>82.6</v>
      </c>
      <c r="AA44">
        <v>43</v>
      </c>
      <c r="AB44" s="4">
        <v>23070</v>
      </c>
      <c r="AC44" s="4">
        <v>3197</v>
      </c>
      <c r="AD44" s="4">
        <v>228</v>
      </c>
      <c r="AE44" s="4">
        <v>132</v>
      </c>
      <c r="AF44" s="4">
        <f t="shared" si="7"/>
        <v>360</v>
      </c>
      <c r="AG44" s="4">
        <v>0</v>
      </c>
      <c r="AH44">
        <v>3</v>
      </c>
      <c r="AI44" s="4">
        <v>5125</v>
      </c>
      <c r="AJ44" s="4">
        <v>152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f t="shared" si="8"/>
        <v>1</v>
      </c>
      <c r="AR44" s="4">
        <v>0</v>
      </c>
      <c r="AS44" s="4">
        <v>0</v>
      </c>
    </row>
    <row r="45" spans="1:45" x14ac:dyDescent="0.2">
      <c r="A45" s="1">
        <v>41122</v>
      </c>
      <c r="B45" s="6">
        <f t="shared" si="2"/>
        <v>2012</v>
      </c>
      <c r="C45" s="3">
        <v>63030995.644216865</v>
      </c>
      <c r="D45" s="3">
        <v>13861522.800799999</v>
      </c>
      <c r="E45" s="3">
        <v>131350.61168660942</v>
      </c>
      <c r="F45" s="3">
        <f t="shared" si="3"/>
        <v>13992873.412486609</v>
      </c>
      <c r="G45" s="3">
        <v>7673572.2456</v>
      </c>
      <c r="H45" s="3">
        <v>220615.78101133948</v>
      </c>
      <c r="I45" s="3">
        <f t="shared" si="4"/>
        <v>7894188.0266113393</v>
      </c>
      <c r="J45" s="3">
        <v>6931742.3060999997</v>
      </c>
      <c r="K45" s="3">
        <v>16636356.658400001</v>
      </c>
      <c r="L45" s="3">
        <f t="shared" si="0"/>
        <v>23568098.964500003</v>
      </c>
      <c r="M45" s="3">
        <v>344046.22463617544</v>
      </c>
      <c r="N45" s="3">
        <f t="shared" si="5"/>
        <v>23912145.189136177</v>
      </c>
      <c r="O45" s="3">
        <v>15313195.499</v>
      </c>
      <c r="P45" s="3">
        <v>134859.15855214046</v>
      </c>
      <c r="Q45" s="3">
        <f t="shared" si="6"/>
        <v>15448054.65755214</v>
      </c>
      <c r="R45" s="3">
        <v>331533</v>
      </c>
      <c r="S45" s="3">
        <v>914.18299999999999</v>
      </c>
      <c r="T45" s="3">
        <v>123746.42</v>
      </c>
      <c r="U45" s="4">
        <v>7.3000000000000007</v>
      </c>
      <c r="V45" s="4">
        <v>87.199999999999974</v>
      </c>
      <c r="W45" s="4">
        <v>22</v>
      </c>
      <c r="X45">
        <v>31</v>
      </c>
      <c r="Y45" s="30">
        <v>6797.9</v>
      </c>
      <c r="Z45" s="30">
        <v>80.900000000000006</v>
      </c>
      <c r="AA45">
        <v>44</v>
      </c>
      <c r="AB45" s="4">
        <v>23160</v>
      </c>
      <c r="AC45" s="4">
        <v>3194</v>
      </c>
      <c r="AD45" s="4">
        <v>227</v>
      </c>
      <c r="AE45" s="4">
        <v>132</v>
      </c>
      <c r="AF45" s="4">
        <f t="shared" si="7"/>
        <v>359</v>
      </c>
      <c r="AG45" s="4">
        <v>0</v>
      </c>
      <c r="AH45">
        <v>3</v>
      </c>
      <c r="AI45" s="4">
        <v>5125</v>
      </c>
      <c r="AJ45" s="4">
        <v>152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f t="shared" si="8"/>
        <v>1</v>
      </c>
      <c r="AR45" s="4">
        <v>0</v>
      </c>
      <c r="AS45" s="4">
        <v>0</v>
      </c>
    </row>
    <row r="46" spans="1:45" x14ac:dyDescent="0.2">
      <c r="A46" s="1">
        <v>41153</v>
      </c>
      <c r="B46" s="6">
        <f t="shared" si="2"/>
        <v>2012</v>
      </c>
      <c r="C46" s="3">
        <v>56230646.92939759</v>
      </c>
      <c r="D46" s="3">
        <v>12546095.385499999</v>
      </c>
      <c r="E46" s="3">
        <v>133722.90858858256</v>
      </c>
      <c r="F46" s="3">
        <f t="shared" si="3"/>
        <v>12679818.294088582</v>
      </c>
      <c r="G46" s="3">
        <v>6803174.4414999997</v>
      </c>
      <c r="H46" s="3">
        <v>229056.60402035425</v>
      </c>
      <c r="I46" s="3">
        <f t="shared" si="4"/>
        <v>7032231.0455203541</v>
      </c>
      <c r="J46" s="3">
        <v>6173279.3179000001</v>
      </c>
      <c r="K46" s="3">
        <v>15153583.241099998</v>
      </c>
      <c r="L46" s="3">
        <f t="shared" si="0"/>
        <v>21326862.559</v>
      </c>
      <c r="M46" s="3">
        <v>363539.45996480162</v>
      </c>
      <c r="N46" s="3">
        <f t="shared" si="5"/>
        <v>21690402.018964801</v>
      </c>
      <c r="O46" s="3">
        <v>13786568.186000001</v>
      </c>
      <c r="P46" s="3">
        <v>139119.39641089612</v>
      </c>
      <c r="Q46" s="3">
        <f t="shared" si="6"/>
        <v>13925687.582410896</v>
      </c>
      <c r="R46" s="3">
        <v>364297</v>
      </c>
      <c r="S46" s="3">
        <v>914.40899999999999</v>
      </c>
      <c r="T46" s="3">
        <v>119754.6</v>
      </c>
      <c r="U46" s="4">
        <v>106.30000000000003</v>
      </c>
      <c r="V46" s="4">
        <v>20.200000000000003</v>
      </c>
      <c r="W46" s="4">
        <v>19</v>
      </c>
      <c r="X46">
        <v>30</v>
      </c>
      <c r="Y46" s="30">
        <v>6763.1</v>
      </c>
      <c r="Z46" s="30">
        <v>79.099999999999994</v>
      </c>
      <c r="AA46">
        <v>45</v>
      </c>
      <c r="AB46" s="4">
        <v>23229</v>
      </c>
      <c r="AC46" s="4">
        <v>3166</v>
      </c>
      <c r="AD46" s="4">
        <v>229</v>
      </c>
      <c r="AE46" s="4">
        <v>131</v>
      </c>
      <c r="AF46" s="4">
        <f t="shared" si="7"/>
        <v>360</v>
      </c>
      <c r="AG46" s="4">
        <v>0</v>
      </c>
      <c r="AH46">
        <v>3</v>
      </c>
      <c r="AI46" s="4">
        <v>5130</v>
      </c>
      <c r="AJ46" s="4">
        <v>152</v>
      </c>
      <c r="AK46" s="4">
        <v>1</v>
      </c>
      <c r="AL46" s="4">
        <v>0</v>
      </c>
      <c r="AM46" s="4">
        <v>1</v>
      </c>
      <c r="AN46" s="4">
        <v>0</v>
      </c>
      <c r="AO46" s="4">
        <v>0</v>
      </c>
      <c r="AP46" s="4">
        <v>0</v>
      </c>
      <c r="AQ46" s="4">
        <f t="shared" si="8"/>
        <v>0</v>
      </c>
      <c r="AR46" s="4">
        <v>0</v>
      </c>
      <c r="AS46" s="4">
        <v>0</v>
      </c>
    </row>
    <row r="47" spans="1:45" x14ac:dyDescent="0.2">
      <c r="A47" s="1">
        <v>41183</v>
      </c>
      <c r="B47" s="6">
        <f t="shared" si="2"/>
        <v>2012</v>
      </c>
      <c r="C47" s="3">
        <v>56115035.330481932</v>
      </c>
      <c r="D47" s="3">
        <v>13105249.1916</v>
      </c>
      <c r="E47" s="3">
        <v>136095.2054905557</v>
      </c>
      <c r="F47" s="3">
        <f t="shared" si="3"/>
        <v>13241344.397090556</v>
      </c>
      <c r="G47" s="3">
        <v>6614485.8804000001</v>
      </c>
      <c r="H47" s="3">
        <v>237497.42702936902</v>
      </c>
      <c r="I47" s="3">
        <f t="shared" si="4"/>
        <v>6851983.3074293695</v>
      </c>
      <c r="J47" s="3">
        <v>6144253.1341000013</v>
      </c>
      <c r="K47" s="3">
        <v>15346071.399100002</v>
      </c>
      <c r="L47" s="3">
        <f t="shared" si="0"/>
        <v>21490324.533200003</v>
      </c>
      <c r="M47" s="3">
        <v>383032.69529342779</v>
      </c>
      <c r="N47" s="3">
        <f t="shared" si="5"/>
        <v>21873357.22849343</v>
      </c>
      <c r="O47" s="3">
        <v>12860549.23</v>
      </c>
      <c r="P47" s="3">
        <v>143379.63426965178</v>
      </c>
      <c r="Q47" s="3">
        <f t="shared" si="6"/>
        <v>13003928.864269651</v>
      </c>
      <c r="R47" s="3">
        <v>423029</v>
      </c>
      <c r="S47" s="3">
        <v>914.40899999999999</v>
      </c>
      <c r="T47" s="3">
        <v>123746.42</v>
      </c>
      <c r="U47" s="4">
        <v>259.09999999999991</v>
      </c>
      <c r="V47" s="4">
        <v>0</v>
      </c>
      <c r="W47" s="4">
        <v>22</v>
      </c>
      <c r="X47">
        <v>31</v>
      </c>
      <c r="Y47" s="30">
        <v>6740.9</v>
      </c>
      <c r="Z47" s="30">
        <v>78.099999999999994</v>
      </c>
      <c r="AA47">
        <v>46</v>
      </c>
      <c r="AB47" s="4">
        <v>23301</v>
      </c>
      <c r="AC47" s="4">
        <v>3163</v>
      </c>
      <c r="AD47" s="4">
        <v>229</v>
      </c>
      <c r="AE47" s="4">
        <v>132</v>
      </c>
      <c r="AF47" s="4">
        <f t="shared" si="7"/>
        <v>361</v>
      </c>
      <c r="AG47" s="4">
        <v>0</v>
      </c>
      <c r="AH47">
        <v>3</v>
      </c>
      <c r="AI47" s="4">
        <v>5130</v>
      </c>
      <c r="AJ47" s="4">
        <v>152</v>
      </c>
      <c r="AK47" s="4">
        <v>1</v>
      </c>
      <c r="AL47" s="4">
        <v>0</v>
      </c>
      <c r="AM47" s="4">
        <v>1</v>
      </c>
      <c r="AN47" s="4">
        <v>0</v>
      </c>
      <c r="AO47" s="4">
        <v>0</v>
      </c>
      <c r="AP47" s="4">
        <v>0</v>
      </c>
      <c r="AQ47" s="4">
        <f t="shared" si="8"/>
        <v>0</v>
      </c>
      <c r="AR47" s="4">
        <v>0</v>
      </c>
      <c r="AS47" s="4">
        <v>0</v>
      </c>
    </row>
    <row r="48" spans="1:45" x14ac:dyDescent="0.2">
      <c r="A48" s="1">
        <v>41214</v>
      </c>
      <c r="B48" s="6">
        <f t="shared" si="2"/>
        <v>2012</v>
      </c>
      <c r="C48" s="3">
        <v>61092145.56108433</v>
      </c>
      <c r="D48" s="3">
        <v>16847106.408300001</v>
      </c>
      <c r="E48" s="3">
        <v>138467.50239252884</v>
      </c>
      <c r="F48" s="3">
        <f t="shared" si="3"/>
        <v>16985573.910692532</v>
      </c>
      <c r="G48" s="3">
        <v>7233949.3405999998</v>
      </c>
      <c r="H48" s="3">
        <v>245938.25003838379</v>
      </c>
      <c r="I48" s="3">
        <f t="shared" si="4"/>
        <v>7479887.5906383833</v>
      </c>
      <c r="J48" s="3">
        <v>7468025.5546999993</v>
      </c>
      <c r="K48" s="3">
        <v>16016722.053699998</v>
      </c>
      <c r="L48" s="3">
        <f t="shared" si="0"/>
        <v>23484747.608399998</v>
      </c>
      <c r="M48" s="3">
        <v>402525.93062205391</v>
      </c>
      <c r="N48" s="3">
        <f t="shared" si="5"/>
        <v>23887273.539022051</v>
      </c>
      <c r="O48" s="3">
        <v>12100791.463000001</v>
      </c>
      <c r="P48" s="3">
        <v>147639.87212840741</v>
      </c>
      <c r="Q48" s="3">
        <f t="shared" si="6"/>
        <v>12248431.335128408</v>
      </c>
      <c r="R48" s="3">
        <v>463717</v>
      </c>
      <c r="S48" s="3">
        <v>914.40899999999999</v>
      </c>
      <c r="T48" s="3">
        <v>119754.6</v>
      </c>
      <c r="U48" s="4">
        <v>498.9</v>
      </c>
      <c r="V48" s="4">
        <v>0</v>
      </c>
      <c r="W48" s="4">
        <v>22</v>
      </c>
      <c r="X48">
        <v>30</v>
      </c>
      <c r="Y48" s="30">
        <v>6727.4</v>
      </c>
      <c r="Z48" s="30">
        <v>78.7</v>
      </c>
      <c r="AA48">
        <v>47</v>
      </c>
      <c r="AB48" s="4">
        <v>23329</v>
      </c>
      <c r="AC48" s="4">
        <v>3177</v>
      </c>
      <c r="AD48" s="4">
        <v>227</v>
      </c>
      <c r="AE48" s="4">
        <v>133</v>
      </c>
      <c r="AF48" s="4">
        <f t="shared" si="7"/>
        <v>360</v>
      </c>
      <c r="AG48" s="4">
        <v>0</v>
      </c>
      <c r="AH48">
        <v>3</v>
      </c>
      <c r="AI48" s="4">
        <v>5130</v>
      </c>
      <c r="AJ48" s="4">
        <v>152</v>
      </c>
      <c r="AK48" s="4">
        <v>1</v>
      </c>
      <c r="AL48" s="4">
        <v>0</v>
      </c>
      <c r="AM48" s="4">
        <v>1</v>
      </c>
      <c r="AN48" s="4">
        <v>0</v>
      </c>
      <c r="AO48" s="4">
        <v>0</v>
      </c>
      <c r="AP48" s="4">
        <v>0</v>
      </c>
      <c r="AQ48" s="4">
        <f t="shared" si="8"/>
        <v>0</v>
      </c>
      <c r="AR48" s="4">
        <v>0</v>
      </c>
      <c r="AS48" s="4">
        <v>0</v>
      </c>
    </row>
    <row r="49" spans="1:45" x14ac:dyDescent="0.2">
      <c r="A49" s="1">
        <v>41244</v>
      </c>
      <c r="B49" s="6">
        <f t="shared" si="2"/>
        <v>2012</v>
      </c>
      <c r="C49" s="3">
        <v>66728803.512915663</v>
      </c>
      <c r="D49" s="3">
        <v>19547886.409699999</v>
      </c>
      <c r="E49" s="3">
        <v>140839.79929450195</v>
      </c>
      <c r="F49" s="3">
        <f t="shared" si="3"/>
        <v>19688726.2089945</v>
      </c>
      <c r="G49" s="3">
        <v>7883569.6208999995</v>
      </c>
      <c r="H49" s="3">
        <v>254379.07304739853</v>
      </c>
      <c r="I49" s="3">
        <f t="shared" si="4"/>
        <v>8137948.6939473981</v>
      </c>
      <c r="J49" s="3">
        <v>7446097.3150000004</v>
      </c>
      <c r="K49" s="3">
        <v>17448187.755399998</v>
      </c>
      <c r="L49" s="3">
        <f t="shared" si="0"/>
        <v>24894285.0704</v>
      </c>
      <c r="M49" s="3">
        <v>422019.16595068015</v>
      </c>
      <c r="N49" s="3">
        <f t="shared" si="5"/>
        <v>25316304.236350678</v>
      </c>
      <c r="O49" s="3">
        <v>11854109.139</v>
      </c>
      <c r="P49" s="3">
        <v>151900.10998716307</v>
      </c>
      <c r="Q49" s="3">
        <f t="shared" si="6"/>
        <v>12006009.248987164</v>
      </c>
      <c r="R49" s="3">
        <v>486246</v>
      </c>
      <c r="S49" s="3">
        <v>914.40899999999999</v>
      </c>
      <c r="T49" s="3">
        <v>123746.42</v>
      </c>
      <c r="U49" s="4">
        <v>648.19999999999993</v>
      </c>
      <c r="V49" s="4">
        <v>0</v>
      </c>
      <c r="W49" s="4">
        <v>19</v>
      </c>
      <c r="X49">
        <v>31</v>
      </c>
      <c r="Y49" s="30">
        <v>6740.2</v>
      </c>
      <c r="Z49" s="30">
        <v>79.400000000000006</v>
      </c>
      <c r="AA49">
        <v>48</v>
      </c>
      <c r="AB49" s="4">
        <v>23324</v>
      </c>
      <c r="AC49" s="4">
        <v>3180</v>
      </c>
      <c r="AD49" s="4">
        <v>228</v>
      </c>
      <c r="AE49" s="4">
        <v>133</v>
      </c>
      <c r="AF49" s="4">
        <f t="shared" si="7"/>
        <v>361</v>
      </c>
      <c r="AG49" s="4">
        <v>0</v>
      </c>
      <c r="AH49">
        <v>3</v>
      </c>
      <c r="AI49" s="4">
        <v>5130</v>
      </c>
      <c r="AJ49" s="4">
        <v>152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1</v>
      </c>
      <c r="AQ49" s="4">
        <f t="shared" si="8"/>
        <v>0</v>
      </c>
      <c r="AR49" s="4">
        <v>0</v>
      </c>
      <c r="AS49" s="4">
        <v>0</v>
      </c>
    </row>
    <row r="50" spans="1:45" x14ac:dyDescent="0.2">
      <c r="A50" s="1">
        <v>41275</v>
      </c>
      <c r="B50" s="6">
        <f t="shared" si="2"/>
        <v>2013</v>
      </c>
      <c r="C50" s="3">
        <v>73267684.161686748</v>
      </c>
      <c r="D50" s="3">
        <v>21901118.335200001</v>
      </c>
      <c r="E50" s="3">
        <v>141110.85568466966</v>
      </c>
      <c r="F50" s="3">
        <f t="shared" si="3"/>
        <v>22042229.190884668</v>
      </c>
      <c r="G50" s="3">
        <v>8494433.2956000008</v>
      </c>
      <c r="H50" s="3">
        <v>260056.18824195993</v>
      </c>
      <c r="I50" s="3">
        <f t="shared" si="4"/>
        <v>8754489.4838419612</v>
      </c>
      <c r="J50" s="3">
        <v>7953089.8709000004</v>
      </c>
      <c r="K50" s="3">
        <v>18857561.563700002</v>
      </c>
      <c r="L50" s="3">
        <f t="shared" si="0"/>
        <v>26810651.434600003</v>
      </c>
      <c r="M50" s="3">
        <v>437237.0749379936</v>
      </c>
      <c r="N50" s="3">
        <f t="shared" si="5"/>
        <v>27247888.509537995</v>
      </c>
      <c r="O50" s="3">
        <v>12788339.523400001</v>
      </c>
      <c r="P50" s="3">
        <v>157830.41056873041</v>
      </c>
      <c r="Q50" s="3">
        <f t="shared" si="6"/>
        <v>12946169.933968732</v>
      </c>
      <c r="R50" s="3">
        <v>462080</v>
      </c>
      <c r="S50" s="3">
        <v>914.40899999999999</v>
      </c>
      <c r="T50" s="3">
        <v>123746.42</v>
      </c>
      <c r="U50" s="4">
        <v>743.9</v>
      </c>
      <c r="V50" s="4">
        <v>0</v>
      </c>
      <c r="W50" s="4">
        <v>22</v>
      </c>
      <c r="X50">
        <v>31</v>
      </c>
      <c r="Y50" s="30">
        <v>6721.7</v>
      </c>
      <c r="Z50" s="30">
        <v>80.7</v>
      </c>
      <c r="AA50">
        <v>49</v>
      </c>
      <c r="AB50" s="4">
        <v>23359</v>
      </c>
      <c r="AC50" s="4">
        <v>3175</v>
      </c>
      <c r="AD50" s="4">
        <v>232</v>
      </c>
      <c r="AE50" s="4">
        <v>133</v>
      </c>
      <c r="AF50" s="4">
        <f t="shared" si="7"/>
        <v>365</v>
      </c>
      <c r="AG50" s="4">
        <v>0</v>
      </c>
      <c r="AH50">
        <v>3</v>
      </c>
      <c r="AI50" s="4">
        <v>5130</v>
      </c>
      <c r="AJ50" s="4">
        <v>152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f t="shared" si="8"/>
        <v>0</v>
      </c>
      <c r="AR50" s="4">
        <v>1</v>
      </c>
      <c r="AS50" s="4">
        <v>0</v>
      </c>
    </row>
    <row r="51" spans="1:45" x14ac:dyDescent="0.2">
      <c r="A51" s="1">
        <v>41306</v>
      </c>
      <c r="B51" s="6">
        <f t="shared" si="2"/>
        <v>2013</v>
      </c>
      <c r="C51" s="3">
        <v>66267229.543855414</v>
      </c>
      <c r="D51" s="3">
        <v>19629047.322099999</v>
      </c>
      <c r="E51" s="3">
        <v>144559.68315008967</v>
      </c>
      <c r="F51" s="3">
        <f t="shared" si="3"/>
        <v>19773607.005250089</v>
      </c>
      <c r="G51" s="3">
        <v>7732556.6048999997</v>
      </c>
      <c r="H51" s="3">
        <v>263066.06176203664</v>
      </c>
      <c r="I51" s="3">
        <f t="shared" si="4"/>
        <v>7995622.6666620364</v>
      </c>
      <c r="J51" s="3">
        <v>7155119.2606000006</v>
      </c>
      <c r="K51" s="3">
        <v>17058396.577199999</v>
      </c>
      <c r="L51" s="3">
        <f t="shared" si="0"/>
        <v>24213515.8378</v>
      </c>
      <c r="M51" s="3">
        <v>448180.55913670443</v>
      </c>
      <c r="N51" s="3">
        <f t="shared" si="5"/>
        <v>24661696.396936703</v>
      </c>
      <c r="O51" s="3">
        <v>11751175.538600001</v>
      </c>
      <c r="P51" s="3">
        <v>166833.38603977609</v>
      </c>
      <c r="Q51" s="3">
        <f t="shared" si="6"/>
        <v>11918008.924639778</v>
      </c>
      <c r="R51" s="3">
        <v>385579</v>
      </c>
      <c r="S51" s="3">
        <v>914.40899999999999</v>
      </c>
      <c r="T51" s="3">
        <v>111770.96</v>
      </c>
      <c r="U51" s="4">
        <v>693.5</v>
      </c>
      <c r="V51" s="4">
        <v>0</v>
      </c>
      <c r="W51" s="4">
        <v>19</v>
      </c>
      <c r="X51">
        <v>28</v>
      </c>
      <c r="Y51" s="30">
        <v>6702</v>
      </c>
      <c r="Z51" s="30">
        <v>80.7</v>
      </c>
      <c r="AA51">
        <v>50</v>
      </c>
      <c r="AB51" s="4">
        <v>23474</v>
      </c>
      <c r="AC51" s="4">
        <v>3183</v>
      </c>
      <c r="AD51" s="4">
        <v>232</v>
      </c>
      <c r="AE51" s="4">
        <v>133</v>
      </c>
      <c r="AF51" s="4">
        <f t="shared" si="7"/>
        <v>365</v>
      </c>
      <c r="AG51" s="4">
        <v>0</v>
      </c>
      <c r="AH51">
        <v>3</v>
      </c>
      <c r="AI51" s="4">
        <v>5130</v>
      </c>
      <c r="AJ51" s="4">
        <v>152</v>
      </c>
      <c r="AK51" s="4">
        <v>0</v>
      </c>
      <c r="AL51" s="4">
        <v>0</v>
      </c>
      <c r="AM51" s="4">
        <v>0</v>
      </c>
      <c r="AN51" s="4">
        <v>1</v>
      </c>
      <c r="AO51" s="4">
        <v>0</v>
      </c>
      <c r="AP51" s="4">
        <v>0</v>
      </c>
      <c r="AQ51" s="4">
        <f t="shared" si="8"/>
        <v>0</v>
      </c>
      <c r="AR51" s="4">
        <v>0</v>
      </c>
      <c r="AS51" s="4">
        <v>0</v>
      </c>
    </row>
    <row r="52" spans="1:45" x14ac:dyDescent="0.2">
      <c r="A52" s="1">
        <v>41334</v>
      </c>
      <c r="B52" s="6">
        <f t="shared" si="2"/>
        <v>2013</v>
      </c>
      <c r="C52" s="3">
        <v>66490148.604698792</v>
      </c>
      <c r="D52" s="3">
        <v>18854792.866099998</v>
      </c>
      <c r="E52" s="3">
        <v>148008.51061550967</v>
      </c>
      <c r="F52" s="3">
        <f t="shared" si="3"/>
        <v>19002801.376715507</v>
      </c>
      <c r="G52" s="3">
        <v>7818446.9395999992</v>
      </c>
      <c r="H52" s="3">
        <v>266075.93528211338</v>
      </c>
      <c r="I52" s="3">
        <f t="shared" si="4"/>
        <v>8084522.8748821123</v>
      </c>
      <c r="J52" s="3">
        <v>6943511.8960999995</v>
      </c>
      <c r="K52" s="3">
        <v>17753400.953600001</v>
      </c>
      <c r="L52" s="3">
        <f t="shared" si="0"/>
        <v>24696912.8497</v>
      </c>
      <c r="M52" s="3">
        <v>459124.04333541525</v>
      </c>
      <c r="N52" s="3">
        <f t="shared" si="5"/>
        <v>25156036.893035416</v>
      </c>
      <c r="O52" s="3">
        <v>12610126.845000001</v>
      </c>
      <c r="P52" s="3">
        <v>175836.36151082179</v>
      </c>
      <c r="Q52" s="3">
        <f t="shared" si="6"/>
        <v>12785963.206510823</v>
      </c>
      <c r="R52" s="3">
        <v>383304</v>
      </c>
      <c r="S52" s="3">
        <v>914.40899999999999</v>
      </c>
      <c r="T52" s="3">
        <v>123746.42</v>
      </c>
      <c r="U52" s="4">
        <v>588.30000000000018</v>
      </c>
      <c r="V52" s="4">
        <v>0</v>
      </c>
      <c r="W52" s="4">
        <v>19</v>
      </c>
      <c r="X52">
        <v>31</v>
      </c>
      <c r="Y52" s="30">
        <v>6675.8</v>
      </c>
      <c r="Z52" s="30">
        <v>80.599999999999994</v>
      </c>
      <c r="AA52">
        <v>51</v>
      </c>
      <c r="AB52" s="4">
        <v>23489</v>
      </c>
      <c r="AC52" s="4">
        <v>3179</v>
      </c>
      <c r="AD52" s="4">
        <v>234</v>
      </c>
      <c r="AE52" s="4">
        <v>135</v>
      </c>
      <c r="AF52" s="4">
        <f t="shared" si="7"/>
        <v>369</v>
      </c>
      <c r="AG52" s="4">
        <v>0</v>
      </c>
      <c r="AH52">
        <v>3</v>
      </c>
      <c r="AI52" s="4">
        <v>5130</v>
      </c>
      <c r="AJ52" s="4">
        <v>152</v>
      </c>
      <c r="AK52" s="4">
        <v>1</v>
      </c>
      <c r="AL52" s="4">
        <v>1</v>
      </c>
      <c r="AM52" s="4">
        <v>0</v>
      </c>
      <c r="AN52" s="4">
        <v>0</v>
      </c>
      <c r="AO52" s="4">
        <v>0</v>
      </c>
      <c r="AP52" s="4">
        <v>0</v>
      </c>
      <c r="AQ52" s="4">
        <f t="shared" si="8"/>
        <v>0</v>
      </c>
      <c r="AR52" s="4">
        <v>0</v>
      </c>
      <c r="AS52" s="4">
        <v>1</v>
      </c>
    </row>
    <row r="53" spans="1:45" x14ac:dyDescent="0.2">
      <c r="A53" s="1">
        <v>41365</v>
      </c>
      <c r="B53" s="6">
        <f t="shared" si="2"/>
        <v>2013</v>
      </c>
      <c r="C53" s="3">
        <v>58197208.785638548</v>
      </c>
      <c r="D53" s="3">
        <v>15311977.522799999</v>
      </c>
      <c r="E53" s="3">
        <v>151457.33808092971</v>
      </c>
      <c r="F53" s="3">
        <f t="shared" si="3"/>
        <v>15463434.860880928</v>
      </c>
      <c r="G53" s="3">
        <v>6860921.9294999996</v>
      </c>
      <c r="H53" s="3">
        <v>269085.80880219006</v>
      </c>
      <c r="I53" s="3">
        <f t="shared" si="4"/>
        <v>7130007.7383021899</v>
      </c>
      <c r="J53" s="3">
        <v>6111115.4854000006</v>
      </c>
      <c r="K53" s="3">
        <v>15897194.558599999</v>
      </c>
      <c r="L53" s="3">
        <f t="shared" si="0"/>
        <v>22008310.044</v>
      </c>
      <c r="M53" s="3">
        <v>470067.52753412601</v>
      </c>
      <c r="N53" s="3">
        <f t="shared" si="5"/>
        <v>22478377.571534127</v>
      </c>
      <c r="O53" s="3">
        <v>11972197.742000001</v>
      </c>
      <c r="P53" s="3">
        <v>184839.3369818675</v>
      </c>
      <c r="Q53" s="3">
        <f t="shared" si="6"/>
        <v>12157037.078981869</v>
      </c>
      <c r="R53" s="3">
        <v>326806</v>
      </c>
      <c r="S53" s="3">
        <v>871.471</v>
      </c>
      <c r="T53" s="3">
        <v>119754.6</v>
      </c>
      <c r="U53" s="4">
        <v>386.99999999999989</v>
      </c>
      <c r="V53" s="4">
        <v>0</v>
      </c>
      <c r="W53" s="4">
        <v>22</v>
      </c>
      <c r="X53">
        <v>30</v>
      </c>
      <c r="Y53" s="30">
        <v>6703.7</v>
      </c>
      <c r="Z53" s="30">
        <v>80.2</v>
      </c>
      <c r="AA53">
        <v>52</v>
      </c>
      <c r="AB53" s="4">
        <v>23431</v>
      </c>
      <c r="AC53" s="4">
        <v>3182</v>
      </c>
      <c r="AD53" s="4">
        <v>234</v>
      </c>
      <c r="AE53" s="4">
        <v>137</v>
      </c>
      <c r="AF53" s="4">
        <f t="shared" si="7"/>
        <v>371</v>
      </c>
      <c r="AG53" s="4">
        <v>0</v>
      </c>
      <c r="AH53">
        <v>3</v>
      </c>
      <c r="AI53" s="4">
        <v>5288</v>
      </c>
      <c r="AJ53" s="4">
        <v>152</v>
      </c>
      <c r="AK53" s="4">
        <v>1</v>
      </c>
      <c r="AL53" s="4">
        <v>1</v>
      </c>
      <c r="AM53" s="4">
        <v>0</v>
      </c>
      <c r="AN53" s="4">
        <v>0</v>
      </c>
      <c r="AO53" s="4">
        <v>1</v>
      </c>
      <c r="AP53" s="4">
        <v>0</v>
      </c>
      <c r="AQ53" s="4">
        <f t="shared" si="8"/>
        <v>0</v>
      </c>
      <c r="AR53" s="4">
        <v>0</v>
      </c>
      <c r="AS53" s="4">
        <v>0</v>
      </c>
    </row>
    <row r="54" spans="1:45" x14ac:dyDescent="0.2">
      <c r="A54" s="1">
        <v>41395</v>
      </c>
      <c r="B54" s="6">
        <f t="shared" si="2"/>
        <v>2013</v>
      </c>
      <c r="C54" s="3">
        <v>52430271.107831322</v>
      </c>
      <c r="D54" s="3">
        <v>11256892.577400001</v>
      </c>
      <c r="E54" s="3">
        <v>154906.16554634972</v>
      </c>
      <c r="F54" s="3">
        <f t="shared" si="3"/>
        <v>11411798.742946351</v>
      </c>
      <c r="G54" s="3">
        <v>6349928.6646999987</v>
      </c>
      <c r="H54" s="3">
        <v>272095.6823222668</v>
      </c>
      <c r="I54" s="3">
        <f t="shared" si="4"/>
        <v>6622024.3470222652</v>
      </c>
      <c r="J54" s="3">
        <v>5794782.9677999988</v>
      </c>
      <c r="K54" s="3">
        <v>14823176.489299998</v>
      </c>
      <c r="L54" s="3">
        <f t="shared" si="0"/>
        <v>20617959.457099997</v>
      </c>
      <c r="M54" s="3">
        <v>481011.01173283684</v>
      </c>
      <c r="N54" s="3">
        <f t="shared" si="5"/>
        <v>21098970.468832832</v>
      </c>
      <c r="O54" s="3">
        <v>12329554.254999999</v>
      </c>
      <c r="P54" s="3">
        <v>193842.31245291317</v>
      </c>
      <c r="Q54" s="3">
        <f t="shared" si="6"/>
        <v>12523396.567452911</v>
      </c>
      <c r="R54" s="3">
        <v>255487</v>
      </c>
      <c r="S54" s="3">
        <v>774.68700000000001</v>
      </c>
      <c r="T54" s="3">
        <v>123728.42</v>
      </c>
      <c r="U54" s="4">
        <v>139.70000000000002</v>
      </c>
      <c r="V54" s="4">
        <v>6.3</v>
      </c>
      <c r="W54" s="4">
        <v>22</v>
      </c>
      <c r="X54">
        <v>31</v>
      </c>
      <c r="Y54" s="30">
        <v>6770.3</v>
      </c>
      <c r="Z54" s="30">
        <v>80.599999999999994</v>
      </c>
      <c r="AA54">
        <v>53</v>
      </c>
      <c r="AB54" s="4">
        <v>23336</v>
      </c>
      <c r="AC54" s="4">
        <v>3169</v>
      </c>
      <c r="AD54" s="4">
        <v>234</v>
      </c>
      <c r="AE54" s="4">
        <v>137</v>
      </c>
      <c r="AF54" s="4">
        <f t="shared" si="7"/>
        <v>371</v>
      </c>
      <c r="AG54" s="4">
        <v>0</v>
      </c>
      <c r="AH54">
        <v>3</v>
      </c>
      <c r="AI54" s="4">
        <v>5433</v>
      </c>
      <c r="AJ54" s="4">
        <v>151</v>
      </c>
      <c r="AK54" s="4">
        <v>1</v>
      </c>
      <c r="AL54" s="4">
        <v>1</v>
      </c>
      <c r="AM54" s="4">
        <v>0</v>
      </c>
      <c r="AN54" s="4">
        <v>0</v>
      </c>
      <c r="AO54" s="4">
        <v>0</v>
      </c>
      <c r="AP54" s="4">
        <v>0</v>
      </c>
      <c r="AQ54" s="4">
        <f t="shared" si="8"/>
        <v>1</v>
      </c>
      <c r="AR54" s="4">
        <v>0</v>
      </c>
      <c r="AS54" s="4">
        <v>0</v>
      </c>
    </row>
    <row r="55" spans="1:45" x14ac:dyDescent="0.2">
      <c r="A55" s="1">
        <v>41426</v>
      </c>
      <c r="B55" s="6">
        <f t="shared" si="2"/>
        <v>2013</v>
      </c>
      <c r="C55" s="3">
        <v>53274835.555783138</v>
      </c>
      <c r="D55" s="3">
        <v>11837120.3138</v>
      </c>
      <c r="E55" s="3">
        <v>158354.99301176972</v>
      </c>
      <c r="F55" s="3">
        <f t="shared" si="3"/>
        <v>11995475.306811769</v>
      </c>
      <c r="G55" s="3">
        <v>6492686.1686000004</v>
      </c>
      <c r="H55" s="3">
        <v>275105.55584234354</v>
      </c>
      <c r="I55" s="3">
        <f t="shared" si="4"/>
        <v>6767791.7244423442</v>
      </c>
      <c r="J55" s="3">
        <v>5939856.4061999992</v>
      </c>
      <c r="K55" s="3">
        <v>15152289.5284</v>
      </c>
      <c r="L55" s="3">
        <f t="shared" si="0"/>
        <v>21092145.934599999</v>
      </c>
      <c r="M55" s="3">
        <v>491954.4959315476</v>
      </c>
      <c r="N55" s="3">
        <f t="shared" si="5"/>
        <v>21584100.430531546</v>
      </c>
      <c r="O55" s="3">
        <v>12519194.473000001</v>
      </c>
      <c r="P55" s="3">
        <v>202845.28792395888</v>
      </c>
      <c r="Q55" s="3">
        <f t="shared" si="6"/>
        <v>12722039.760923959</v>
      </c>
      <c r="R55" s="3">
        <v>197339</v>
      </c>
      <c r="S55" s="3">
        <v>719.24400000000003</v>
      </c>
      <c r="T55" s="3">
        <v>119724.6</v>
      </c>
      <c r="U55" s="4">
        <v>72.200000000000017</v>
      </c>
      <c r="V55" s="4">
        <v>30.800000000000004</v>
      </c>
      <c r="W55" s="4">
        <v>20</v>
      </c>
      <c r="X55">
        <v>30</v>
      </c>
      <c r="Y55" s="30">
        <v>6861.8</v>
      </c>
      <c r="Z55" s="30">
        <v>81.7</v>
      </c>
      <c r="AA55">
        <v>54</v>
      </c>
      <c r="AB55" s="4">
        <v>23395</v>
      </c>
      <c r="AC55" s="4">
        <v>3174</v>
      </c>
      <c r="AD55" s="4">
        <v>233</v>
      </c>
      <c r="AE55" s="4">
        <v>137</v>
      </c>
      <c r="AF55" s="4">
        <f t="shared" si="7"/>
        <v>370</v>
      </c>
      <c r="AG55" s="4">
        <v>0</v>
      </c>
      <c r="AH55">
        <v>3</v>
      </c>
      <c r="AI55" s="4">
        <v>5477</v>
      </c>
      <c r="AJ55" s="4">
        <v>151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f t="shared" si="8"/>
        <v>1</v>
      </c>
      <c r="AR55" s="4">
        <v>0</v>
      </c>
      <c r="AS55" s="4">
        <v>0</v>
      </c>
    </row>
    <row r="56" spans="1:45" x14ac:dyDescent="0.2">
      <c r="A56" s="1">
        <v>41456</v>
      </c>
      <c r="B56" s="6">
        <f t="shared" si="2"/>
        <v>2013</v>
      </c>
      <c r="C56" s="3">
        <v>63752204.808433734</v>
      </c>
      <c r="D56" s="3">
        <v>13724938.6174</v>
      </c>
      <c r="E56" s="3">
        <v>161803.82047718973</v>
      </c>
      <c r="F56" s="3">
        <f t="shared" si="3"/>
        <v>13886742.437877189</v>
      </c>
      <c r="G56" s="3">
        <v>7411287.6236999994</v>
      </c>
      <c r="H56" s="3">
        <v>278115.42936242023</v>
      </c>
      <c r="I56" s="3">
        <f t="shared" si="4"/>
        <v>7689403.0530624194</v>
      </c>
      <c r="J56" s="3">
        <v>6818969.4397999998</v>
      </c>
      <c r="K56" s="3">
        <v>17058342.884100001</v>
      </c>
      <c r="L56" s="3">
        <f t="shared" si="0"/>
        <v>23877312.323899999</v>
      </c>
      <c r="M56" s="3">
        <v>502897.98013025842</v>
      </c>
      <c r="N56" s="3">
        <f t="shared" si="5"/>
        <v>24380210.304030258</v>
      </c>
      <c r="O56" s="3">
        <v>15242330.061000001</v>
      </c>
      <c r="P56" s="3">
        <v>211848.26339500456</v>
      </c>
      <c r="Q56" s="3">
        <f t="shared" si="6"/>
        <v>15454178.324395005</v>
      </c>
      <c r="R56" s="3">
        <v>197210</v>
      </c>
      <c r="S56" s="3">
        <v>702.04600000000005</v>
      </c>
      <c r="T56" s="3">
        <v>123575.42</v>
      </c>
      <c r="U56" s="4">
        <v>4.8</v>
      </c>
      <c r="V56" s="4">
        <v>97.09999999999998</v>
      </c>
      <c r="W56" s="4">
        <v>22</v>
      </c>
      <c r="X56">
        <v>31</v>
      </c>
      <c r="Y56" s="30">
        <v>6917.1</v>
      </c>
      <c r="Z56" s="30">
        <v>82.5</v>
      </c>
      <c r="AA56">
        <v>55</v>
      </c>
      <c r="AB56" s="4">
        <v>23379</v>
      </c>
      <c r="AC56" s="4">
        <v>3174</v>
      </c>
      <c r="AD56" s="4">
        <v>234</v>
      </c>
      <c r="AE56" s="4">
        <v>137</v>
      </c>
      <c r="AF56" s="4">
        <f t="shared" si="7"/>
        <v>371</v>
      </c>
      <c r="AG56" s="4">
        <v>0</v>
      </c>
      <c r="AH56">
        <v>3</v>
      </c>
      <c r="AI56" s="4">
        <v>5727</v>
      </c>
      <c r="AJ56" s="4">
        <v>150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f t="shared" si="8"/>
        <v>1</v>
      </c>
      <c r="AR56" s="4">
        <v>0</v>
      </c>
      <c r="AS56" s="4">
        <v>0</v>
      </c>
    </row>
    <row r="57" spans="1:45" s="30" customFormat="1" x14ac:dyDescent="0.2">
      <c r="A57" s="1">
        <v>41487</v>
      </c>
      <c r="B57" s="6">
        <f t="shared" si="2"/>
        <v>2013</v>
      </c>
      <c r="C57" s="3">
        <v>59398896.684819274</v>
      </c>
      <c r="D57" s="3">
        <v>12808476.5385</v>
      </c>
      <c r="E57" s="3">
        <v>165252.64794260974</v>
      </c>
      <c r="F57" s="3">
        <f t="shared" si="3"/>
        <v>12973729.18644261</v>
      </c>
      <c r="G57" s="3">
        <v>7080591.3404999999</v>
      </c>
      <c r="H57" s="3">
        <v>281125.30288249697</v>
      </c>
      <c r="I57" s="3">
        <f t="shared" si="4"/>
        <v>7361716.6433824971</v>
      </c>
      <c r="J57" s="3">
        <v>6541731.4468999999</v>
      </c>
      <c r="K57" s="3">
        <v>16638185.920499999</v>
      </c>
      <c r="L57" s="3">
        <f t="shared" si="0"/>
        <v>23179917.367399998</v>
      </c>
      <c r="M57" s="3">
        <v>513841.46432896925</v>
      </c>
      <c r="N57" s="3">
        <f t="shared" si="5"/>
        <v>23693758.831728969</v>
      </c>
      <c r="O57" s="3">
        <v>14587365.41</v>
      </c>
      <c r="P57" s="3">
        <v>220851.23886605026</v>
      </c>
      <c r="Q57" s="3">
        <f t="shared" si="6"/>
        <v>14808216.64886605</v>
      </c>
      <c r="R57" s="3">
        <v>222711</v>
      </c>
      <c r="S57" s="3">
        <v>592.71299999999997</v>
      </c>
      <c r="T57" s="3">
        <v>123498.42</v>
      </c>
      <c r="U57" s="4">
        <v>7.7</v>
      </c>
      <c r="V57" s="4">
        <v>59.999999999999993</v>
      </c>
      <c r="W57" s="4">
        <v>21</v>
      </c>
      <c r="X57" s="30">
        <v>31</v>
      </c>
      <c r="Y57" s="30">
        <v>6934.7</v>
      </c>
      <c r="Z57" s="30">
        <v>83.4</v>
      </c>
      <c r="AA57" s="30">
        <v>56</v>
      </c>
      <c r="AB57" s="4">
        <v>23423</v>
      </c>
      <c r="AC57" s="4">
        <v>3170</v>
      </c>
      <c r="AD57" s="4">
        <v>236</v>
      </c>
      <c r="AE57" s="4">
        <v>137</v>
      </c>
      <c r="AF57" s="4">
        <f t="shared" si="7"/>
        <v>373</v>
      </c>
      <c r="AG57" s="4">
        <v>0</v>
      </c>
      <c r="AH57" s="30">
        <v>3</v>
      </c>
      <c r="AI57" s="4">
        <v>5758</v>
      </c>
      <c r="AJ57" s="4">
        <v>150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f t="shared" si="8"/>
        <v>1</v>
      </c>
      <c r="AR57" s="4">
        <v>0</v>
      </c>
      <c r="AS57" s="4">
        <v>0</v>
      </c>
    </row>
    <row r="58" spans="1:45" s="30" customFormat="1" x14ac:dyDescent="0.2">
      <c r="A58" s="1">
        <v>41518</v>
      </c>
      <c r="B58" s="6">
        <f t="shared" si="2"/>
        <v>2013</v>
      </c>
      <c r="C58" s="3">
        <v>54729002.721204817</v>
      </c>
      <c r="D58" s="3">
        <v>12245851.7632</v>
      </c>
      <c r="E58" s="3">
        <v>168701.47540802974</v>
      </c>
      <c r="F58" s="3">
        <f t="shared" si="3"/>
        <v>12414553.238608029</v>
      </c>
      <c r="G58" s="3">
        <v>6427748.052699999</v>
      </c>
      <c r="H58" s="3">
        <v>284135.17640257371</v>
      </c>
      <c r="I58" s="3">
        <f t="shared" si="4"/>
        <v>6711883.2291025724</v>
      </c>
      <c r="J58" s="3">
        <v>5894824.7414999995</v>
      </c>
      <c r="K58" s="3">
        <v>15400677.077500002</v>
      </c>
      <c r="L58" s="3">
        <f t="shared" si="0"/>
        <v>21295501.819000002</v>
      </c>
      <c r="M58" s="3">
        <v>524784.94852768001</v>
      </c>
      <c r="N58" s="3">
        <f t="shared" si="5"/>
        <v>21820286.767527681</v>
      </c>
      <c r="O58" s="3">
        <v>13272017.319</v>
      </c>
      <c r="P58" s="3">
        <v>229854.21433709597</v>
      </c>
      <c r="Q58" s="3">
        <f t="shared" si="6"/>
        <v>13501871.533337096</v>
      </c>
      <c r="R58" s="3">
        <v>207098</v>
      </c>
      <c r="S58" s="3">
        <v>477.161</v>
      </c>
      <c r="T58" s="3">
        <v>138071.07</v>
      </c>
      <c r="U58" s="4">
        <v>118.4</v>
      </c>
      <c r="V58" s="4">
        <v>16.5</v>
      </c>
      <c r="W58" s="4">
        <v>20</v>
      </c>
      <c r="X58" s="30">
        <v>30</v>
      </c>
      <c r="Y58" s="30">
        <v>6906.9</v>
      </c>
      <c r="Z58" s="30">
        <v>84.1</v>
      </c>
      <c r="AA58" s="30">
        <v>57</v>
      </c>
      <c r="AB58" s="4">
        <v>23499</v>
      </c>
      <c r="AC58" s="4">
        <v>3166</v>
      </c>
      <c r="AD58" s="4">
        <v>236</v>
      </c>
      <c r="AE58" s="4">
        <v>137</v>
      </c>
      <c r="AF58" s="4">
        <f t="shared" si="7"/>
        <v>373</v>
      </c>
      <c r="AG58" s="4">
        <v>0</v>
      </c>
      <c r="AH58" s="30">
        <v>3</v>
      </c>
      <c r="AI58" s="4">
        <v>5381</v>
      </c>
      <c r="AJ58" s="4">
        <v>150</v>
      </c>
      <c r="AK58" s="4">
        <v>1</v>
      </c>
      <c r="AL58" s="4">
        <v>0</v>
      </c>
      <c r="AM58" s="4">
        <v>1</v>
      </c>
      <c r="AN58" s="4">
        <v>0</v>
      </c>
      <c r="AO58" s="4">
        <v>0</v>
      </c>
      <c r="AP58" s="4">
        <v>0</v>
      </c>
      <c r="AQ58" s="4">
        <f t="shared" si="8"/>
        <v>0</v>
      </c>
      <c r="AR58" s="4">
        <v>0</v>
      </c>
      <c r="AS58" s="4">
        <v>0</v>
      </c>
    </row>
    <row r="59" spans="1:45" s="30" customFormat="1" x14ac:dyDescent="0.2">
      <c r="A59" s="1">
        <v>41548</v>
      </c>
      <c r="B59" s="6">
        <f t="shared" si="2"/>
        <v>2013</v>
      </c>
      <c r="C59" s="3">
        <v>56001055.432048194</v>
      </c>
      <c r="D59" s="3">
        <v>13101524.618600002</v>
      </c>
      <c r="E59" s="3">
        <v>172150.30287344978</v>
      </c>
      <c r="F59" s="3">
        <f t="shared" si="3"/>
        <v>13273674.921473451</v>
      </c>
      <c r="G59" s="3">
        <v>6420522.6624999996</v>
      </c>
      <c r="H59" s="3">
        <v>287145.04992265039</v>
      </c>
      <c r="I59" s="3">
        <f t="shared" si="4"/>
        <v>6707667.7124226503</v>
      </c>
      <c r="J59" s="3">
        <v>5940536.7679000013</v>
      </c>
      <c r="K59" s="3">
        <v>15627462.717600001</v>
      </c>
      <c r="L59" s="3">
        <f>J59+K59</f>
        <v>21567999.4855</v>
      </c>
      <c r="M59" s="3">
        <v>535728.43272639089</v>
      </c>
      <c r="N59" s="3">
        <f t="shared" si="5"/>
        <v>22103727.918226391</v>
      </c>
      <c r="O59" s="3">
        <v>12991616.025000002</v>
      </c>
      <c r="P59" s="3">
        <v>238857.18980814164</v>
      </c>
      <c r="Q59" s="3">
        <f t="shared" si="6"/>
        <v>13230473.214808144</v>
      </c>
      <c r="R59" s="3">
        <v>239266</v>
      </c>
      <c r="S59" s="3">
        <v>477.161</v>
      </c>
      <c r="T59" s="3">
        <v>149190.45000000001</v>
      </c>
      <c r="U59" s="4">
        <v>235.69999999999996</v>
      </c>
      <c r="V59" s="4">
        <v>1.5</v>
      </c>
      <c r="W59" s="4">
        <v>22</v>
      </c>
      <c r="X59" s="30">
        <v>31</v>
      </c>
      <c r="Y59" s="30">
        <v>6889</v>
      </c>
      <c r="Z59" s="30">
        <v>85.1</v>
      </c>
      <c r="AA59" s="30">
        <v>58</v>
      </c>
      <c r="AB59" s="4">
        <v>23572</v>
      </c>
      <c r="AC59" s="4">
        <v>3142</v>
      </c>
      <c r="AD59" s="4">
        <v>237</v>
      </c>
      <c r="AE59" s="4">
        <v>137</v>
      </c>
      <c r="AF59" s="4">
        <f t="shared" si="7"/>
        <v>374</v>
      </c>
      <c r="AG59" s="4">
        <v>0</v>
      </c>
      <c r="AH59" s="30">
        <v>3</v>
      </c>
      <c r="AI59" s="4">
        <v>5381</v>
      </c>
      <c r="AJ59" s="4">
        <v>150</v>
      </c>
      <c r="AK59" s="4">
        <v>1</v>
      </c>
      <c r="AL59" s="4">
        <v>0</v>
      </c>
      <c r="AM59" s="4">
        <v>1</v>
      </c>
      <c r="AN59" s="4">
        <v>0</v>
      </c>
      <c r="AO59" s="4">
        <v>0</v>
      </c>
      <c r="AP59" s="4">
        <v>0</v>
      </c>
      <c r="AQ59" s="4">
        <f t="shared" si="8"/>
        <v>0</v>
      </c>
      <c r="AR59" s="4">
        <v>0</v>
      </c>
      <c r="AS59" s="4">
        <v>0</v>
      </c>
    </row>
    <row r="60" spans="1:45" s="30" customFormat="1" x14ac:dyDescent="0.2">
      <c r="A60" s="1">
        <v>41579</v>
      </c>
      <c r="B60" s="6">
        <f t="shared" si="2"/>
        <v>2013</v>
      </c>
      <c r="C60" s="3">
        <v>56290952.54192771</v>
      </c>
      <c r="D60" s="3">
        <v>17400393.981199998</v>
      </c>
      <c r="E60" s="3">
        <v>175599.13033886979</v>
      </c>
      <c r="F60" s="3">
        <f t="shared" si="3"/>
        <v>17575993.111538868</v>
      </c>
      <c r="G60" s="3">
        <v>7196501.2766999993</v>
      </c>
      <c r="H60" s="3">
        <v>290154.92344272713</v>
      </c>
      <c r="I60" s="3">
        <f t="shared" si="4"/>
        <v>7486656.2001427263</v>
      </c>
      <c r="J60" s="3">
        <v>6507032.9238999998</v>
      </c>
      <c r="K60" s="3">
        <v>17023388.467499997</v>
      </c>
      <c r="L60" s="3">
        <f>J60+K60</f>
        <v>23530421.391399998</v>
      </c>
      <c r="M60" s="3">
        <v>546671.91692510166</v>
      </c>
      <c r="N60" s="3">
        <f t="shared" si="5"/>
        <v>24077093.308325101</v>
      </c>
      <c r="O60" s="3">
        <v>12006063.484999999</v>
      </c>
      <c r="P60" s="3">
        <v>247860.16527918735</v>
      </c>
      <c r="Q60" s="3">
        <f t="shared" si="6"/>
        <v>12253923.650279187</v>
      </c>
      <c r="R60" s="3">
        <v>238243</v>
      </c>
      <c r="S60" s="3">
        <v>473.06799999999998</v>
      </c>
      <c r="T60" s="3">
        <v>119514.6</v>
      </c>
      <c r="U60" s="4">
        <v>501.50000000000006</v>
      </c>
      <c r="V60" s="4">
        <v>0</v>
      </c>
      <c r="W60" s="4">
        <v>21</v>
      </c>
      <c r="X60" s="30">
        <v>30</v>
      </c>
      <c r="Y60" s="30">
        <v>6863.8</v>
      </c>
      <c r="Z60" s="30">
        <v>85.1</v>
      </c>
      <c r="AA60" s="30">
        <v>59</v>
      </c>
      <c r="AB60" s="4">
        <v>23628</v>
      </c>
      <c r="AC60" s="4">
        <v>3104</v>
      </c>
      <c r="AD60" s="4">
        <v>237</v>
      </c>
      <c r="AE60" s="4">
        <v>136</v>
      </c>
      <c r="AF60" s="4">
        <f t="shared" si="7"/>
        <v>373</v>
      </c>
      <c r="AG60" s="4">
        <v>0</v>
      </c>
      <c r="AH60" s="30">
        <v>3</v>
      </c>
      <c r="AI60" s="4">
        <v>5392</v>
      </c>
      <c r="AJ60" s="4">
        <v>150</v>
      </c>
      <c r="AK60" s="4">
        <v>1</v>
      </c>
      <c r="AL60" s="4">
        <v>0</v>
      </c>
      <c r="AM60" s="4">
        <v>1</v>
      </c>
      <c r="AN60" s="4">
        <v>0</v>
      </c>
      <c r="AO60" s="4">
        <v>0</v>
      </c>
      <c r="AP60" s="4">
        <v>0</v>
      </c>
      <c r="AQ60" s="4">
        <f t="shared" si="8"/>
        <v>0</v>
      </c>
      <c r="AR60" s="4">
        <v>0</v>
      </c>
      <c r="AS60" s="4">
        <v>0</v>
      </c>
    </row>
    <row r="61" spans="1:45" s="30" customFormat="1" x14ac:dyDescent="0.2">
      <c r="A61" s="1">
        <v>41609</v>
      </c>
      <c r="B61" s="6">
        <f t="shared" si="2"/>
        <v>2013</v>
      </c>
      <c r="C61" s="3">
        <v>70564077.786506027</v>
      </c>
      <c r="D61" s="3">
        <v>21276561.418000001</v>
      </c>
      <c r="E61" s="3">
        <v>179047.95780428979</v>
      </c>
      <c r="F61" s="3">
        <f t="shared" si="3"/>
        <v>21455609.37580429</v>
      </c>
      <c r="G61" s="3">
        <v>8089952.5006000008</v>
      </c>
      <c r="H61" s="3">
        <v>293164.79696280387</v>
      </c>
      <c r="I61" s="3">
        <f t="shared" si="4"/>
        <v>8383117.297562805</v>
      </c>
      <c r="J61" s="3">
        <v>7635156.5388999991</v>
      </c>
      <c r="K61" s="3">
        <v>18932195.9943</v>
      </c>
      <c r="L61" s="3">
        <f>J61+K61</f>
        <v>26567352.533199999</v>
      </c>
      <c r="M61" s="3">
        <v>557615.40112381242</v>
      </c>
      <c r="N61" s="3">
        <f t="shared" si="5"/>
        <v>27124967.93432381</v>
      </c>
      <c r="O61" s="3">
        <v>11873765.093</v>
      </c>
      <c r="P61" s="3">
        <v>256863.14075023303</v>
      </c>
      <c r="Q61" s="3">
        <f t="shared" si="6"/>
        <v>12130628.233750233</v>
      </c>
      <c r="R61" s="3">
        <v>221712</v>
      </c>
      <c r="S61" s="3">
        <v>473.06799999999998</v>
      </c>
      <c r="T61" s="3">
        <v>123498.42</v>
      </c>
      <c r="U61" s="4">
        <v>756.99999999999977</v>
      </c>
      <c r="V61" s="4">
        <v>0</v>
      </c>
      <c r="W61" s="4">
        <v>20</v>
      </c>
      <c r="X61" s="30">
        <v>31</v>
      </c>
      <c r="Y61" s="30">
        <v>6849.3</v>
      </c>
      <c r="Z61" s="30">
        <v>84.1</v>
      </c>
      <c r="AA61" s="30">
        <v>60</v>
      </c>
      <c r="AB61" s="4">
        <v>23625</v>
      </c>
      <c r="AC61" s="4">
        <v>3099</v>
      </c>
      <c r="AD61" s="4">
        <v>237</v>
      </c>
      <c r="AE61" s="4">
        <v>137</v>
      </c>
      <c r="AF61" s="4">
        <f t="shared" si="7"/>
        <v>374</v>
      </c>
      <c r="AG61" s="4">
        <v>0</v>
      </c>
      <c r="AH61" s="30">
        <v>3</v>
      </c>
      <c r="AI61" s="4">
        <v>5392</v>
      </c>
      <c r="AJ61" s="4">
        <v>150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1</v>
      </c>
      <c r="AQ61" s="4">
        <f t="shared" si="8"/>
        <v>0</v>
      </c>
      <c r="AR61" s="4">
        <v>0</v>
      </c>
      <c r="AS61" s="4">
        <v>0</v>
      </c>
    </row>
    <row r="62" spans="1:45" s="30" customFormat="1" x14ac:dyDescent="0.2">
      <c r="A62" s="1">
        <v>41640</v>
      </c>
      <c r="B62" s="6">
        <f t="shared" ref="B62:B73" si="9">YEAR(A62)</f>
        <v>2014</v>
      </c>
      <c r="C62" s="3">
        <v>78167503.643012047</v>
      </c>
      <c r="D62" s="3">
        <v>24045022.723000001</v>
      </c>
      <c r="E62" s="3">
        <v>173642.26019782139</v>
      </c>
      <c r="F62" s="3">
        <f t="shared" si="3"/>
        <v>24218664.983197823</v>
      </c>
      <c r="G62" s="3">
        <v>9744747.6810999997</v>
      </c>
      <c r="H62" s="3">
        <v>291431.95309145824</v>
      </c>
      <c r="I62" s="3">
        <f t="shared" si="4"/>
        <v>10036179.634191457</v>
      </c>
      <c r="J62" s="3">
        <v>7297787.5548999999</v>
      </c>
      <c r="K62" s="3">
        <v>20090481.0724</v>
      </c>
      <c r="L62" s="3">
        <f t="shared" ref="L62:L73" si="10">J62+K62</f>
        <v>27388268.627300002</v>
      </c>
      <c r="M62" s="3">
        <v>561708.49531805085</v>
      </c>
      <c r="N62" s="3">
        <f t="shared" si="5"/>
        <v>27949977.122618053</v>
      </c>
      <c r="O62" s="3">
        <v>12772928.206999999</v>
      </c>
      <c r="P62" s="3">
        <v>261023.78940752943</v>
      </c>
      <c r="Q62" s="3">
        <f t="shared" si="6"/>
        <v>13033951.996407527</v>
      </c>
      <c r="R62" s="3">
        <v>208956.88321732407</v>
      </c>
      <c r="S62" s="3">
        <v>473.06799999999998</v>
      </c>
      <c r="T62" s="3">
        <v>123715.42</v>
      </c>
      <c r="U62" s="4">
        <v>844.5</v>
      </c>
      <c r="V62" s="4">
        <v>0</v>
      </c>
      <c r="W62" s="4">
        <v>22</v>
      </c>
      <c r="X62" s="30">
        <v>31</v>
      </c>
      <c r="Y62" s="30">
        <v>6806.1</v>
      </c>
      <c r="Z62" s="30">
        <v>82.5</v>
      </c>
      <c r="AA62" s="30">
        <v>61</v>
      </c>
      <c r="AB62" s="4">
        <v>23649</v>
      </c>
      <c r="AC62" s="4">
        <v>3122</v>
      </c>
      <c r="AD62" s="4">
        <v>185</v>
      </c>
      <c r="AE62" s="4">
        <v>137</v>
      </c>
      <c r="AF62" s="4">
        <f t="shared" si="7"/>
        <v>322</v>
      </c>
      <c r="AG62" s="4">
        <v>1</v>
      </c>
      <c r="AH62" s="30">
        <v>3</v>
      </c>
      <c r="AI62" s="4">
        <v>5392</v>
      </c>
      <c r="AJ62" s="4">
        <v>150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f t="shared" si="8"/>
        <v>0</v>
      </c>
      <c r="AR62" s="4">
        <v>1</v>
      </c>
      <c r="AS62" s="4">
        <v>0</v>
      </c>
    </row>
    <row r="63" spans="1:45" s="30" customFormat="1" x14ac:dyDescent="0.2">
      <c r="A63" s="1">
        <v>41671</v>
      </c>
      <c r="B63" s="6">
        <f t="shared" si="9"/>
        <v>2014</v>
      </c>
      <c r="C63" s="3">
        <v>67403067.843373507</v>
      </c>
      <c r="D63" s="3">
        <v>20749302.4553</v>
      </c>
      <c r="E63" s="3">
        <v>180893.46719427951</v>
      </c>
      <c r="F63" s="3">
        <f t="shared" si="3"/>
        <v>20930195.922494277</v>
      </c>
      <c r="G63" s="3">
        <v>8690919.2281999998</v>
      </c>
      <c r="H63" s="3">
        <v>297073.67541173729</v>
      </c>
      <c r="I63" s="3">
        <f t="shared" si="4"/>
        <v>8987992.9036117364</v>
      </c>
      <c r="J63" s="3">
        <v>6591065.1289999997</v>
      </c>
      <c r="K63" s="3">
        <v>18018764.039799999</v>
      </c>
      <c r="L63" s="3">
        <f t="shared" si="10"/>
        <v>24609829.1688</v>
      </c>
      <c r="M63" s="3">
        <v>573094.46221889113</v>
      </c>
      <c r="N63" s="3">
        <f t="shared" si="5"/>
        <v>25182923.631018892</v>
      </c>
      <c r="O63" s="3">
        <v>11586289.765999999</v>
      </c>
      <c r="P63" s="3">
        <v>261726.79151634086</v>
      </c>
      <c r="Q63" s="3">
        <f t="shared" si="6"/>
        <v>11848016.55751634</v>
      </c>
      <c r="R63" s="3">
        <v>173634.95746326374</v>
      </c>
      <c r="S63" s="3">
        <v>442.24400000000003</v>
      </c>
      <c r="T63" s="3">
        <v>111531.712</v>
      </c>
      <c r="U63" s="4">
        <v>740.90000000000009</v>
      </c>
      <c r="V63" s="4">
        <v>0</v>
      </c>
      <c r="W63" s="4">
        <v>19</v>
      </c>
      <c r="X63" s="30">
        <v>28</v>
      </c>
      <c r="Y63" s="30">
        <v>6772.3</v>
      </c>
      <c r="Z63" s="30">
        <v>82.1</v>
      </c>
      <c r="AA63" s="30">
        <v>62</v>
      </c>
      <c r="AB63" s="4">
        <v>23652</v>
      </c>
      <c r="AC63" s="4">
        <v>3121</v>
      </c>
      <c r="AD63" s="4">
        <v>185</v>
      </c>
      <c r="AE63" s="4">
        <v>137</v>
      </c>
      <c r="AF63" s="4">
        <f t="shared" si="7"/>
        <v>322</v>
      </c>
      <c r="AG63" s="4">
        <v>1</v>
      </c>
      <c r="AH63" s="30">
        <v>3</v>
      </c>
      <c r="AI63" s="4">
        <v>5211</v>
      </c>
      <c r="AJ63" s="4">
        <v>150</v>
      </c>
      <c r="AK63" s="4">
        <v>0</v>
      </c>
      <c r="AL63" s="4">
        <v>0</v>
      </c>
      <c r="AM63" s="4">
        <v>0</v>
      </c>
      <c r="AN63" s="4">
        <v>1</v>
      </c>
      <c r="AO63" s="4">
        <v>0</v>
      </c>
      <c r="AP63" s="4">
        <v>0</v>
      </c>
      <c r="AQ63" s="4">
        <f t="shared" si="8"/>
        <v>0</v>
      </c>
      <c r="AR63" s="4">
        <v>0</v>
      </c>
      <c r="AS63" s="4">
        <v>0</v>
      </c>
    </row>
    <row r="64" spans="1:45" s="30" customFormat="1" x14ac:dyDescent="0.2">
      <c r="A64" s="1">
        <v>41699</v>
      </c>
      <c r="B64" s="6">
        <f t="shared" si="9"/>
        <v>2014</v>
      </c>
      <c r="C64" s="3">
        <v>71142156.171084344</v>
      </c>
      <c r="D64" s="3">
        <v>20476865.275200002</v>
      </c>
      <c r="E64" s="3">
        <v>188144.6741907376</v>
      </c>
      <c r="F64" s="3">
        <f t="shared" si="3"/>
        <v>20665009.949390739</v>
      </c>
      <c r="G64" s="3">
        <v>8839537.966</v>
      </c>
      <c r="H64" s="3">
        <v>302715.3977320164</v>
      </c>
      <c r="I64" s="3">
        <f t="shared" si="4"/>
        <v>9142253.3637320157</v>
      </c>
      <c r="J64" s="3">
        <v>6930113.1627999991</v>
      </c>
      <c r="K64" s="3">
        <v>18940380.861499999</v>
      </c>
      <c r="L64" s="3">
        <f t="shared" si="10"/>
        <v>25870494.024299998</v>
      </c>
      <c r="M64" s="3">
        <v>584480.42911973142</v>
      </c>
      <c r="N64" s="3">
        <f t="shared" si="5"/>
        <v>26454974.45341973</v>
      </c>
      <c r="O64" s="3">
        <v>12718168.484999999</v>
      </c>
      <c r="P64" s="3">
        <v>262429.79362515226</v>
      </c>
      <c r="Q64" s="3">
        <f t="shared" si="6"/>
        <v>12980598.278625151</v>
      </c>
      <c r="R64" s="3">
        <v>171148.49187935036</v>
      </c>
      <c r="S64" s="3">
        <v>431.09500000000003</v>
      </c>
      <c r="T64" s="3">
        <v>122747.954</v>
      </c>
      <c r="U64" s="4">
        <v>720.19999999999993</v>
      </c>
      <c r="V64" s="4">
        <v>0</v>
      </c>
      <c r="W64" s="4">
        <v>21</v>
      </c>
      <c r="X64" s="30">
        <v>31</v>
      </c>
      <c r="Y64" s="30">
        <v>6751.3</v>
      </c>
      <c r="Z64" s="30">
        <v>81.8</v>
      </c>
      <c r="AA64" s="30">
        <v>63</v>
      </c>
      <c r="AB64" s="4">
        <v>23692</v>
      </c>
      <c r="AC64" s="4">
        <v>3085</v>
      </c>
      <c r="AD64" s="4">
        <v>188</v>
      </c>
      <c r="AE64" s="4">
        <v>137</v>
      </c>
      <c r="AF64" s="4">
        <f t="shared" si="7"/>
        <v>325</v>
      </c>
      <c r="AG64" s="4">
        <v>1</v>
      </c>
      <c r="AH64" s="30">
        <v>3</v>
      </c>
      <c r="AI64" s="4">
        <v>5178</v>
      </c>
      <c r="AJ64" s="4">
        <v>149</v>
      </c>
      <c r="AK64" s="4">
        <v>1</v>
      </c>
      <c r="AL64" s="4">
        <v>1</v>
      </c>
      <c r="AM64" s="4">
        <v>0</v>
      </c>
      <c r="AN64" s="4">
        <v>0</v>
      </c>
      <c r="AO64" s="4">
        <v>0</v>
      </c>
      <c r="AP64" s="4">
        <v>0</v>
      </c>
      <c r="AQ64" s="4">
        <f t="shared" si="8"/>
        <v>0</v>
      </c>
      <c r="AR64" s="4">
        <v>0</v>
      </c>
      <c r="AS64" s="4">
        <v>1</v>
      </c>
    </row>
    <row r="65" spans="1:45" s="30" customFormat="1" x14ac:dyDescent="0.2">
      <c r="A65" s="1">
        <v>41730</v>
      </c>
      <c r="B65" s="6">
        <f t="shared" si="9"/>
        <v>2014</v>
      </c>
      <c r="C65" s="3">
        <v>56889677.615301207</v>
      </c>
      <c r="D65" s="3">
        <v>15606789.041399999</v>
      </c>
      <c r="E65" s="3">
        <v>195395.88118719572</v>
      </c>
      <c r="F65" s="3">
        <f t="shared" si="3"/>
        <v>15802184.922587194</v>
      </c>
      <c r="G65" s="3">
        <v>7227399.0751</v>
      </c>
      <c r="H65" s="3">
        <v>308357.12005229545</v>
      </c>
      <c r="I65" s="3">
        <f t="shared" si="4"/>
        <v>7535756.1951522958</v>
      </c>
      <c r="J65" s="3">
        <v>5656916.7777999993</v>
      </c>
      <c r="K65" s="3">
        <v>16142679.944200002</v>
      </c>
      <c r="L65" s="3">
        <f t="shared" si="10"/>
        <v>21799596.722000003</v>
      </c>
      <c r="M65" s="3">
        <v>595866.3960205717</v>
      </c>
      <c r="N65" s="3">
        <f t="shared" si="5"/>
        <v>22395463.118020575</v>
      </c>
      <c r="O65" s="3">
        <v>11494836.318</v>
      </c>
      <c r="P65" s="3">
        <v>263132.79573396372</v>
      </c>
      <c r="Q65" s="3">
        <f t="shared" si="6"/>
        <v>11757969.113733964</v>
      </c>
      <c r="R65" s="3">
        <v>141658.93271461717</v>
      </c>
      <c r="S65" s="3">
        <v>448.66600000000005</v>
      </c>
      <c r="T65" s="3">
        <v>96196.53</v>
      </c>
      <c r="U65" s="4">
        <v>352.09999999999991</v>
      </c>
      <c r="V65" s="4">
        <v>0</v>
      </c>
      <c r="W65" s="4">
        <v>20</v>
      </c>
      <c r="X65" s="30">
        <v>30</v>
      </c>
      <c r="Y65" s="30">
        <v>6785</v>
      </c>
      <c r="Z65" s="30">
        <v>82</v>
      </c>
      <c r="AA65" s="30">
        <v>64</v>
      </c>
      <c r="AB65" s="4">
        <v>23826</v>
      </c>
      <c r="AC65" s="4">
        <v>3087</v>
      </c>
      <c r="AD65" s="4">
        <v>185</v>
      </c>
      <c r="AE65" s="4">
        <v>138</v>
      </c>
      <c r="AF65" s="4">
        <f t="shared" si="7"/>
        <v>323</v>
      </c>
      <c r="AG65" s="4">
        <v>1</v>
      </c>
      <c r="AH65" s="30">
        <v>3</v>
      </c>
      <c r="AI65" s="4">
        <v>5156</v>
      </c>
      <c r="AJ65" s="4">
        <v>148</v>
      </c>
      <c r="AK65" s="4">
        <v>1</v>
      </c>
      <c r="AL65" s="4">
        <v>1</v>
      </c>
      <c r="AM65" s="4">
        <v>0</v>
      </c>
      <c r="AN65" s="4">
        <v>0</v>
      </c>
      <c r="AO65" s="4">
        <v>1</v>
      </c>
      <c r="AP65" s="4">
        <v>0</v>
      </c>
      <c r="AQ65" s="4">
        <f t="shared" si="8"/>
        <v>0</v>
      </c>
      <c r="AR65" s="4">
        <v>0</v>
      </c>
      <c r="AS65" s="4">
        <v>0</v>
      </c>
    </row>
    <row r="66" spans="1:45" s="30" customFormat="1" x14ac:dyDescent="0.2">
      <c r="A66" s="1">
        <v>41760</v>
      </c>
      <c r="B66" s="6">
        <f t="shared" si="9"/>
        <v>2014</v>
      </c>
      <c r="C66" s="3">
        <v>51722002.598915666</v>
      </c>
      <c r="D66" s="3">
        <v>11442915.201100001</v>
      </c>
      <c r="E66" s="3">
        <v>202647.08818365383</v>
      </c>
      <c r="F66" s="3">
        <f t="shared" si="3"/>
        <v>11645562.289283656</v>
      </c>
      <c r="G66" s="3">
        <v>6595622.3787000002</v>
      </c>
      <c r="H66" s="3">
        <v>313998.84237257455</v>
      </c>
      <c r="I66" s="3">
        <f t="shared" si="4"/>
        <v>6909621.2210725751</v>
      </c>
      <c r="J66" s="3">
        <v>5262951.7011000002</v>
      </c>
      <c r="K66" s="3">
        <v>14949270.745700002</v>
      </c>
      <c r="L66" s="3">
        <f t="shared" si="10"/>
        <v>20212222.446800001</v>
      </c>
      <c r="M66" s="3">
        <v>607252.36292141199</v>
      </c>
      <c r="N66" s="3">
        <f t="shared" si="5"/>
        <v>20819474.809721414</v>
      </c>
      <c r="O66" s="3">
        <v>11858207.989999998</v>
      </c>
      <c r="P66" s="3">
        <v>263835.79784277512</v>
      </c>
      <c r="Q66" s="3">
        <f t="shared" si="6"/>
        <v>12122043.787842773</v>
      </c>
      <c r="R66" s="3">
        <v>120208.04166666667</v>
      </c>
      <c r="S66" s="3">
        <v>422.32100000000003</v>
      </c>
      <c r="T66" s="3">
        <v>99403.081000000006</v>
      </c>
      <c r="U66" s="4">
        <v>127.70000000000003</v>
      </c>
      <c r="V66" s="4">
        <v>12.399999999999999</v>
      </c>
      <c r="W66" s="4">
        <v>22</v>
      </c>
      <c r="X66" s="30">
        <v>31</v>
      </c>
      <c r="Y66" s="30">
        <v>6842.6</v>
      </c>
      <c r="Z66" s="30">
        <v>82.8</v>
      </c>
      <c r="AA66" s="30">
        <v>65</v>
      </c>
      <c r="AB66" s="4">
        <v>23751</v>
      </c>
      <c r="AC66" s="4">
        <v>3075</v>
      </c>
      <c r="AD66" s="4">
        <v>186</v>
      </c>
      <c r="AE66" s="4">
        <v>138</v>
      </c>
      <c r="AF66" s="4">
        <f t="shared" si="7"/>
        <v>324</v>
      </c>
      <c r="AG66" s="4">
        <v>1</v>
      </c>
      <c r="AH66" s="30">
        <v>3</v>
      </c>
      <c r="AI66" s="4">
        <v>5156</v>
      </c>
      <c r="AJ66" s="4">
        <v>148</v>
      </c>
      <c r="AK66" s="4">
        <v>1</v>
      </c>
      <c r="AL66" s="4">
        <v>1</v>
      </c>
      <c r="AM66" s="4">
        <v>0</v>
      </c>
      <c r="AN66" s="4">
        <v>0</v>
      </c>
      <c r="AO66" s="4">
        <v>0</v>
      </c>
      <c r="AP66" s="4">
        <v>0</v>
      </c>
      <c r="AQ66" s="4">
        <f t="shared" si="8"/>
        <v>1</v>
      </c>
      <c r="AR66" s="4">
        <v>0</v>
      </c>
      <c r="AS66" s="4">
        <v>0</v>
      </c>
    </row>
    <row r="67" spans="1:45" s="30" customFormat="1" x14ac:dyDescent="0.2">
      <c r="A67" s="1">
        <v>41791</v>
      </c>
      <c r="B67" s="6">
        <f t="shared" si="9"/>
        <v>2014</v>
      </c>
      <c r="C67" s="3">
        <v>53875004.047108434</v>
      </c>
      <c r="D67" s="3">
        <v>11450449.290999999</v>
      </c>
      <c r="E67" s="3">
        <v>209898.29518011195</v>
      </c>
      <c r="F67" s="3">
        <f t="shared" ref="F67:F73" si="11">D67+E67</f>
        <v>11660347.586180111</v>
      </c>
      <c r="G67" s="3">
        <v>6748420.8118000003</v>
      </c>
      <c r="H67" s="3">
        <v>319640.5646928536</v>
      </c>
      <c r="I67" s="3">
        <f t="shared" ref="I67:I73" si="12">G67+H67</f>
        <v>7068061.3764928542</v>
      </c>
      <c r="J67" s="3">
        <v>5437661.7108000005</v>
      </c>
      <c r="K67" s="3">
        <v>15250874.950900001</v>
      </c>
      <c r="L67" s="3">
        <f t="shared" si="10"/>
        <v>20688536.661700003</v>
      </c>
      <c r="M67" s="3">
        <v>618638.32982225227</v>
      </c>
      <c r="N67" s="3">
        <f t="shared" ref="N67:N73" si="13">L67+M67</f>
        <v>21307174.991522256</v>
      </c>
      <c r="O67" s="3">
        <v>12819088.591</v>
      </c>
      <c r="P67" s="3">
        <v>264538.79995158652</v>
      </c>
      <c r="Q67" s="3">
        <f t="shared" ref="Q67:Q73" si="14">O67+P67</f>
        <v>13083627.390951587</v>
      </c>
      <c r="R67" s="3">
        <v>107612.23124516629</v>
      </c>
      <c r="S67" s="3">
        <v>422.44500000000005</v>
      </c>
      <c r="T67" s="3">
        <v>96544.53</v>
      </c>
      <c r="U67" s="4">
        <v>25.699999999999996</v>
      </c>
      <c r="V67" s="4">
        <v>47.4</v>
      </c>
      <c r="W67" s="4">
        <v>21</v>
      </c>
      <c r="X67" s="30">
        <v>30</v>
      </c>
      <c r="Y67" s="30">
        <v>6912.9</v>
      </c>
      <c r="Z67" s="30">
        <v>83.4</v>
      </c>
      <c r="AA67" s="30">
        <v>66</v>
      </c>
      <c r="AB67" s="4">
        <v>23799</v>
      </c>
      <c r="AC67" s="4">
        <v>3067</v>
      </c>
      <c r="AD67" s="4">
        <v>187</v>
      </c>
      <c r="AE67" s="4">
        <v>138</v>
      </c>
      <c r="AF67" s="4">
        <f t="shared" si="7"/>
        <v>325</v>
      </c>
      <c r="AG67" s="4">
        <v>1</v>
      </c>
      <c r="AH67" s="30">
        <v>3</v>
      </c>
      <c r="AI67" s="4">
        <v>5163</v>
      </c>
      <c r="AJ67" s="4">
        <v>148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f t="shared" si="8"/>
        <v>1</v>
      </c>
      <c r="AR67" s="4">
        <v>0</v>
      </c>
      <c r="AS67" s="4">
        <v>0</v>
      </c>
    </row>
    <row r="68" spans="1:45" s="30" customFormat="1" x14ac:dyDescent="0.2">
      <c r="A68" s="1">
        <v>41821</v>
      </c>
      <c r="B68" s="6">
        <f t="shared" si="9"/>
        <v>2014</v>
      </c>
      <c r="C68" s="3">
        <v>58142316.039879523</v>
      </c>
      <c r="D68" s="3">
        <v>12659349.261</v>
      </c>
      <c r="E68" s="3">
        <v>217149.50217657004</v>
      </c>
      <c r="F68" s="3">
        <f t="shared" si="11"/>
        <v>12876498.76317657</v>
      </c>
      <c r="G68" s="3">
        <v>7210633.4199000001</v>
      </c>
      <c r="H68" s="3">
        <v>325282.28701313271</v>
      </c>
      <c r="I68" s="3">
        <f t="shared" si="12"/>
        <v>7535915.7069131332</v>
      </c>
      <c r="J68" s="3">
        <v>5829631.7425999995</v>
      </c>
      <c r="K68" s="3">
        <v>16163844.549199998</v>
      </c>
      <c r="L68" s="3">
        <f t="shared" si="10"/>
        <v>21993476.2918</v>
      </c>
      <c r="M68" s="3">
        <v>630024.29672309256</v>
      </c>
      <c r="N68" s="3">
        <f t="shared" si="13"/>
        <v>22623500.588523094</v>
      </c>
      <c r="O68" s="3">
        <v>14008809.457</v>
      </c>
      <c r="P68" s="3">
        <v>265241.80206039798</v>
      </c>
      <c r="Q68" s="3">
        <f t="shared" si="14"/>
        <v>14274051.259060398</v>
      </c>
      <c r="R68" s="3">
        <v>108165.34174400619</v>
      </c>
      <c r="S68" s="3">
        <v>395.33600000000001</v>
      </c>
      <c r="T68" s="3">
        <v>100649.73299999999</v>
      </c>
      <c r="U68" s="4">
        <v>10.600000000000001</v>
      </c>
      <c r="V68" s="4">
        <v>55.899999999999984</v>
      </c>
      <c r="W68" s="4">
        <v>22</v>
      </c>
      <c r="X68" s="30">
        <v>31</v>
      </c>
      <c r="Y68" s="30">
        <v>6957.8</v>
      </c>
      <c r="Z68" s="30">
        <v>83.4</v>
      </c>
      <c r="AA68" s="30">
        <v>67</v>
      </c>
      <c r="AB68" s="4">
        <v>23834</v>
      </c>
      <c r="AC68" s="4">
        <v>3066</v>
      </c>
      <c r="AD68" s="4">
        <v>187</v>
      </c>
      <c r="AE68" s="4">
        <v>138</v>
      </c>
      <c r="AF68" s="4">
        <f t="shared" si="7"/>
        <v>325</v>
      </c>
      <c r="AG68" s="4">
        <v>1</v>
      </c>
      <c r="AH68" s="30">
        <v>3</v>
      </c>
      <c r="AI68" s="4">
        <v>5139</v>
      </c>
      <c r="AJ68" s="4">
        <v>147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f t="shared" si="8"/>
        <v>1</v>
      </c>
      <c r="AR68" s="4">
        <v>0</v>
      </c>
      <c r="AS68" s="4">
        <v>0</v>
      </c>
    </row>
    <row r="69" spans="1:45" s="30" customFormat="1" x14ac:dyDescent="0.2">
      <c r="A69" s="1">
        <v>41852</v>
      </c>
      <c r="B69" s="6">
        <f t="shared" si="9"/>
        <v>2014</v>
      </c>
      <c r="C69" s="3">
        <v>57751654.821686745</v>
      </c>
      <c r="D69" s="3">
        <v>12690651.3156</v>
      </c>
      <c r="E69" s="3">
        <v>224400.70917302815</v>
      </c>
      <c r="F69" s="3">
        <f t="shared" si="11"/>
        <v>12915052.024773028</v>
      </c>
      <c r="G69" s="3">
        <v>7172486.9500000002</v>
      </c>
      <c r="H69" s="3">
        <v>330924.00933341176</v>
      </c>
      <c r="I69" s="3">
        <f t="shared" si="12"/>
        <v>7503410.9593334123</v>
      </c>
      <c r="J69" s="3">
        <v>5689623.5511000007</v>
      </c>
      <c r="K69" s="3">
        <v>16115241.480999999</v>
      </c>
      <c r="L69" s="3">
        <f t="shared" si="10"/>
        <v>21804865.032099999</v>
      </c>
      <c r="M69" s="3">
        <v>641410.26362393284</v>
      </c>
      <c r="N69" s="3">
        <f t="shared" si="13"/>
        <v>22446275.295723934</v>
      </c>
      <c r="O69" s="3">
        <v>14091447.23</v>
      </c>
      <c r="P69" s="3">
        <v>265944.80416920938</v>
      </c>
      <c r="Q69" s="3">
        <f t="shared" si="14"/>
        <v>14357392.03416921</v>
      </c>
      <c r="R69" s="3">
        <v>124973.92846094354</v>
      </c>
      <c r="S69" s="3">
        <v>403.601</v>
      </c>
      <c r="T69" s="3">
        <v>100546.82</v>
      </c>
      <c r="U69" s="4">
        <v>18.999999999999996</v>
      </c>
      <c r="V69" s="4">
        <v>51.999999999999993</v>
      </c>
      <c r="W69" s="4">
        <v>20</v>
      </c>
      <c r="X69" s="30">
        <v>31</v>
      </c>
      <c r="Y69" s="30">
        <v>6969.7</v>
      </c>
      <c r="Z69" s="30">
        <v>82.2</v>
      </c>
      <c r="AA69" s="30">
        <v>68</v>
      </c>
      <c r="AB69" s="4">
        <v>23862</v>
      </c>
      <c r="AC69" s="4">
        <v>3062</v>
      </c>
      <c r="AD69" s="4">
        <v>188</v>
      </c>
      <c r="AE69" s="4">
        <v>138</v>
      </c>
      <c r="AF69" s="4">
        <f t="shared" si="7"/>
        <v>326</v>
      </c>
      <c r="AG69" s="4">
        <v>1</v>
      </c>
      <c r="AH69" s="30">
        <v>3</v>
      </c>
      <c r="AI69" s="4">
        <v>5209</v>
      </c>
      <c r="AJ69" s="4">
        <v>144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f t="shared" si="8"/>
        <v>1</v>
      </c>
      <c r="AR69" s="4">
        <v>0</v>
      </c>
      <c r="AS69" s="4">
        <v>0</v>
      </c>
    </row>
    <row r="70" spans="1:45" s="30" customFormat="1" x14ac:dyDescent="0.2">
      <c r="A70" s="1">
        <v>41883</v>
      </c>
      <c r="B70" s="6">
        <f t="shared" si="9"/>
        <v>2014</v>
      </c>
      <c r="C70" s="3">
        <v>55055070.785060234</v>
      </c>
      <c r="D70" s="3">
        <v>12397214.755899999</v>
      </c>
      <c r="E70" s="3">
        <v>231651.91616948627</v>
      </c>
      <c r="F70" s="3">
        <f t="shared" si="11"/>
        <v>12628866.672069486</v>
      </c>
      <c r="G70" s="3">
        <v>6683803.4541999996</v>
      </c>
      <c r="H70" s="3">
        <v>336565.73165369086</v>
      </c>
      <c r="I70" s="3">
        <f t="shared" si="12"/>
        <v>7020369.1858536908</v>
      </c>
      <c r="J70" s="3">
        <v>5271156.1382999998</v>
      </c>
      <c r="K70" s="3">
        <v>15161579.8627</v>
      </c>
      <c r="L70" s="3">
        <f t="shared" si="10"/>
        <v>20432736.001000002</v>
      </c>
      <c r="M70" s="3">
        <v>652796.23052477313</v>
      </c>
      <c r="N70" s="3">
        <f t="shared" si="13"/>
        <v>21085532.231524777</v>
      </c>
      <c r="O70" s="3">
        <v>13562155.984999999</v>
      </c>
      <c r="P70" s="3">
        <v>266647.80627802078</v>
      </c>
      <c r="Q70" s="3">
        <f t="shared" si="14"/>
        <v>13828803.79127802</v>
      </c>
      <c r="R70" s="3">
        <v>139459.97032095899</v>
      </c>
      <c r="S70" s="3">
        <v>405.03599999999994</v>
      </c>
      <c r="T70" s="3">
        <v>97303.5</v>
      </c>
      <c r="U70" s="4">
        <v>90.500000000000014</v>
      </c>
      <c r="V70" s="4">
        <v>25.400000000000006</v>
      </c>
      <c r="W70" s="4">
        <v>21</v>
      </c>
      <c r="X70" s="30">
        <v>30</v>
      </c>
      <c r="Y70" s="30">
        <v>6944.1</v>
      </c>
      <c r="Z70" s="30">
        <v>81.3</v>
      </c>
      <c r="AA70" s="30">
        <v>69</v>
      </c>
      <c r="AB70" s="4">
        <v>24020</v>
      </c>
      <c r="AC70" s="4">
        <v>2981</v>
      </c>
      <c r="AD70" s="4">
        <v>186</v>
      </c>
      <c r="AE70" s="4">
        <v>138</v>
      </c>
      <c r="AF70" s="4">
        <f t="shared" si="7"/>
        <v>324</v>
      </c>
      <c r="AG70" s="4">
        <v>1</v>
      </c>
      <c r="AH70" s="30">
        <v>3</v>
      </c>
      <c r="AI70" s="4">
        <v>5316</v>
      </c>
      <c r="AJ70" s="4">
        <v>144</v>
      </c>
      <c r="AK70" s="4">
        <v>1</v>
      </c>
      <c r="AL70" s="4">
        <v>0</v>
      </c>
      <c r="AM70" s="4">
        <v>1</v>
      </c>
      <c r="AN70" s="4">
        <v>0</v>
      </c>
      <c r="AO70" s="4">
        <v>0</v>
      </c>
      <c r="AP70" s="4">
        <v>0</v>
      </c>
      <c r="AQ70" s="4">
        <f t="shared" si="8"/>
        <v>0</v>
      </c>
      <c r="AR70" s="4">
        <v>0</v>
      </c>
      <c r="AS70" s="4">
        <v>0</v>
      </c>
    </row>
    <row r="71" spans="1:45" s="30" customFormat="1" x14ac:dyDescent="0.2">
      <c r="A71" s="1">
        <v>41913</v>
      </c>
      <c r="B71" s="6">
        <f t="shared" si="9"/>
        <v>2014</v>
      </c>
      <c r="C71" s="3">
        <v>55391118.475783132</v>
      </c>
      <c r="D71" s="3">
        <v>13065374.972399998</v>
      </c>
      <c r="E71" s="3">
        <v>238903.12316594436</v>
      </c>
      <c r="F71" s="3">
        <f t="shared" si="11"/>
        <v>13304278.095565943</v>
      </c>
      <c r="G71" s="3">
        <v>6719023.064100001</v>
      </c>
      <c r="H71" s="3">
        <v>342207.45397396991</v>
      </c>
      <c r="I71" s="3">
        <f t="shared" si="12"/>
        <v>7061230.5180739705</v>
      </c>
      <c r="J71" s="3">
        <v>5354797.2243000008</v>
      </c>
      <c r="K71" s="3">
        <v>15335050.289500002</v>
      </c>
      <c r="L71" s="3">
        <f t="shared" si="10"/>
        <v>20689847.513800003</v>
      </c>
      <c r="M71" s="3">
        <v>664182.19742561341</v>
      </c>
      <c r="N71" s="3">
        <f t="shared" si="13"/>
        <v>21354029.711225618</v>
      </c>
      <c r="O71" s="3">
        <v>12773242.293000001</v>
      </c>
      <c r="P71" s="3">
        <v>267350.80838683224</v>
      </c>
      <c r="Q71" s="3">
        <f t="shared" si="14"/>
        <v>13040593.101386834</v>
      </c>
      <c r="R71" s="3">
        <v>161712.52803557616</v>
      </c>
      <c r="S71" s="3">
        <v>400.59199999999998</v>
      </c>
      <c r="T71" s="3">
        <v>100546.82</v>
      </c>
      <c r="U71" s="4">
        <v>225.59999999999994</v>
      </c>
      <c r="V71" s="4">
        <v>1.8</v>
      </c>
      <c r="W71" s="4">
        <v>22</v>
      </c>
      <c r="X71" s="30">
        <v>31</v>
      </c>
      <c r="Y71" s="30">
        <v>6936.6</v>
      </c>
      <c r="Z71" s="30">
        <v>80.099999999999994</v>
      </c>
      <c r="AA71" s="30">
        <v>70</v>
      </c>
      <c r="AB71" s="4">
        <v>24052</v>
      </c>
      <c r="AC71" s="4">
        <v>2984</v>
      </c>
      <c r="AD71" s="4">
        <v>186</v>
      </c>
      <c r="AE71" s="4">
        <v>138</v>
      </c>
      <c r="AF71" s="4">
        <f t="shared" si="7"/>
        <v>324</v>
      </c>
      <c r="AG71" s="4">
        <v>1</v>
      </c>
      <c r="AH71" s="30">
        <v>3</v>
      </c>
      <c r="AI71" s="4">
        <v>5272</v>
      </c>
      <c r="AJ71" s="4">
        <v>144</v>
      </c>
      <c r="AK71" s="4">
        <v>1</v>
      </c>
      <c r="AL71" s="4">
        <v>0</v>
      </c>
      <c r="AM71" s="4">
        <v>1</v>
      </c>
      <c r="AN71" s="4">
        <v>0</v>
      </c>
      <c r="AO71" s="4">
        <v>0</v>
      </c>
      <c r="AP71" s="4">
        <v>0</v>
      </c>
      <c r="AQ71" s="4">
        <f t="shared" si="8"/>
        <v>0</v>
      </c>
      <c r="AR71" s="4">
        <v>0</v>
      </c>
      <c r="AS71" s="4">
        <v>0</v>
      </c>
    </row>
    <row r="72" spans="1:45" s="30" customFormat="1" x14ac:dyDescent="0.2">
      <c r="A72" s="1">
        <v>41944</v>
      </c>
      <c r="B72" s="6">
        <f t="shared" si="9"/>
        <v>2014</v>
      </c>
      <c r="C72" s="3">
        <v>61256622.912168674</v>
      </c>
      <c r="D72" s="3">
        <v>17254782.230599999</v>
      </c>
      <c r="E72" s="3">
        <v>246154.33016240248</v>
      </c>
      <c r="F72" s="3">
        <f t="shared" si="11"/>
        <v>17500936.560762402</v>
      </c>
      <c r="G72" s="3">
        <v>7525140.5691000018</v>
      </c>
      <c r="H72" s="3">
        <v>347849.17629424902</v>
      </c>
      <c r="I72" s="3">
        <f t="shared" si="12"/>
        <v>7872989.7453942504</v>
      </c>
      <c r="J72" s="3">
        <v>5889499.6722000008</v>
      </c>
      <c r="K72" s="3">
        <v>16599076.4438</v>
      </c>
      <c r="L72" s="3">
        <f t="shared" si="10"/>
        <v>22488576.116</v>
      </c>
      <c r="M72" s="3">
        <v>675568.1643264537</v>
      </c>
      <c r="N72" s="3">
        <f t="shared" si="13"/>
        <v>23164144.280326456</v>
      </c>
      <c r="O72" s="3">
        <v>11904214.238</v>
      </c>
      <c r="P72" s="3">
        <v>268053.81049564364</v>
      </c>
      <c r="Q72" s="3">
        <f t="shared" si="14"/>
        <v>12172268.048495643</v>
      </c>
      <c r="R72" s="3">
        <v>172825.66676334108</v>
      </c>
      <c r="S72" s="3">
        <v>400.59199999999998</v>
      </c>
      <c r="T72" s="3">
        <v>97303.5</v>
      </c>
      <c r="U72" s="4">
        <v>491.6</v>
      </c>
      <c r="V72" s="4">
        <v>0</v>
      </c>
      <c r="W72" s="4">
        <v>20</v>
      </c>
      <c r="X72" s="30">
        <v>30</v>
      </c>
      <c r="Y72" s="30">
        <v>6914.3</v>
      </c>
      <c r="Z72" s="30">
        <v>79.099999999999994</v>
      </c>
      <c r="AA72" s="30">
        <v>71</v>
      </c>
      <c r="AB72" s="4">
        <v>24048</v>
      </c>
      <c r="AC72" s="4">
        <v>2985</v>
      </c>
      <c r="AD72" s="4">
        <v>189</v>
      </c>
      <c r="AE72" s="4">
        <v>138</v>
      </c>
      <c r="AF72" s="4">
        <f t="shared" si="7"/>
        <v>327</v>
      </c>
      <c r="AG72" s="4">
        <v>1</v>
      </c>
      <c r="AH72" s="30">
        <v>3</v>
      </c>
      <c r="AI72" s="4">
        <v>5272</v>
      </c>
      <c r="AJ72" s="4">
        <v>143</v>
      </c>
      <c r="AK72" s="4">
        <v>1</v>
      </c>
      <c r="AL72" s="4">
        <v>0</v>
      </c>
      <c r="AM72" s="4">
        <v>1</v>
      </c>
      <c r="AN72" s="4">
        <v>0</v>
      </c>
      <c r="AO72" s="4">
        <v>0</v>
      </c>
      <c r="AP72" s="4">
        <v>0</v>
      </c>
      <c r="AQ72" s="4">
        <f t="shared" si="8"/>
        <v>0</v>
      </c>
      <c r="AR72" s="4">
        <v>0</v>
      </c>
      <c r="AS72" s="4">
        <v>0</v>
      </c>
    </row>
    <row r="73" spans="1:45" s="30" customFormat="1" x14ac:dyDescent="0.2">
      <c r="A73" s="1">
        <v>41974</v>
      </c>
      <c r="B73" s="6">
        <f t="shared" si="9"/>
        <v>2014</v>
      </c>
      <c r="C73" s="3">
        <v>66218611.445421688</v>
      </c>
      <c r="D73" s="3">
        <v>20222691.8213</v>
      </c>
      <c r="E73" s="3">
        <v>253405.53715886059</v>
      </c>
      <c r="F73" s="3">
        <f t="shared" si="11"/>
        <v>20476097.358458862</v>
      </c>
      <c r="G73" s="3">
        <v>8312820.2866000012</v>
      </c>
      <c r="H73" s="3">
        <v>353490.89861452807</v>
      </c>
      <c r="I73" s="3">
        <f t="shared" si="12"/>
        <v>8666311.1852145288</v>
      </c>
      <c r="J73" s="3">
        <v>6595642.288999998</v>
      </c>
      <c r="K73" s="3">
        <v>17924036.272100002</v>
      </c>
      <c r="L73" s="3">
        <f t="shared" si="10"/>
        <v>24519678.561099999</v>
      </c>
      <c r="M73" s="3">
        <v>686954.13122729398</v>
      </c>
      <c r="N73" s="3">
        <f t="shared" si="13"/>
        <v>25206632.692327291</v>
      </c>
      <c r="O73" s="3">
        <v>11928804.916999999</v>
      </c>
      <c r="P73" s="3">
        <v>268756.81260445504</v>
      </c>
      <c r="Q73" s="3">
        <f t="shared" si="14"/>
        <v>12197561.729604455</v>
      </c>
      <c r="R73" s="3">
        <v>187559.82018561487</v>
      </c>
      <c r="S73" s="3">
        <v>400.19899999999996</v>
      </c>
      <c r="T73" s="3">
        <v>100546.82</v>
      </c>
      <c r="U73" s="4">
        <v>619.89999999999986</v>
      </c>
      <c r="V73" s="4">
        <v>0</v>
      </c>
      <c r="W73" s="4">
        <v>21</v>
      </c>
      <c r="X73" s="30">
        <v>31</v>
      </c>
      <c r="Y73" s="30">
        <v>6903.2</v>
      </c>
      <c r="Z73" s="30">
        <v>79</v>
      </c>
      <c r="AA73" s="30">
        <v>72</v>
      </c>
      <c r="AB73" s="4">
        <v>24046</v>
      </c>
      <c r="AC73" s="4">
        <v>2981</v>
      </c>
      <c r="AD73" s="4">
        <v>189</v>
      </c>
      <c r="AE73" s="4">
        <v>138</v>
      </c>
      <c r="AF73" s="4">
        <f t="shared" si="7"/>
        <v>327</v>
      </c>
      <c r="AG73" s="4">
        <v>1</v>
      </c>
      <c r="AH73" s="30">
        <v>3</v>
      </c>
      <c r="AI73" s="4">
        <v>5273</v>
      </c>
      <c r="AJ73" s="4">
        <v>143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1</v>
      </c>
      <c r="AQ73" s="4">
        <f t="shared" si="8"/>
        <v>0</v>
      </c>
      <c r="AR73" s="4">
        <v>0</v>
      </c>
      <c r="AS73" s="4">
        <v>0</v>
      </c>
    </row>
    <row r="74" spans="1:45" x14ac:dyDescent="0.2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</sheetData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/>
  </sheetViews>
  <sheetFormatPr defaultRowHeight="12.75" x14ac:dyDescent="0.2"/>
  <cols>
    <col min="1" max="1" width="18.85546875" customWidth="1"/>
    <col min="2" max="2" width="14" bestFit="1" customWidth="1"/>
    <col min="3" max="3" width="17.5703125" bestFit="1" customWidth="1"/>
    <col min="4" max="4" width="12.85546875" bestFit="1" customWidth="1"/>
    <col min="5" max="5" width="12" bestFit="1" customWidth="1"/>
  </cols>
  <sheetData>
    <row r="1" spans="1:5" x14ac:dyDescent="0.2">
      <c r="A1" t="s">
        <v>185</v>
      </c>
    </row>
    <row r="2" spans="1:5" x14ac:dyDescent="0.2">
      <c r="A2" t="s">
        <v>186</v>
      </c>
    </row>
    <row r="4" spans="1:5" x14ac:dyDescent="0.2">
      <c r="B4" t="s">
        <v>45</v>
      </c>
      <c r="C4" t="s">
        <v>44</v>
      </c>
      <c r="D4" t="s">
        <v>46</v>
      </c>
      <c r="E4" t="s">
        <v>14</v>
      </c>
    </row>
    <row r="5" spans="1:5" x14ac:dyDescent="0.2">
      <c r="A5" t="s">
        <v>13</v>
      </c>
      <c r="B5" s="23">
        <v>-37160612.006604001</v>
      </c>
      <c r="C5" s="23">
        <v>6452637.6681547798</v>
      </c>
      <c r="D5">
        <v>-5.7589801128924298</v>
      </c>
      <c r="E5" s="5">
        <v>2.8328309123345898E-7</v>
      </c>
    </row>
    <row r="6" spans="1:5" x14ac:dyDescent="0.2">
      <c r="A6" t="s">
        <v>9</v>
      </c>
      <c r="B6" s="23">
        <v>-1942.0283032156899</v>
      </c>
      <c r="C6" s="23">
        <v>396.28160296815298</v>
      </c>
      <c r="D6">
        <v>-4.9006269498000297</v>
      </c>
      <c r="E6" s="5">
        <v>7.1965631732990602E-6</v>
      </c>
    </row>
    <row r="7" spans="1:5" x14ac:dyDescent="0.2">
      <c r="A7" t="s">
        <v>10</v>
      </c>
      <c r="B7" s="23">
        <v>18776.2101182814</v>
      </c>
      <c r="C7" s="23">
        <v>2160.1623978172502</v>
      </c>
      <c r="D7">
        <v>8.6920363659944808</v>
      </c>
      <c r="E7" s="5">
        <v>2.51429162250008E-12</v>
      </c>
    </row>
    <row r="8" spans="1:5" x14ac:dyDescent="0.2">
      <c r="A8" t="s">
        <v>12</v>
      </c>
      <c r="B8" s="23">
        <v>343982.80346646998</v>
      </c>
      <c r="C8" s="23">
        <v>50304.612323820103</v>
      </c>
      <c r="D8">
        <v>6.8379973043463398</v>
      </c>
      <c r="E8" s="5">
        <v>4.0975819742951297E-9</v>
      </c>
    </row>
    <row r="9" spans="1:5" x14ac:dyDescent="0.2">
      <c r="A9" t="s">
        <v>142</v>
      </c>
      <c r="B9" s="23">
        <v>6298.1879682273602</v>
      </c>
      <c r="C9" s="23">
        <v>987.72787035406395</v>
      </c>
      <c r="D9">
        <v>6.3764404723840498</v>
      </c>
      <c r="E9" s="5">
        <v>2.5476410638951E-8</v>
      </c>
    </row>
    <row r="10" spans="1:5" x14ac:dyDescent="0.2">
      <c r="A10" t="s">
        <v>76</v>
      </c>
      <c r="B10" s="23">
        <v>-33861.974380252897</v>
      </c>
      <c r="C10" s="23">
        <v>7463.4979388609499</v>
      </c>
      <c r="D10">
        <v>-4.53701128581283</v>
      </c>
      <c r="E10" s="5">
        <v>2.6757944556572699E-5</v>
      </c>
    </row>
    <row r="11" spans="1:5" x14ac:dyDescent="0.2">
      <c r="A11" t="s">
        <v>141</v>
      </c>
      <c r="B11" s="23">
        <v>-1059883.5580144499</v>
      </c>
      <c r="C11" s="23">
        <v>212797.117215159</v>
      </c>
      <c r="D11">
        <v>-4.98072329120326</v>
      </c>
      <c r="E11" s="5">
        <v>5.3608738255872996E-6</v>
      </c>
    </row>
    <row r="12" spans="1:5" x14ac:dyDescent="0.2">
      <c r="A12" t="s">
        <v>31</v>
      </c>
      <c r="B12" s="23">
        <v>-1039210.49447872</v>
      </c>
      <c r="C12" s="23">
        <v>201970.53417216099</v>
      </c>
      <c r="D12">
        <v>-5.1453569637682497</v>
      </c>
      <c r="E12" s="5">
        <v>2.91108144868254E-6</v>
      </c>
    </row>
    <row r="13" spans="1:5" x14ac:dyDescent="0.2">
      <c r="A13" t="s">
        <v>32</v>
      </c>
      <c r="B13" s="23">
        <v>-999621.62057946401</v>
      </c>
      <c r="C13" s="23">
        <v>168747.06272218199</v>
      </c>
      <c r="D13">
        <v>-5.9237867874784698</v>
      </c>
      <c r="E13" s="5">
        <v>1.4971477427414E-7</v>
      </c>
    </row>
    <row r="14" spans="1:5" x14ac:dyDescent="0.2">
      <c r="A14" s="31" t="s">
        <v>177</v>
      </c>
      <c r="B14" s="23">
        <v>-1700650.11734527</v>
      </c>
      <c r="C14" s="23">
        <v>263666.855532063</v>
      </c>
      <c r="D14">
        <v>-6.4499958248960203</v>
      </c>
      <c r="E14" s="5">
        <v>1.9063032278323598E-8</v>
      </c>
    </row>
    <row r="15" spans="1:5" x14ac:dyDescent="0.2">
      <c r="B15" s="23"/>
    </row>
    <row r="16" spans="1:5" x14ac:dyDescent="0.2">
      <c r="A16" t="s">
        <v>47</v>
      </c>
      <c r="B16" s="23">
        <v>12781800.9161934</v>
      </c>
      <c r="C16" t="s">
        <v>48</v>
      </c>
      <c r="D16" s="23">
        <v>1131231.1300965101</v>
      </c>
    </row>
    <row r="17" spans="1:4" x14ac:dyDescent="0.2">
      <c r="A17" t="s">
        <v>49</v>
      </c>
      <c r="B17">
        <v>6476846057006.9502</v>
      </c>
      <c r="C17" t="s">
        <v>50</v>
      </c>
      <c r="D17">
        <v>323210.858394304</v>
      </c>
    </row>
    <row r="18" spans="1:4" x14ac:dyDescent="0.2">
      <c r="A18" t="s">
        <v>15</v>
      </c>
      <c r="B18">
        <v>0.92871428165853198</v>
      </c>
      <c r="C18" t="s">
        <v>16</v>
      </c>
      <c r="D18">
        <v>0.91836635480251205</v>
      </c>
    </row>
    <row r="19" spans="1:4" x14ac:dyDescent="0.2">
      <c r="A19" t="s">
        <v>152</v>
      </c>
      <c r="B19">
        <v>89.748825497185393</v>
      </c>
      <c r="C19" t="s">
        <v>17</v>
      </c>
      <c r="D19" s="5">
        <v>3.9291572250829401E-32</v>
      </c>
    </row>
    <row r="20" spans="1:4" x14ac:dyDescent="0.2">
      <c r="A20" t="s">
        <v>51</v>
      </c>
      <c r="B20">
        <v>-1010.17676648167</v>
      </c>
      <c r="C20" t="s">
        <v>52</v>
      </c>
      <c r="D20">
        <v>2040.3535329633401</v>
      </c>
    </row>
    <row r="21" spans="1:4" x14ac:dyDescent="0.2">
      <c r="A21" t="s">
        <v>53</v>
      </c>
      <c r="B21">
        <v>2063.1201941535001</v>
      </c>
      <c r="C21" t="s">
        <v>54</v>
      </c>
      <c r="D21">
        <v>2049.4170082014198</v>
      </c>
    </row>
    <row r="22" spans="1:4" x14ac:dyDescent="0.2">
      <c r="A22" t="s">
        <v>55</v>
      </c>
      <c r="B22">
        <v>0.42907253762360797</v>
      </c>
      <c r="C22" t="s">
        <v>18</v>
      </c>
      <c r="D22">
        <v>1.14001936885916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workbookViewId="0"/>
  </sheetViews>
  <sheetFormatPr defaultRowHeight="12.75" x14ac:dyDescent="0.2"/>
  <cols>
    <col min="1" max="1" width="7.140625" style="11" bestFit="1" customWidth="1"/>
    <col min="2" max="2" width="5" style="11" bestFit="1" customWidth="1"/>
    <col min="3" max="3" width="10.140625" bestFit="1" customWidth="1"/>
    <col min="4" max="5" width="6" bestFit="1" customWidth="1"/>
    <col min="6" max="6" width="10.42578125" bestFit="1" customWidth="1"/>
    <col min="7" max="7" width="7.42578125" bestFit="1" customWidth="1"/>
    <col min="8" max="8" width="5.5703125" bestFit="1" customWidth="1"/>
    <col min="9" max="9" width="4" bestFit="1" customWidth="1"/>
    <col min="10" max="11" width="6.140625" bestFit="1" customWidth="1"/>
    <col min="12" max="12" width="23.140625" bestFit="1" customWidth="1"/>
    <col min="14" max="14" width="11.28515625" style="23" bestFit="1" customWidth="1"/>
    <col min="15" max="16" width="10.28515625" style="23" bestFit="1" customWidth="1"/>
    <col min="17" max="17" width="11.5703125" style="23" bestFit="1" customWidth="1"/>
    <col min="18" max="18" width="11.28515625" style="23" bestFit="1" customWidth="1"/>
    <col min="19" max="21" width="10.28515625" style="23" bestFit="1" customWidth="1"/>
    <col min="22" max="22" width="8.7109375" style="23" bestFit="1" customWidth="1"/>
    <col min="23" max="23" width="24.28515625" style="23" bestFit="1" customWidth="1"/>
    <col min="24" max="24" width="15.42578125" style="23" bestFit="1" customWidth="1"/>
    <col min="25" max="25" width="15.28515625" bestFit="1" customWidth="1"/>
  </cols>
  <sheetData>
    <row r="1" spans="1:25" x14ac:dyDescent="0.2">
      <c r="A1" s="11" t="str">
        <f>'Monthly Data'!A1</f>
        <v>Date</v>
      </c>
      <c r="B1" s="15" t="s">
        <v>33</v>
      </c>
      <c r="C1" s="4" t="str">
        <f>'Monthly Data'!Q1</f>
        <v>LUnoCDM</v>
      </c>
      <c r="D1" s="30" t="str">
        <f>'Monthly Data'!U1</f>
        <v>HDD</v>
      </c>
      <c r="E1" s="30" t="str">
        <f>'Monthly Data'!V1</f>
        <v>CDD</v>
      </c>
      <c r="F1" s="30" t="str">
        <f>'Monthly Data'!X1</f>
        <v>MonthDays</v>
      </c>
      <c r="G1" s="30" t="str">
        <f>'Monthly Data'!Y1</f>
        <v>OntFTE</v>
      </c>
      <c r="H1" s="30" t="str">
        <f>'Monthly Data'!AA1</f>
        <v>Trend</v>
      </c>
      <c r="I1" s="30" t="str">
        <f>'Monthly Data'!AM1</f>
        <v>Fall</v>
      </c>
      <c r="J1" s="30" t="str">
        <f>'Monthly Data'!AO1</f>
        <v>DAPR</v>
      </c>
      <c r="K1" s="4" t="str">
        <f>'Monthly Data'!AP1</f>
        <v>DDEC</v>
      </c>
      <c r="L1" s="4" t="str">
        <f>'Monthly Data'!AQ1</f>
        <v>PostSecondarySummer</v>
      </c>
      <c r="N1" s="23" t="str">
        <f>'LU OLS Model'!$A$5</f>
        <v>const</v>
      </c>
      <c r="O1" s="23" t="str">
        <f>'LU OLS Model'!$A$6</f>
        <v>HDD</v>
      </c>
      <c r="P1" s="23" t="str">
        <f>'LU OLS Model'!$A$7</f>
        <v>CDD</v>
      </c>
      <c r="Q1" s="23" t="str">
        <f>'LU OLS Model'!$A$8</f>
        <v>MonthDays</v>
      </c>
      <c r="R1" s="23" t="str">
        <f>'LU OLS Model'!$A$9</f>
        <v>OntFTE</v>
      </c>
      <c r="S1" s="23" t="str">
        <f>'LU OLS Model'!$A$10</f>
        <v>Trend</v>
      </c>
      <c r="T1" s="23" t="str">
        <f>'LU OLS Model'!$A$11</f>
        <v>Fall</v>
      </c>
      <c r="U1" s="23" t="str">
        <f>'LU OLS Model'!$A$12</f>
        <v>DAPR</v>
      </c>
      <c r="V1" s="23" t="str">
        <f>'LU OLS Model'!$A$13</f>
        <v>DDEC</v>
      </c>
      <c r="W1" s="23" t="str">
        <f>'LU OLS Model'!$A$14</f>
        <v>PostSecondarySu</v>
      </c>
      <c r="X1" s="23" t="s">
        <v>56</v>
      </c>
      <c r="Y1" s="12" t="s">
        <v>57</v>
      </c>
    </row>
    <row r="2" spans="1:25" x14ac:dyDescent="0.2">
      <c r="A2" s="11">
        <f>'Monthly Data'!A2</f>
        <v>39814</v>
      </c>
      <c r="B2" s="6">
        <f>YEAR(A2)</f>
        <v>2009</v>
      </c>
      <c r="C2" s="4">
        <f>'Monthly Data'!Q2</f>
        <v>12630235.100299999</v>
      </c>
      <c r="D2" s="30">
        <f>'Monthly Data'!U2</f>
        <v>887.09999999999991</v>
      </c>
      <c r="E2" s="30">
        <f>'Monthly Data'!V2</f>
        <v>0</v>
      </c>
      <c r="F2" s="30">
        <f>'Monthly Data'!X2</f>
        <v>31</v>
      </c>
      <c r="G2" s="30">
        <f>'Monthly Data'!Y2</f>
        <v>6506.5</v>
      </c>
      <c r="H2" s="30">
        <f>'Monthly Data'!AA2</f>
        <v>1</v>
      </c>
      <c r="I2" s="30">
        <f>'Monthly Data'!AM2</f>
        <v>0</v>
      </c>
      <c r="J2" s="30">
        <f>'Monthly Data'!AO2</f>
        <v>0</v>
      </c>
      <c r="K2" s="4">
        <f>'Monthly Data'!AP2</f>
        <v>0</v>
      </c>
      <c r="L2" s="4">
        <f>'Monthly Data'!AQ2</f>
        <v>0</v>
      </c>
      <c r="N2" s="23">
        <f>'LU OLS Model'!$B$5</f>
        <v>-37160612.006604001</v>
      </c>
      <c r="O2" s="23">
        <f>'LU OLS Model'!$B$6*D2</f>
        <v>-1722773.3077826384</v>
      </c>
      <c r="P2" s="23">
        <f>'LU OLS Model'!$B$7*E2</f>
        <v>0</v>
      </c>
      <c r="Q2" s="23">
        <f>'LU OLS Model'!$B$8*F2</f>
        <v>10663466.90746057</v>
      </c>
      <c r="R2" s="23">
        <f>'LU OLS Model'!$B$9*G2</f>
        <v>40979160.015271321</v>
      </c>
      <c r="S2" s="23">
        <f>'LU OLS Model'!$B$10*H2</f>
        <v>-33861.974380252897</v>
      </c>
      <c r="T2" s="23">
        <f>'LU OLS Model'!$B$11*I2</f>
        <v>0</v>
      </c>
      <c r="U2" s="23">
        <f>'LU OLS Model'!$B$12*J2</f>
        <v>0</v>
      </c>
      <c r="V2" s="23">
        <f>'LU OLS Model'!$B$13*K2</f>
        <v>0</v>
      </c>
      <c r="W2" s="23">
        <f>'LU OLS Model'!$B$14*L2</f>
        <v>0</v>
      </c>
      <c r="X2" s="23">
        <f>SUM(N2:W2)</f>
        <v>12725379.633965002</v>
      </c>
      <c r="Y2" s="13">
        <f>ABS(X2-C2)/C2</f>
        <v>7.5330770100030314E-3</v>
      </c>
    </row>
    <row r="3" spans="1:25" x14ac:dyDescent="0.2">
      <c r="A3" s="11">
        <f>'Monthly Data'!A3</f>
        <v>39845</v>
      </c>
      <c r="B3" s="6">
        <f t="shared" ref="B3:B61" si="0">YEAR(A3)</f>
        <v>2009</v>
      </c>
      <c r="C3" s="4">
        <f>'Monthly Data'!Q3</f>
        <v>11333821.4934</v>
      </c>
      <c r="D3" s="30">
        <f>'Monthly Data'!U3</f>
        <v>653.80000000000007</v>
      </c>
      <c r="E3" s="30">
        <f>'Monthly Data'!V3</f>
        <v>0</v>
      </c>
      <c r="F3" s="30">
        <f>'Monthly Data'!X3</f>
        <v>28</v>
      </c>
      <c r="G3" s="30">
        <f>'Monthly Data'!Y3</f>
        <v>6436.2</v>
      </c>
      <c r="H3" s="30">
        <f>'Monthly Data'!AA3</f>
        <v>2</v>
      </c>
      <c r="I3" s="30">
        <f>'Monthly Data'!AM3</f>
        <v>0</v>
      </c>
      <c r="J3" s="30">
        <f>'Monthly Data'!AO3</f>
        <v>0</v>
      </c>
      <c r="K3" s="4">
        <f>'Monthly Data'!AP3</f>
        <v>0</v>
      </c>
      <c r="L3" s="4">
        <f>'Monthly Data'!AQ3</f>
        <v>0</v>
      </c>
      <c r="N3" s="23">
        <f>'LU OLS Model'!$B$5</f>
        <v>-37160612.006604001</v>
      </c>
      <c r="O3" s="23">
        <f>'LU OLS Model'!$B$6*D3</f>
        <v>-1269698.1046424182</v>
      </c>
      <c r="P3" s="23">
        <f>'LU OLS Model'!$B$7*E3</f>
        <v>0</v>
      </c>
      <c r="Q3" s="23">
        <f>'LU OLS Model'!$B$8*F3</f>
        <v>9631518.4970611595</v>
      </c>
      <c r="R3" s="23">
        <f>'LU OLS Model'!$B$9*G3</f>
        <v>40536397.401104935</v>
      </c>
      <c r="S3" s="23">
        <f>'LU OLS Model'!$B$10*H3</f>
        <v>-67723.948760505795</v>
      </c>
      <c r="T3" s="23">
        <f>'LU OLS Model'!$B$11*I3</f>
        <v>0</v>
      </c>
      <c r="U3" s="23">
        <f>'LU OLS Model'!$B$12*J3</f>
        <v>0</v>
      </c>
      <c r="V3" s="23">
        <f>'LU OLS Model'!$B$13*K3</f>
        <v>0</v>
      </c>
      <c r="W3" s="23">
        <f>'LU OLS Model'!$B$14*L3</f>
        <v>0</v>
      </c>
      <c r="X3" s="23">
        <f t="shared" ref="X3:X61" si="1">SUM(N3:W3)</f>
        <v>11669881.838159166</v>
      </c>
      <c r="Y3" s="13">
        <f t="shared" ref="Y3:Y61" si="2">ABS(X3-C3)/C3</f>
        <v>2.9651106200575289E-2</v>
      </c>
    </row>
    <row r="4" spans="1:25" x14ac:dyDescent="0.2">
      <c r="A4" s="11">
        <f>'Monthly Data'!A4</f>
        <v>39873</v>
      </c>
      <c r="B4" s="6">
        <f t="shared" si="0"/>
        <v>2009</v>
      </c>
      <c r="C4" s="4">
        <f>'Monthly Data'!Q4</f>
        <v>12370923.8947</v>
      </c>
      <c r="D4" s="30">
        <f>'Monthly Data'!U4</f>
        <v>555.60000000000014</v>
      </c>
      <c r="E4" s="30">
        <f>'Monthly Data'!V4</f>
        <v>0</v>
      </c>
      <c r="F4" s="30">
        <f>'Monthly Data'!X4</f>
        <v>31</v>
      </c>
      <c r="G4" s="30">
        <f>'Monthly Data'!Y4</f>
        <v>6363.8</v>
      </c>
      <c r="H4" s="30">
        <f>'Monthly Data'!AA4</f>
        <v>3</v>
      </c>
      <c r="I4" s="30">
        <f>'Monthly Data'!AM4</f>
        <v>0</v>
      </c>
      <c r="J4" s="30">
        <f>'Monthly Data'!AO4</f>
        <v>0</v>
      </c>
      <c r="K4" s="4">
        <f>'Monthly Data'!AP4</f>
        <v>0</v>
      </c>
      <c r="L4" s="4">
        <f>'Monthly Data'!AQ4</f>
        <v>0</v>
      </c>
      <c r="N4" s="23">
        <f>'LU OLS Model'!$B$5</f>
        <v>-37160612.006604001</v>
      </c>
      <c r="O4" s="23">
        <f>'LU OLS Model'!$B$6*D4</f>
        <v>-1078990.9252666375</v>
      </c>
      <c r="P4" s="23">
        <f>'LU OLS Model'!$B$7*E4</f>
        <v>0</v>
      </c>
      <c r="Q4" s="23">
        <f>'LU OLS Model'!$B$8*F4</f>
        <v>10663466.90746057</v>
      </c>
      <c r="R4" s="23">
        <f>'LU OLS Model'!$B$9*G4</f>
        <v>40080408.592205279</v>
      </c>
      <c r="S4" s="23">
        <f>'LU OLS Model'!$B$10*H4</f>
        <v>-101585.92314075869</v>
      </c>
      <c r="T4" s="23">
        <f>'LU OLS Model'!$B$11*I4</f>
        <v>0</v>
      </c>
      <c r="U4" s="23">
        <f>'LU OLS Model'!$B$12*J4</f>
        <v>0</v>
      </c>
      <c r="V4" s="23">
        <f>'LU OLS Model'!$B$13*K4</f>
        <v>0</v>
      </c>
      <c r="W4" s="23">
        <f>'LU OLS Model'!$B$14*L4</f>
        <v>0</v>
      </c>
      <c r="X4" s="23">
        <f t="shared" si="1"/>
        <v>12402686.644654451</v>
      </c>
      <c r="Y4" s="13">
        <f t="shared" si="2"/>
        <v>2.5675325646501469E-3</v>
      </c>
    </row>
    <row r="5" spans="1:25" x14ac:dyDescent="0.2">
      <c r="A5" s="11">
        <f>'Monthly Data'!A5</f>
        <v>39904</v>
      </c>
      <c r="B5" s="6">
        <f t="shared" si="0"/>
        <v>2009</v>
      </c>
      <c r="C5" s="4">
        <f>'Monthly Data'!Q5</f>
        <v>11402691.3343</v>
      </c>
      <c r="D5" s="30">
        <f>'Monthly Data'!U5</f>
        <v>326.29999999999995</v>
      </c>
      <c r="E5" s="30">
        <f>'Monthly Data'!V5</f>
        <v>0.8</v>
      </c>
      <c r="F5" s="30">
        <f>'Monthly Data'!X5</f>
        <v>30</v>
      </c>
      <c r="G5" s="30">
        <f>'Monthly Data'!Y5</f>
        <v>6359.6</v>
      </c>
      <c r="H5" s="30">
        <f>'Monthly Data'!AA5</f>
        <v>4</v>
      </c>
      <c r="I5" s="30">
        <f>'Monthly Data'!AM5</f>
        <v>0</v>
      </c>
      <c r="J5" s="30">
        <f>'Monthly Data'!AO5</f>
        <v>1</v>
      </c>
      <c r="K5" s="4">
        <f>'Monthly Data'!AP5</f>
        <v>0</v>
      </c>
      <c r="L5" s="4">
        <f>'Monthly Data'!AQ5</f>
        <v>0</v>
      </c>
      <c r="N5" s="23">
        <f>'LU OLS Model'!$B$5</f>
        <v>-37160612.006604001</v>
      </c>
      <c r="O5" s="23">
        <f>'LU OLS Model'!$B$6*D5</f>
        <v>-633683.8353392795</v>
      </c>
      <c r="P5" s="23">
        <f>'LU OLS Model'!$B$7*E5</f>
        <v>15020.968094625121</v>
      </c>
      <c r="Q5" s="23">
        <f>'LU OLS Model'!$B$8*F5</f>
        <v>10319484.103994099</v>
      </c>
      <c r="R5" s="23">
        <f>'LU OLS Model'!$B$9*G5</f>
        <v>40053956.202738725</v>
      </c>
      <c r="S5" s="23">
        <f>'LU OLS Model'!$B$10*H5</f>
        <v>-135447.89752101159</v>
      </c>
      <c r="T5" s="23">
        <f>'LU OLS Model'!$B$11*I5</f>
        <v>0</v>
      </c>
      <c r="U5" s="23">
        <f>'LU OLS Model'!$B$12*J5</f>
        <v>-1039210.49447872</v>
      </c>
      <c r="V5" s="23">
        <f>'LU OLS Model'!$B$13*K5</f>
        <v>0</v>
      </c>
      <c r="W5" s="23">
        <f>'LU OLS Model'!$B$14*L5</f>
        <v>0</v>
      </c>
      <c r="X5" s="23">
        <f t="shared" si="1"/>
        <v>11419507.040884441</v>
      </c>
      <c r="Y5" s="13">
        <f t="shared" si="2"/>
        <v>1.4747138277660696E-3</v>
      </c>
    </row>
    <row r="6" spans="1:25" x14ac:dyDescent="0.2">
      <c r="A6" s="11">
        <f>'Monthly Data'!A6</f>
        <v>39934</v>
      </c>
      <c r="B6" s="6">
        <f t="shared" si="0"/>
        <v>2009</v>
      </c>
      <c r="C6" s="4">
        <f>'Monthly Data'!Q6</f>
        <v>11555213.605999999</v>
      </c>
      <c r="D6" s="30">
        <f>'Monthly Data'!U6</f>
        <v>165.29999999999995</v>
      </c>
      <c r="E6" s="30">
        <f>'Monthly Data'!V6</f>
        <v>0</v>
      </c>
      <c r="F6" s="30">
        <f>'Monthly Data'!X6</f>
        <v>31</v>
      </c>
      <c r="G6" s="30">
        <f>'Monthly Data'!Y6</f>
        <v>6382.1</v>
      </c>
      <c r="H6" s="30">
        <f>'Monthly Data'!AA6</f>
        <v>5</v>
      </c>
      <c r="I6" s="30">
        <f>'Monthly Data'!AM6</f>
        <v>0</v>
      </c>
      <c r="J6" s="30">
        <f>'Monthly Data'!AO6</f>
        <v>0</v>
      </c>
      <c r="K6" s="4">
        <f>'Monthly Data'!AP6</f>
        <v>0</v>
      </c>
      <c r="L6" s="4">
        <f>'Monthly Data'!AQ6</f>
        <v>1</v>
      </c>
      <c r="N6" s="23">
        <f>'LU OLS Model'!$B$5</f>
        <v>-37160612.006604001</v>
      </c>
      <c r="O6" s="23">
        <f>'LU OLS Model'!$B$6*D6</f>
        <v>-321017.27852155344</v>
      </c>
      <c r="P6" s="23">
        <f>'LU OLS Model'!$B$7*E6</f>
        <v>0</v>
      </c>
      <c r="Q6" s="23">
        <f>'LU OLS Model'!$B$8*F6</f>
        <v>10663466.90746057</v>
      </c>
      <c r="R6" s="23">
        <f>'LU OLS Model'!$B$9*G6</f>
        <v>40195665.432023838</v>
      </c>
      <c r="S6" s="23">
        <f>'LU OLS Model'!$B$10*H6</f>
        <v>-169309.87190126447</v>
      </c>
      <c r="T6" s="23">
        <f>'LU OLS Model'!$B$11*I6</f>
        <v>0</v>
      </c>
      <c r="U6" s="23">
        <f>'LU OLS Model'!$B$12*J6</f>
        <v>0</v>
      </c>
      <c r="V6" s="23">
        <f>'LU OLS Model'!$B$13*K6</f>
        <v>0</v>
      </c>
      <c r="W6" s="23">
        <f>'LU OLS Model'!$B$14*L6</f>
        <v>-1700650.11734527</v>
      </c>
      <c r="X6" s="23">
        <f t="shared" si="1"/>
        <v>11507543.065112321</v>
      </c>
      <c r="Y6" s="13">
        <f t="shared" si="2"/>
        <v>4.1254573487871571E-3</v>
      </c>
    </row>
    <row r="7" spans="1:25" x14ac:dyDescent="0.2">
      <c r="A7" s="11">
        <f>'Monthly Data'!A7</f>
        <v>39965</v>
      </c>
      <c r="B7" s="6">
        <f t="shared" si="0"/>
        <v>2009</v>
      </c>
      <c r="C7" s="4">
        <f>'Monthly Data'!Q7</f>
        <v>12458106.387699999</v>
      </c>
      <c r="D7" s="30">
        <f>'Monthly Data'!U7</f>
        <v>59.20000000000001</v>
      </c>
      <c r="E7" s="30">
        <f>'Monthly Data'!V7</f>
        <v>32.6</v>
      </c>
      <c r="F7" s="30">
        <f>'Monthly Data'!X7</f>
        <v>30</v>
      </c>
      <c r="G7" s="30">
        <f>'Monthly Data'!Y7</f>
        <v>6429.4</v>
      </c>
      <c r="H7" s="30">
        <f>'Monthly Data'!AA7</f>
        <v>6</v>
      </c>
      <c r="I7" s="30">
        <f>'Monthly Data'!AM7</f>
        <v>0</v>
      </c>
      <c r="J7" s="30">
        <f>'Monthly Data'!AO7</f>
        <v>0</v>
      </c>
      <c r="K7" s="4">
        <f>'Monthly Data'!AP7</f>
        <v>0</v>
      </c>
      <c r="L7" s="4">
        <f>'Monthly Data'!AQ7</f>
        <v>1</v>
      </c>
      <c r="N7" s="23">
        <f>'LU OLS Model'!$B$5</f>
        <v>-37160612.006604001</v>
      </c>
      <c r="O7" s="23">
        <f>'LU OLS Model'!$B$6*D7</f>
        <v>-114968.07555036886</v>
      </c>
      <c r="P7" s="23">
        <f>'LU OLS Model'!$B$7*E7</f>
        <v>612104.44985597371</v>
      </c>
      <c r="Q7" s="23">
        <f>'LU OLS Model'!$B$8*F7</f>
        <v>10319484.103994099</v>
      </c>
      <c r="R7" s="23">
        <f>'LU OLS Model'!$B$9*G7</f>
        <v>40493569.722920984</v>
      </c>
      <c r="S7" s="23">
        <f>'LU OLS Model'!$B$10*H7</f>
        <v>-203171.84628151738</v>
      </c>
      <c r="T7" s="23">
        <f>'LU OLS Model'!$B$11*I7</f>
        <v>0</v>
      </c>
      <c r="U7" s="23">
        <f>'LU OLS Model'!$B$12*J7</f>
        <v>0</v>
      </c>
      <c r="V7" s="23">
        <f>'LU OLS Model'!$B$13*K7</f>
        <v>0</v>
      </c>
      <c r="W7" s="23">
        <f>'LU OLS Model'!$B$14*L7</f>
        <v>-1700650.11734527</v>
      </c>
      <c r="X7" s="23">
        <f t="shared" si="1"/>
        <v>12245756.230989903</v>
      </c>
      <c r="Y7" s="13">
        <f t="shared" si="2"/>
        <v>1.7045139132842127E-2</v>
      </c>
    </row>
    <row r="8" spans="1:25" x14ac:dyDescent="0.2">
      <c r="A8" s="11">
        <f>'Monthly Data'!A8</f>
        <v>39995</v>
      </c>
      <c r="B8" s="6">
        <f t="shared" si="0"/>
        <v>2009</v>
      </c>
      <c r="C8" s="4">
        <f>'Monthly Data'!Q8</f>
        <v>13695389.126600001</v>
      </c>
      <c r="D8" s="30">
        <f>'Monthly Data'!U8</f>
        <v>11.799999999999999</v>
      </c>
      <c r="E8" s="30">
        <f>'Monthly Data'!V8</f>
        <v>35.6</v>
      </c>
      <c r="F8" s="30">
        <f>'Monthly Data'!X8</f>
        <v>31</v>
      </c>
      <c r="G8" s="30">
        <f>'Monthly Data'!Y8</f>
        <v>6467</v>
      </c>
      <c r="H8" s="30">
        <f>'Monthly Data'!AA8</f>
        <v>7</v>
      </c>
      <c r="I8" s="30">
        <f>'Monthly Data'!AM8</f>
        <v>0</v>
      </c>
      <c r="J8" s="30">
        <f>'Monthly Data'!AO8</f>
        <v>0</v>
      </c>
      <c r="K8" s="4">
        <f>'Monthly Data'!AP8</f>
        <v>0</v>
      </c>
      <c r="L8" s="4">
        <f>'Monthly Data'!AQ8</f>
        <v>1</v>
      </c>
      <c r="N8" s="23">
        <f>'LU OLS Model'!$B$5</f>
        <v>-37160612.006604001</v>
      </c>
      <c r="O8" s="23">
        <f>'LU OLS Model'!$B$6*D8</f>
        <v>-22915.93397794514</v>
      </c>
      <c r="P8" s="23">
        <f>'LU OLS Model'!$B$7*E8</f>
        <v>668433.08021081786</v>
      </c>
      <c r="Q8" s="23">
        <f>'LU OLS Model'!$B$8*F8</f>
        <v>10663466.90746057</v>
      </c>
      <c r="R8" s="23">
        <f>'LU OLS Model'!$B$9*G8</f>
        <v>40730381.590526335</v>
      </c>
      <c r="S8" s="23">
        <f>'LU OLS Model'!$B$10*H8</f>
        <v>-237033.8206617703</v>
      </c>
      <c r="T8" s="23">
        <f>'LU OLS Model'!$B$11*I8</f>
        <v>0</v>
      </c>
      <c r="U8" s="23">
        <f>'LU OLS Model'!$B$12*J8</f>
        <v>0</v>
      </c>
      <c r="V8" s="23">
        <f>'LU OLS Model'!$B$13*K8</f>
        <v>0</v>
      </c>
      <c r="W8" s="23">
        <f>'LU OLS Model'!$B$14*L8</f>
        <v>-1700650.11734527</v>
      </c>
      <c r="X8" s="23">
        <f t="shared" si="1"/>
        <v>12941069.699608738</v>
      </c>
      <c r="Y8" s="13">
        <f t="shared" si="2"/>
        <v>5.5078349364033712E-2</v>
      </c>
    </row>
    <row r="9" spans="1:25" x14ac:dyDescent="0.2">
      <c r="A9" s="11">
        <f>'Monthly Data'!A9</f>
        <v>40026</v>
      </c>
      <c r="B9" s="6">
        <f t="shared" si="0"/>
        <v>2009</v>
      </c>
      <c r="C9" s="4">
        <f>'Monthly Data'!Q9</f>
        <v>14408989.219000001</v>
      </c>
      <c r="D9" s="30">
        <f>'Monthly Data'!U9</f>
        <v>20.6</v>
      </c>
      <c r="E9" s="30">
        <f>'Monthly Data'!V9</f>
        <v>85.199999999999989</v>
      </c>
      <c r="F9" s="30">
        <f>'Monthly Data'!X9</f>
        <v>31</v>
      </c>
      <c r="G9" s="30">
        <f>'Monthly Data'!Y9</f>
        <v>6487.6</v>
      </c>
      <c r="H9" s="30">
        <f>'Monthly Data'!AA9</f>
        <v>8</v>
      </c>
      <c r="I9" s="30">
        <f>'Monthly Data'!AM9</f>
        <v>0</v>
      </c>
      <c r="J9" s="30">
        <f>'Monthly Data'!AO9</f>
        <v>0</v>
      </c>
      <c r="K9" s="4">
        <f>'Monthly Data'!AP9</f>
        <v>0</v>
      </c>
      <c r="L9" s="4">
        <f>'Monthly Data'!AQ9</f>
        <v>1</v>
      </c>
      <c r="N9" s="23">
        <f>'LU OLS Model'!$B$5</f>
        <v>-37160612.006604001</v>
      </c>
      <c r="O9" s="23">
        <f>'LU OLS Model'!$B$6*D9</f>
        <v>-40005.783046243218</v>
      </c>
      <c r="P9" s="23">
        <f>'LU OLS Model'!$B$7*E9</f>
        <v>1599733.1020775752</v>
      </c>
      <c r="Q9" s="23">
        <f>'LU OLS Model'!$B$8*F9</f>
        <v>10663466.90746057</v>
      </c>
      <c r="R9" s="23">
        <f>'LU OLS Model'!$B$9*G9</f>
        <v>40860124.262671821</v>
      </c>
      <c r="S9" s="23">
        <f>'LU OLS Model'!$B$10*H9</f>
        <v>-270895.79504202318</v>
      </c>
      <c r="T9" s="23">
        <f>'LU OLS Model'!$B$11*I9</f>
        <v>0</v>
      </c>
      <c r="U9" s="23">
        <f>'LU OLS Model'!$B$12*J9</f>
        <v>0</v>
      </c>
      <c r="V9" s="23">
        <f>'LU OLS Model'!$B$13*K9</f>
        <v>0</v>
      </c>
      <c r="W9" s="23">
        <f>'LU OLS Model'!$B$14*L9</f>
        <v>-1700650.11734527</v>
      </c>
      <c r="X9" s="23">
        <f t="shared" si="1"/>
        <v>13951160.570172425</v>
      </c>
      <c r="Y9" s="13">
        <f t="shared" si="2"/>
        <v>3.1773821318699616E-2</v>
      </c>
    </row>
    <row r="10" spans="1:25" x14ac:dyDescent="0.2">
      <c r="A10" s="11">
        <f>'Monthly Data'!A10</f>
        <v>40057</v>
      </c>
      <c r="B10" s="6">
        <f t="shared" si="0"/>
        <v>2009</v>
      </c>
      <c r="C10" s="4">
        <f>'Monthly Data'!Q10</f>
        <v>12983020.697999999</v>
      </c>
      <c r="D10" s="30">
        <f>'Monthly Data'!U10</f>
        <v>100.9</v>
      </c>
      <c r="E10" s="30">
        <f>'Monthly Data'!V10</f>
        <v>4.5999999999999996</v>
      </c>
      <c r="F10" s="30">
        <f>'Monthly Data'!X10</f>
        <v>30</v>
      </c>
      <c r="G10" s="30">
        <f>'Monthly Data'!Y10</f>
        <v>6470.2</v>
      </c>
      <c r="H10" s="30">
        <f>'Monthly Data'!AA10</f>
        <v>9</v>
      </c>
      <c r="I10" s="30">
        <f>'Monthly Data'!AM10</f>
        <v>1</v>
      </c>
      <c r="J10" s="30">
        <f>'Monthly Data'!AO10</f>
        <v>0</v>
      </c>
      <c r="K10" s="4">
        <f>'Monthly Data'!AP10</f>
        <v>0</v>
      </c>
      <c r="L10" s="4">
        <f>'Monthly Data'!AQ10</f>
        <v>0</v>
      </c>
      <c r="N10" s="23">
        <f>'LU OLS Model'!$B$5</f>
        <v>-37160612.006604001</v>
      </c>
      <c r="O10" s="23">
        <f>'LU OLS Model'!$B$6*D10</f>
        <v>-195950.65579446312</v>
      </c>
      <c r="P10" s="23">
        <f>'LU OLS Model'!$B$7*E10</f>
        <v>86370.566544094429</v>
      </c>
      <c r="Q10" s="23">
        <f>'LU OLS Model'!$B$8*F10</f>
        <v>10319484.103994099</v>
      </c>
      <c r="R10" s="23">
        <f>'LU OLS Model'!$B$9*G10</f>
        <v>40750535.792024665</v>
      </c>
      <c r="S10" s="23">
        <f>'LU OLS Model'!$B$10*H10</f>
        <v>-304757.76942227606</v>
      </c>
      <c r="T10" s="23">
        <f>'LU OLS Model'!$B$11*I10</f>
        <v>-1059883.5580144499</v>
      </c>
      <c r="U10" s="23">
        <f>'LU OLS Model'!$B$12*J10</f>
        <v>0</v>
      </c>
      <c r="V10" s="23">
        <f>'LU OLS Model'!$B$13*K10</f>
        <v>0</v>
      </c>
      <c r="W10" s="23">
        <f>'LU OLS Model'!$B$14*L10</f>
        <v>0</v>
      </c>
      <c r="X10" s="23">
        <f t="shared" si="1"/>
        <v>12435186.472727668</v>
      </c>
      <c r="Y10" s="13">
        <f t="shared" si="2"/>
        <v>4.2196206723811497E-2</v>
      </c>
    </row>
    <row r="11" spans="1:25" x14ac:dyDescent="0.2">
      <c r="A11" s="11">
        <f>'Monthly Data'!A11</f>
        <v>40087</v>
      </c>
      <c r="B11" s="6">
        <f t="shared" si="0"/>
        <v>2009</v>
      </c>
      <c r="C11" s="4">
        <f>'Monthly Data'!Q11</f>
        <v>12029943</v>
      </c>
      <c r="D11" s="30">
        <f>'Monthly Data'!U11</f>
        <v>330.19999999999993</v>
      </c>
      <c r="E11" s="30">
        <f>'Monthly Data'!V11</f>
        <v>0</v>
      </c>
      <c r="F11" s="30">
        <f>'Monthly Data'!X11</f>
        <v>31</v>
      </c>
      <c r="G11" s="30">
        <f>'Monthly Data'!Y11</f>
        <v>6472.1</v>
      </c>
      <c r="H11" s="30">
        <f>'Monthly Data'!AA11</f>
        <v>10</v>
      </c>
      <c r="I11" s="30">
        <f>'Monthly Data'!AM11</f>
        <v>1</v>
      </c>
      <c r="J11" s="30">
        <f>'Monthly Data'!AO11</f>
        <v>0</v>
      </c>
      <c r="K11" s="4">
        <f>'Monthly Data'!AP11</f>
        <v>0</v>
      </c>
      <c r="L11" s="4">
        <f>'Monthly Data'!AQ11</f>
        <v>0</v>
      </c>
      <c r="N11" s="23">
        <f>'LU OLS Model'!$B$5</f>
        <v>-37160612.006604001</v>
      </c>
      <c r="O11" s="23">
        <f>'LU OLS Model'!$B$6*D11</f>
        <v>-641257.74572182063</v>
      </c>
      <c r="P11" s="23">
        <f>'LU OLS Model'!$B$7*E11</f>
        <v>0</v>
      </c>
      <c r="Q11" s="23">
        <f>'LU OLS Model'!$B$8*F11</f>
        <v>10663466.90746057</v>
      </c>
      <c r="R11" s="23">
        <f>'LU OLS Model'!$B$9*G11</f>
        <v>40762502.3491643</v>
      </c>
      <c r="S11" s="23">
        <f>'LU OLS Model'!$B$10*H11</f>
        <v>-338619.74380252894</v>
      </c>
      <c r="T11" s="23">
        <f>'LU OLS Model'!$B$11*I11</f>
        <v>-1059883.5580144499</v>
      </c>
      <c r="U11" s="23">
        <f>'LU OLS Model'!$B$12*J11</f>
        <v>0</v>
      </c>
      <c r="V11" s="23">
        <f>'LU OLS Model'!$B$13*K11</f>
        <v>0</v>
      </c>
      <c r="W11" s="23">
        <f>'LU OLS Model'!$B$14*L11</f>
        <v>0</v>
      </c>
      <c r="X11" s="23">
        <f t="shared" si="1"/>
        <v>12225596.202482073</v>
      </c>
      <c r="Y11" s="13">
        <f t="shared" si="2"/>
        <v>1.6263851165551877E-2</v>
      </c>
    </row>
    <row r="12" spans="1:25" x14ac:dyDescent="0.2">
      <c r="A12" s="11">
        <f>'Monthly Data'!A12</f>
        <v>40118</v>
      </c>
      <c r="B12" s="6">
        <f t="shared" si="0"/>
        <v>2009</v>
      </c>
      <c r="C12" s="4">
        <f>'Monthly Data'!Q12</f>
        <v>11523934</v>
      </c>
      <c r="D12" s="30">
        <f>'Monthly Data'!U12</f>
        <v>384.49999999999989</v>
      </c>
      <c r="E12" s="30">
        <f>'Monthly Data'!V12</f>
        <v>0</v>
      </c>
      <c r="F12" s="30">
        <f>'Monthly Data'!X12</f>
        <v>30</v>
      </c>
      <c r="G12" s="30">
        <f>'Monthly Data'!Y12</f>
        <v>6465.6</v>
      </c>
      <c r="H12" s="30">
        <f>'Monthly Data'!AA12</f>
        <v>11</v>
      </c>
      <c r="I12" s="30">
        <f>'Monthly Data'!AM12</f>
        <v>1</v>
      </c>
      <c r="J12" s="30">
        <f>'Monthly Data'!AO12</f>
        <v>0</v>
      </c>
      <c r="K12" s="4">
        <f>'Monthly Data'!AP12</f>
        <v>0</v>
      </c>
      <c r="L12" s="4">
        <f>'Monthly Data'!AQ12</f>
        <v>0</v>
      </c>
      <c r="N12" s="23">
        <f>'LU OLS Model'!$B$5</f>
        <v>-37160612.006604001</v>
      </c>
      <c r="O12" s="23">
        <f>'LU OLS Model'!$B$6*D12</f>
        <v>-746709.8825864325</v>
      </c>
      <c r="P12" s="23">
        <f>'LU OLS Model'!$B$7*E12</f>
        <v>0</v>
      </c>
      <c r="Q12" s="23">
        <f>'LU OLS Model'!$B$8*F12</f>
        <v>10319484.103994099</v>
      </c>
      <c r="R12" s="23">
        <f>'LU OLS Model'!$B$9*G12</f>
        <v>40721564.127370819</v>
      </c>
      <c r="S12" s="23">
        <f>'LU OLS Model'!$B$10*H12</f>
        <v>-372481.71818278189</v>
      </c>
      <c r="T12" s="23">
        <f>'LU OLS Model'!$B$11*I12</f>
        <v>-1059883.5580144499</v>
      </c>
      <c r="U12" s="23">
        <f>'LU OLS Model'!$B$12*J12</f>
        <v>0</v>
      </c>
      <c r="V12" s="23">
        <f>'LU OLS Model'!$B$13*K12</f>
        <v>0</v>
      </c>
      <c r="W12" s="23">
        <f>'LU OLS Model'!$B$14*L12</f>
        <v>0</v>
      </c>
      <c r="X12" s="23">
        <f t="shared" si="1"/>
        <v>11701361.065977253</v>
      </c>
      <c r="Y12" s="13">
        <f t="shared" si="2"/>
        <v>1.5396397269999378E-2</v>
      </c>
    </row>
    <row r="13" spans="1:25" x14ac:dyDescent="0.2">
      <c r="A13" s="11">
        <f>'Monthly Data'!A13</f>
        <v>40148</v>
      </c>
      <c r="B13" s="6">
        <f t="shared" si="0"/>
        <v>2009</v>
      </c>
      <c r="C13" s="4">
        <f>'Monthly Data'!Q13</f>
        <v>11610601</v>
      </c>
      <c r="D13" s="30">
        <f>'Monthly Data'!U13</f>
        <v>696.79999999999984</v>
      </c>
      <c r="E13" s="30">
        <f>'Monthly Data'!V13</f>
        <v>0</v>
      </c>
      <c r="F13" s="30">
        <f>'Monthly Data'!X13</f>
        <v>31</v>
      </c>
      <c r="G13" s="30">
        <f>'Monthly Data'!Y13</f>
        <v>6467.5</v>
      </c>
      <c r="H13" s="30">
        <f>'Monthly Data'!AA13</f>
        <v>12</v>
      </c>
      <c r="I13" s="30">
        <f>'Monthly Data'!AM13</f>
        <v>0</v>
      </c>
      <c r="J13" s="30">
        <f>'Monthly Data'!AO13</f>
        <v>0</v>
      </c>
      <c r="K13" s="4">
        <f>'Monthly Data'!AP13</f>
        <v>1</v>
      </c>
      <c r="L13" s="4">
        <f>'Monthly Data'!AQ13</f>
        <v>0</v>
      </c>
      <c r="N13" s="23">
        <f>'LU OLS Model'!$B$5</f>
        <v>-37160612.006604001</v>
      </c>
      <c r="O13" s="23">
        <f>'LU OLS Model'!$B$6*D13</f>
        <v>-1353205.3216806925</v>
      </c>
      <c r="P13" s="23">
        <f>'LU OLS Model'!$B$7*E13</f>
        <v>0</v>
      </c>
      <c r="Q13" s="23">
        <f>'LU OLS Model'!$B$8*F13</f>
        <v>10663466.90746057</v>
      </c>
      <c r="R13" s="23">
        <f>'LU OLS Model'!$B$9*G13</f>
        <v>40733530.684510455</v>
      </c>
      <c r="S13" s="23">
        <f>'LU OLS Model'!$B$10*H13</f>
        <v>-406343.69256303477</v>
      </c>
      <c r="T13" s="23">
        <f>'LU OLS Model'!$B$11*I13</f>
        <v>0</v>
      </c>
      <c r="U13" s="23">
        <f>'LU OLS Model'!$B$12*J13</f>
        <v>0</v>
      </c>
      <c r="V13" s="23">
        <f>'LU OLS Model'!$B$13*K13</f>
        <v>-999621.62057946401</v>
      </c>
      <c r="W13" s="23">
        <f>'LU OLS Model'!$B$14*L13</f>
        <v>0</v>
      </c>
      <c r="X13" s="23">
        <f t="shared" si="1"/>
        <v>11477214.95054383</v>
      </c>
      <c r="Y13" s="13">
        <f t="shared" si="2"/>
        <v>1.1488298448647906E-2</v>
      </c>
    </row>
    <row r="14" spans="1:25" x14ac:dyDescent="0.2">
      <c r="A14" s="11">
        <f>'Monthly Data'!A14</f>
        <v>40179</v>
      </c>
      <c r="B14" s="6">
        <f t="shared" si="0"/>
        <v>2010</v>
      </c>
      <c r="C14" s="4">
        <f>'Monthly Data'!Q14</f>
        <v>11955217.004000001</v>
      </c>
      <c r="D14" s="30">
        <f>'Monthly Data'!U14</f>
        <v>750.59999999999991</v>
      </c>
      <c r="E14" s="30">
        <f>'Monthly Data'!V14</f>
        <v>0</v>
      </c>
      <c r="F14" s="30">
        <f>'Monthly Data'!X14</f>
        <v>31</v>
      </c>
      <c r="G14" s="30">
        <f>'Monthly Data'!Y14</f>
        <v>6434.5</v>
      </c>
      <c r="H14" s="30">
        <f>'Monthly Data'!AA14</f>
        <v>13</v>
      </c>
      <c r="I14" s="30">
        <f>'Monthly Data'!AM14</f>
        <v>0</v>
      </c>
      <c r="J14" s="30">
        <f>'Monthly Data'!AO14</f>
        <v>0</v>
      </c>
      <c r="K14" s="4">
        <f>'Monthly Data'!AP14</f>
        <v>0</v>
      </c>
      <c r="L14" s="4">
        <f>'Monthly Data'!AQ14</f>
        <v>0</v>
      </c>
      <c r="N14" s="23">
        <f>'LU OLS Model'!$B$5</f>
        <v>-37160612.006604001</v>
      </c>
      <c r="O14" s="23">
        <f>'LU OLS Model'!$B$6*D14</f>
        <v>-1457686.4443936967</v>
      </c>
      <c r="P14" s="23">
        <f>'LU OLS Model'!$B$7*E14</f>
        <v>0</v>
      </c>
      <c r="Q14" s="23">
        <f>'LU OLS Model'!$B$8*F14</f>
        <v>10663466.90746057</v>
      </c>
      <c r="R14" s="23">
        <f>'LU OLS Model'!$B$9*G14</f>
        <v>40525690.481558949</v>
      </c>
      <c r="S14" s="23">
        <f>'LU OLS Model'!$B$10*H14</f>
        <v>-440205.66694328765</v>
      </c>
      <c r="T14" s="23">
        <f>'LU OLS Model'!$B$11*I14</f>
        <v>0</v>
      </c>
      <c r="U14" s="23">
        <f>'LU OLS Model'!$B$12*J14</f>
        <v>0</v>
      </c>
      <c r="V14" s="23">
        <f>'LU OLS Model'!$B$13*K14</f>
        <v>0</v>
      </c>
      <c r="W14" s="23">
        <f>'LU OLS Model'!$B$14*L14</f>
        <v>0</v>
      </c>
      <c r="X14" s="23">
        <f t="shared" si="1"/>
        <v>12130653.271078536</v>
      </c>
      <c r="Y14" s="13">
        <f t="shared" si="2"/>
        <v>1.4674452753123412E-2</v>
      </c>
    </row>
    <row r="15" spans="1:25" x14ac:dyDescent="0.2">
      <c r="A15" s="11">
        <f>'Monthly Data'!A15</f>
        <v>40210</v>
      </c>
      <c r="B15" s="6">
        <f t="shared" si="0"/>
        <v>2010</v>
      </c>
      <c r="C15" s="4">
        <f>'Monthly Data'!Q15</f>
        <v>10874740.4221</v>
      </c>
      <c r="D15" s="30">
        <f>'Monthly Data'!U15</f>
        <v>620.40000000000009</v>
      </c>
      <c r="E15" s="30">
        <f>'Monthly Data'!V15</f>
        <v>0</v>
      </c>
      <c r="F15" s="30">
        <f>'Monthly Data'!X15</f>
        <v>28</v>
      </c>
      <c r="G15" s="30">
        <f>'Monthly Data'!Y15</f>
        <v>6404.1</v>
      </c>
      <c r="H15" s="30">
        <f>'Monthly Data'!AA15</f>
        <v>14</v>
      </c>
      <c r="I15" s="30">
        <f>'Monthly Data'!AM15</f>
        <v>0</v>
      </c>
      <c r="J15" s="30">
        <f>'Monthly Data'!AO15</f>
        <v>0</v>
      </c>
      <c r="K15" s="4">
        <f>'Monthly Data'!AP15</f>
        <v>0</v>
      </c>
      <c r="L15" s="4">
        <f>'Monthly Data'!AQ15</f>
        <v>0</v>
      </c>
      <c r="N15" s="23">
        <f>'LU OLS Model'!$B$5</f>
        <v>-37160612.006604001</v>
      </c>
      <c r="O15" s="23">
        <f>'LU OLS Model'!$B$6*D15</f>
        <v>-1204834.3593150142</v>
      </c>
      <c r="P15" s="23">
        <f>'LU OLS Model'!$B$7*E15</f>
        <v>0</v>
      </c>
      <c r="Q15" s="23">
        <f>'LU OLS Model'!$B$8*F15</f>
        <v>9631518.4970611595</v>
      </c>
      <c r="R15" s="23">
        <f>'LU OLS Model'!$B$9*G15</f>
        <v>40334225.56732484</v>
      </c>
      <c r="S15" s="23">
        <f>'LU OLS Model'!$B$10*H15</f>
        <v>-474067.64132354059</v>
      </c>
      <c r="T15" s="23">
        <f>'LU OLS Model'!$B$11*I15</f>
        <v>0</v>
      </c>
      <c r="U15" s="23">
        <f>'LU OLS Model'!$B$12*J15</f>
        <v>0</v>
      </c>
      <c r="V15" s="23">
        <f>'LU OLS Model'!$B$13*K15</f>
        <v>0</v>
      </c>
      <c r="W15" s="23">
        <f>'LU OLS Model'!$B$14*L15</f>
        <v>0</v>
      </c>
      <c r="X15" s="23">
        <f t="shared" si="1"/>
        <v>11126230.057143442</v>
      </c>
      <c r="Y15" s="13">
        <f t="shared" si="2"/>
        <v>2.3126035682870815E-2</v>
      </c>
    </row>
    <row r="16" spans="1:25" x14ac:dyDescent="0.2">
      <c r="A16" s="11">
        <f>'Monthly Data'!A16</f>
        <v>40238</v>
      </c>
      <c r="B16" s="6">
        <f t="shared" si="0"/>
        <v>2010</v>
      </c>
      <c r="C16" s="4">
        <f>'Monthly Data'!Q16</f>
        <v>11920294.521500001</v>
      </c>
      <c r="D16" s="30">
        <f>'Monthly Data'!U16</f>
        <v>451.89999999999992</v>
      </c>
      <c r="E16" s="30">
        <f>'Monthly Data'!V16</f>
        <v>0</v>
      </c>
      <c r="F16" s="30">
        <f>'Monthly Data'!X16</f>
        <v>31</v>
      </c>
      <c r="G16" s="30">
        <f>'Monthly Data'!Y16</f>
        <v>6377.2</v>
      </c>
      <c r="H16" s="30">
        <f>'Monthly Data'!AA16</f>
        <v>15</v>
      </c>
      <c r="I16" s="30">
        <f>'Monthly Data'!AM16</f>
        <v>0</v>
      </c>
      <c r="J16" s="30">
        <f>'Monthly Data'!AO16</f>
        <v>0</v>
      </c>
      <c r="K16" s="4">
        <f>'Monthly Data'!AP16</f>
        <v>0</v>
      </c>
      <c r="L16" s="4">
        <f>'Monthly Data'!AQ16</f>
        <v>0</v>
      </c>
      <c r="N16" s="23">
        <f>'LU OLS Model'!$B$5</f>
        <v>-37160612.006604001</v>
      </c>
      <c r="O16" s="23">
        <f>'LU OLS Model'!$B$6*D16</f>
        <v>-877602.59022317012</v>
      </c>
      <c r="P16" s="23">
        <f>'LU OLS Model'!$B$7*E16</f>
        <v>0</v>
      </c>
      <c r="Q16" s="23">
        <f>'LU OLS Model'!$B$8*F16</f>
        <v>10663466.90746057</v>
      </c>
      <c r="R16" s="23">
        <f>'LU OLS Model'!$B$9*G16</f>
        <v>40164804.310979523</v>
      </c>
      <c r="S16" s="23">
        <f>'LU OLS Model'!$B$10*H16</f>
        <v>-507929.61570379348</v>
      </c>
      <c r="T16" s="23">
        <f>'LU OLS Model'!$B$11*I16</f>
        <v>0</v>
      </c>
      <c r="U16" s="23">
        <f>'LU OLS Model'!$B$12*J16</f>
        <v>0</v>
      </c>
      <c r="V16" s="23">
        <f>'LU OLS Model'!$B$13*K16</f>
        <v>0</v>
      </c>
      <c r="W16" s="23">
        <f>'LU OLS Model'!$B$14*L16</f>
        <v>0</v>
      </c>
      <c r="X16" s="23">
        <f t="shared" si="1"/>
        <v>12282127.005909128</v>
      </c>
      <c r="Y16" s="13">
        <f t="shared" si="2"/>
        <v>3.0354324195304854E-2</v>
      </c>
    </row>
    <row r="17" spans="1:25" x14ac:dyDescent="0.2">
      <c r="A17" s="11">
        <f>'Monthly Data'!A17</f>
        <v>40269</v>
      </c>
      <c r="B17" s="6">
        <f t="shared" si="0"/>
        <v>2010</v>
      </c>
      <c r="C17" s="4">
        <f>'Monthly Data'!Q17</f>
        <v>11299278.237500001</v>
      </c>
      <c r="D17" s="30">
        <f>'Monthly Data'!U17</f>
        <v>243.49999999999989</v>
      </c>
      <c r="E17" s="30">
        <f>'Monthly Data'!V17</f>
        <v>1.3</v>
      </c>
      <c r="F17" s="30">
        <f>'Monthly Data'!X17</f>
        <v>30</v>
      </c>
      <c r="G17" s="30">
        <f>'Monthly Data'!Y17</f>
        <v>6401.7</v>
      </c>
      <c r="H17" s="30">
        <f>'Monthly Data'!AA17</f>
        <v>16</v>
      </c>
      <c r="I17" s="30">
        <f>'Monthly Data'!AM17</f>
        <v>0</v>
      </c>
      <c r="J17" s="30">
        <f>'Monthly Data'!AO17</f>
        <v>1</v>
      </c>
      <c r="K17" s="4">
        <f>'Monthly Data'!AP17</f>
        <v>0</v>
      </c>
      <c r="L17" s="4">
        <f>'Monthly Data'!AQ17</f>
        <v>0</v>
      </c>
      <c r="N17" s="23">
        <f>'LU OLS Model'!$B$5</f>
        <v>-37160612.006604001</v>
      </c>
      <c r="O17" s="23">
        <f>'LU OLS Model'!$B$6*D17</f>
        <v>-472883.89183302026</v>
      </c>
      <c r="P17" s="23">
        <f>'LU OLS Model'!$B$7*E17</f>
        <v>24409.073153765821</v>
      </c>
      <c r="Q17" s="23">
        <f>'LU OLS Model'!$B$8*F17</f>
        <v>10319484.103994099</v>
      </c>
      <c r="R17" s="23">
        <f>'LU OLS Model'!$B$9*G17</f>
        <v>40319109.916201092</v>
      </c>
      <c r="S17" s="23">
        <f>'LU OLS Model'!$B$10*H17</f>
        <v>-541791.59008404636</v>
      </c>
      <c r="T17" s="23">
        <f>'LU OLS Model'!$B$11*I17</f>
        <v>0</v>
      </c>
      <c r="U17" s="23">
        <f>'LU OLS Model'!$B$12*J17</f>
        <v>-1039210.49447872</v>
      </c>
      <c r="V17" s="23">
        <f>'LU OLS Model'!$B$13*K17</f>
        <v>0</v>
      </c>
      <c r="W17" s="23">
        <f>'LU OLS Model'!$B$14*L17</f>
        <v>0</v>
      </c>
      <c r="X17" s="23">
        <f t="shared" si="1"/>
        <v>11448505.110349169</v>
      </c>
      <c r="Y17" s="13">
        <f t="shared" si="2"/>
        <v>1.3206761503926391E-2</v>
      </c>
    </row>
    <row r="18" spans="1:25" x14ac:dyDescent="0.2">
      <c r="A18" s="11">
        <f>'Monthly Data'!A18</f>
        <v>40299</v>
      </c>
      <c r="B18" s="6">
        <f t="shared" si="0"/>
        <v>2010</v>
      </c>
      <c r="C18" s="4">
        <f>'Monthly Data'!Q18</f>
        <v>12141816.925799999</v>
      </c>
      <c r="D18" s="30">
        <f>'Monthly Data'!U18</f>
        <v>110.2</v>
      </c>
      <c r="E18" s="30">
        <f>'Monthly Data'!V18</f>
        <v>26.100000000000005</v>
      </c>
      <c r="F18" s="30">
        <f>'Monthly Data'!X18</f>
        <v>31</v>
      </c>
      <c r="G18" s="30">
        <f>'Monthly Data'!Y18</f>
        <v>6468.9</v>
      </c>
      <c r="H18" s="30">
        <f>'Monthly Data'!AA18</f>
        <v>17</v>
      </c>
      <c r="I18" s="30">
        <f>'Monthly Data'!AM18</f>
        <v>0</v>
      </c>
      <c r="J18" s="30">
        <f>'Monthly Data'!AO18</f>
        <v>0</v>
      </c>
      <c r="K18" s="4">
        <f>'Monthly Data'!AP18</f>
        <v>0</v>
      </c>
      <c r="L18" s="4">
        <f>'Monthly Data'!AQ18</f>
        <v>1</v>
      </c>
      <c r="N18" s="23">
        <f>'LU OLS Model'!$B$5</f>
        <v>-37160612.006604001</v>
      </c>
      <c r="O18" s="23">
        <f>'LU OLS Model'!$B$6*D18</f>
        <v>-214011.51901436903</v>
      </c>
      <c r="P18" s="23">
        <f>'LU OLS Model'!$B$7*E18</f>
        <v>490059.08408714464</v>
      </c>
      <c r="Q18" s="23">
        <f>'LU OLS Model'!$B$8*F18</f>
        <v>10663466.90746057</v>
      </c>
      <c r="R18" s="23">
        <f>'LU OLS Model'!$B$9*G18</f>
        <v>40742348.14766597</v>
      </c>
      <c r="S18" s="23">
        <f>'LU OLS Model'!$B$10*H18</f>
        <v>-575653.56446429924</v>
      </c>
      <c r="T18" s="23">
        <f>'LU OLS Model'!$B$11*I18</f>
        <v>0</v>
      </c>
      <c r="U18" s="23">
        <f>'LU OLS Model'!$B$12*J18</f>
        <v>0</v>
      </c>
      <c r="V18" s="23">
        <f>'LU OLS Model'!$B$13*K18</f>
        <v>0</v>
      </c>
      <c r="W18" s="23">
        <f>'LU OLS Model'!$B$14*L18</f>
        <v>-1700650.11734527</v>
      </c>
      <c r="X18" s="23">
        <f t="shared" si="1"/>
        <v>12244946.931785753</v>
      </c>
      <c r="Y18" s="13">
        <f t="shared" si="2"/>
        <v>8.4937869361721239E-3</v>
      </c>
    </row>
    <row r="19" spans="1:25" x14ac:dyDescent="0.2">
      <c r="A19" s="11">
        <f>'Monthly Data'!A19</f>
        <v>40330</v>
      </c>
      <c r="B19" s="6">
        <f t="shared" si="0"/>
        <v>2010</v>
      </c>
      <c r="C19" s="4">
        <f>'Monthly Data'!Q19</f>
        <v>12649401.524900001</v>
      </c>
      <c r="D19" s="30">
        <f>'Monthly Data'!U19</f>
        <v>38.300000000000004</v>
      </c>
      <c r="E19" s="30">
        <f>'Monthly Data'!V19</f>
        <v>33.700000000000003</v>
      </c>
      <c r="F19" s="30">
        <f>'Monthly Data'!X19</f>
        <v>30</v>
      </c>
      <c r="G19" s="30">
        <f>'Monthly Data'!Y19</f>
        <v>6578.9</v>
      </c>
      <c r="H19" s="30">
        <f>'Monthly Data'!AA19</f>
        <v>18</v>
      </c>
      <c r="I19" s="30">
        <f>'Monthly Data'!AM19</f>
        <v>0</v>
      </c>
      <c r="J19" s="30">
        <f>'Monthly Data'!AO19</f>
        <v>0</v>
      </c>
      <c r="K19" s="4">
        <f>'Monthly Data'!AP19</f>
        <v>0</v>
      </c>
      <c r="L19" s="4">
        <f>'Monthly Data'!AQ19</f>
        <v>1</v>
      </c>
      <c r="N19" s="23">
        <f>'LU OLS Model'!$B$5</f>
        <v>-37160612.006604001</v>
      </c>
      <c r="O19" s="23">
        <f>'LU OLS Model'!$B$6*D19</f>
        <v>-74379.684013160935</v>
      </c>
      <c r="P19" s="23">
        <f>'LU OLS Model'!$B$7*E19</f>
        <v>632758.28098608321</v>
      </c>
      <c r="Q19" s="23">
        <f>'LU OLS Model'!$B$8*F19</f>
        <v>10319484.103994099</v>
      </c>
      <c r="R19" s="23">
        <f>'LU OLS Model'!$B$9*G19</f>
        <v>41435148.824170977</v>
      </c>
      <c r="S19" s="23">
        <f>'LU OLS Model'!$B$10*H19</f>
        <v>-609515.53884455212</v>
      </c>
      <c r="T19" s="23">
        <f>'LU OLS Model'!$B$11*I19</f>
        <v>0</v>
      </c>
      <c r="U19" s="23">
        <f>'LU OLS Model'!$B$12*J19</f>
        <v>0</v>
      </c>
      <c r="V19" s="23">
        <f>'LU OLS Model'!$B$13*K19</f>
        <v>0</v>
      </c>
      <c r="W19" s="23">
        <f>'LU OLS Model'!$B$14*L19</f>
        <v>-1700650.11734527</v>
      </c>
      <c r="X19" s="23">
        <f t="shared" si="1"/>
        <v>12842233.862344183</v>
      </c>
      <c r="Y19" s="13">
        <f t="shared" si="2"/>
        <v>1.5244384255223245E-2</v>
      </c>
    </row>
    <row r="20" spans="1:25" x14ac:dyDescent="0.2">
      <c r="A20" s="11">
        <f>'Monthly Data'!A20</f>
        <v>40360</v>
      </c>
      <c r="B20" s="6">
        <f t="shared" si="0"/>
        <v>2010</v>
      </c>
      <c r="C20" s="4">
        <f>'Monthly Data'!Q20</f>
        <v>14680604.799199998</v>
      </c>
      <c r="D20" s="30">
        <f>'Monthly Data'!U20</f>
        <v>3.4000000000000004</v>
      </c>
      <c r="E20" s="30">
        <f>'Monthly Data'!V20</f>
        <v>139.79999999999995</v>
      </c>
      <c r="F20" s="30">
        <f>'Monthly Data'!X20</f>
        <v>31</v>
      </c>
      <c r="G20" s="30">
        <f>'Monthly Data'!Y20</f>
        <v>6640.9</v>
      </c>
      <c r="H20" s="30">
        <f>'Monthly Data'!AA20</f>
        <v>19</v>
      </c>
      <c r="I20" s="30">
        <f>'Monthly Data'!AM20</f>
        <v>0</v>
      </c>
      <c r="J20" s="30">
        <f>'Monthly Data'!AO20</f>
        <v>0</v>
      </c>
      <c r="K20" s="4">
        <f>'Monthly Data'!AP20</f>
        <v>0</v>
      </c>
      <c r="L20" s="4">
        <f>'Monthly Data'!AQ20</f>
        <v>1</v>
      </c>
      <c r="N20" s="23">
        <f>'LU OLS Model'!$B$5</f>
        <v>-37160612.006604001</v>
      </c>
      <c r="O20" s="23">
        <f>'LU OLS Model'!$B$6*D20</f>
        <v>-6602.8962309333465</v>
      </c>
      <c r="P20" s="23">
        <f>'LU OLS Model'!$B$7*E20</f>
        <v>2624914.1745357388</v>
      </c>
      <c r="Q20" s="23">
        <f>'LU OLS Model'!$B$8*F20</f>
        <v>10663466.90746057</v>
      </c>
      <c r="R20" s="23">
        <f>'LU OLS Model'!$B$9*G20</f>
        <v>41825636.478201076</v>
      </c>
      <c r="S20" s="23">
        <f>'LU OLS Model'!$B$10*H20</f>
        <v>-643377.51322480501</v>
      </c>
      <c r="T20" s="23">
        <f>'LU OLS Model'!$B$11*I20</f>
        <v>0</v>
      </c>
      <c r="U20" s="23">
        <f>'LU OLS Model'!$B$12*J20</f>
        <v>0</v>
      </c>
      <c r="V20" s="23">
        <f>'LU OLS Model'!$B$13*K20</f>
        <v>0</v>
      </c>
      <c r="W20" s="23">
        <f>'LU OLS Model'!$B$14*L20</f>
        <v>-1700650.11734527</v>
      </c>
      <c r="X20" s="23">
        <f t="shared" si="1"/>
        <v>15602775.02679237</v>
      </c>
      <c r="Y20" s="13">
        <f t="shared" si="2"/>
        <v>6.2815547465907118E-2</v>
      </c>
    </row>
    <row r="21" spans="1:25" x14ac:dyDescent="0.2">
      <c r="A21" s="11">
        <f>'Monthly Data'!A21</f>
        <v>40391</v>
      </c>
      <c r="B21" s="6">
        <f t="shared" si="0"/>
        <v>2010</v>
      </c>
      <c r="C21" s="4">
        <f>'Monthly Data'!Q21</f>
        <v>14598500.270999998</v>
      </c>
      <c r="D21" s="30">
        <f>'Monthly Data'!U21</f>
        <v>10.100000000000001</v>
      </c>
      <c r="E21" s="30">
        <f>'Monthly Data'!V21</f>
        <v>90.299999999999969</v>
      </c>
      <c r="F21" s="30">
        <f>'Monthly Data'!X21</f>
        <v>31</v>
      </c>
      <c r="G21" s="30">
        <f>'Monthly Data'!Y21</f>
        <v>6662.6</v>
      </c>
      <c r="H21" s="30">
        <f>'Monthly Data'!AA21</f>
        <v>20</v>
      </c>
      <c r="I21" s="30">
        <f>'Monthly Data'!AM21</f>
        <v>0</v>
      </c>
      <c r="J21" s="30">
        <f>'Monthly Data'!AO21</f>
        <v>0</v>
      </c>
      <c r="K21" s="4">
        <f>'Monthly Data'!AP21</f>
        <v>0</v>
      </c>
      <c r="L21" s="4">
        <f>'Monthly Data'!AQ21</f>
        <v>1</v>
      </c>
      <c r="N21" s="23">
        <f>'LU OLS Model'!$B$5</f>
        <v>-37160612.006604001</v>
      </c>
      <c r="O21" s="23">
        <f>'LU OLS Model'!$B$6*D21</f>
        <v>-19614.485862478472</v>
      </c>
      <c r="P21" s="23">
        <f>'LU OLS Model'!$B$7*E21</f>
        <v>1695491.7736808099</v>
      </c>
      <c r="Q21" s="23">
        <f>'LU OLS Model'!$B$8*F21</f>
        <v>10663466.90746057</v>
      </c>
      <c r="R21" s="23">
        <f>'LU OLS Model'!$B$9*G21</f>
        <v>41962307.157111615</v>
      </c>
      <c r="S21" s="23">
        <f>'LU OLS Model'!$B$10*H21</f>
        <v>-677239.48760505789</v>
      </c>
      <c r="T21" s="23">
        <f>'LU OLS Model'!$B$11*I21</f>
        <v>0</v>
      </c>
      <c r="U21" s="23">
        <f>'LU OLS Model'!$B$12*J21</f>
        <v>0</v>
      </c>
      <c r="V21" s="23">
        <f>'LU OLS Model'!$B$13*K21</f>
        <v>0</v>
      </c>
      <c r="W21" s="23">
        <f>'LU OLS Model'!$B$14*L21</f>
        <v>-1700650.11734527</v>
      </c>
      <c r="X21" s="23">
        <f t="shared" si="1"/>
        <v>14763149.740836184</v>
      </c>
      <c r="Y21" s="13">
        <f t="shared" si="2"/>
        <v>1.1278519490338586E-2</v>
      </c>
    </row>
    <row r="22" spans="1:25" x14ac:dyDescent="0.2">
      <c r="A22" s="11">
        <f>'Monthly Data'!A22</f>
        <v>40422</v>
      </c>
      <c r="B22" s="6">
        <f t="shared" si="0"/>
        <v>2010</v>
      </c>
      <c r="C22" s="4">
        <f>'Monthly Data'!Q22</f>
        <v>13203697.476100001</v>
      </c>
      <c r="D22" s="30">
        <f>'Monthly Data'!U22</f>
        <v>99.40000000000002</v>
      </c>
      <c r="E22" s="30">
        <f>'Monthly Data'!V22</f>
        <v>29.400000000000002</v>
      </c>
      <c r="F22" s="30">
        <f>'Monthly Data'!X22</f>
        <v>30</v>
      </c>
      <c r="G22" s="30">
        <f>'Monthly Data'!Y22</f>
        <v>6611.2</v>
      </c>
      <c r="H22" s="30">
        <f>'Monthly Data'!AA22</f>
        <v>21</v>
      </c>
      <c r="I22" s="30">
        <f>'Monthly Data'!AM22</f>
        <v>1</v>
      </c>
      <c r="J22" s="30">
        <f>'Monthly Data'!AO22</f>
        <v>0</v>
      </c>
      <c r="K22" s="4">
        <f>'Monthly Data'!AP22</f>
        <v>0</v>
      </c>
      <c r="L22" s="4">
        <f>'Monthly Data'!AQ22</f>
        <v>0</v>
      </c>
      <c r="N22" s="23">
        <f>'LU OLS Model'!$B$5</f>
        <v>-37160612.006604001</v>
      </c>
      <c r="O22" s="23">
        <f>'LU OLS Model'!$B$6*D22</f>
        <v>-193037.61333963962</v>
      </c>
      <c r="P22" s="23">
        <f>'LU OLS Model'!$B$7*E22</f>
        <v>552020.57747747318</v>
      </c>
      <c r="Q22" s="23">
        <f>'LU OLS Model'!$B$8*F22</f>
        <v>10319484.103994099</v>
      </c>
      <c r="R22" s="23">
        <f>'LU OLS Model'!$B$9*G22</f>
        <v>41638580.295544721</v>
      </c>
      <c r="S22" s="23">
        <f>'LU OLS Model'!$B$10*H22</f>
        <v>-711101.46198531089</v>
      </c>
      <c r="T22" s="23">
        <f>'LU OLS Model'!$B$11*I22</f>
        <v>-1059883.5580144499</v>
      </c>
      <c r="U22" s="23">
        <f>'LU OLS Model'!$B$12*J22</f>
        <v>0</v>
      </c>
      <c r="V22" s="23">
        <f>'LU OLS Model'!$B$13*K22</f>
        <v>0</v>
      </c>
      <c r="W22" s="23">
        <f>'LU OLS Model'!$B$14*L22</f>
        <v>0</v>
      </c>
      <c r="X22" s="23">
        <f t="shared" si="1"/>
        <v>13385450.33707289</v>
      </c>
      <c r="Y22" s="13">
        <f t="shared" si="2"/>
        <v>1.3765300310907565E-2</v>
      </c>
    </row>
    <row r="23" spans="1:25" x14ac:dyDescent="0.2">
      <c r="A23" s="11">
        <f>'Monthly Data'!A23</f>
        <v>40452</v>
      </c>
      <c r="B23" s="6">
        <f t="shared" si="0"/>
        <v>2010</v>
      </c>
      <c r="C23" s="4">
        <f>'Monthly Data'!Q23</f>
        <v>12168635.138100002</v>
      </c>
      <c r="D23" s="30">
        <f>'Monthly Data'!U23</f>
        <v>284.69999999999993</v>
      </c>
      <c r="E23" s="30">
        <f>'Monthly Data'!V23</f>
        <v>0</v>
      </c>
      <c r="F23" s="30">
        <f>'Monthly Data'!X23</f>
        <v>31</v>
      </c>
      <c r="G23" s="30">
        <f>'Monthly Data'!Y23</f>
        <v>6587.1</v>
      </c>
      <c r="H23" s="30">
        <f>'Monthly Data'!AA23</f>
        <v>22</v>
      </c>
      <c r="I23" s="30">
        <f>'Monthly Data'!AM23</f>
        <v>1</v>
      </c>
      <c r="J23" s="30">
        <f>'Monthly Data'!AO23</f>
        <v>0</v>
      </c>
      <c r="K23" s="4">
        <f>'Monthly Data'!AP23</f>
        <v>0</v>
      </c>
      <c r="L23" s="4">
        <f>'Monthly Data'!AQ23</f>
        <v>0</v>
      </c>
      <c r="N23" s="23">
        <f>'LU OLS Model'!$B$5</f>
        <v>-37160612.006604001</v>
      </c>
      <c r="O23" s="23">
        <f>'LU OLS Model'!$B$6*D23</f>
        <v>-552895.45792550675</v>
      </c>
      <c r="P23" s="23">
        <f>'LU OLS Model'!$B$7*E23</f>
        <v>0</v>
      </c>
      <c r="Q23" s="23">
        <f>'LU OLS Model'!$B$8*F23</f>
        <v>10663466.90746057</v>
      </c>
      <c r="R23" s="23">
        <f>'LU OLS Model'!$B$9*G23</f>
        <v>41486793.96551045</v>
      </c>
      <c r="S23" s="23">
        <f>'LU OLS Model'!$B$10*H23</f>
        <v>-744963.43636556377</v>
      </c>
      <c r="T23" s="23">
        <f>'LU OLS Model'!$B$11*I23</f>
        <v>-1059883.5580144499</v>
      </c>
      <c r="U23" s="23">
        <f>'LU OLS Model'!$B$12*J23</f>
        <v>0</v>
      </c>
      <c r="V23" s="23">
        <f>'LU OLS Model'!$B$13*K23</f>
        <v>0</v>
      </c>
      <c r="W23" s="23">
        <f>'LU OLS Model'!$B$14*L23</f>
        <v>0</v>
      </c>
      <c r="X23" s="23">
        <f t="shared" si="1"/>
        <v>12631906.4140615</v>
      </c>
      <c r="Y23" s="13">
        <f t="shared" si="2"/>
        <v>3.8070931596181662E-2</v>
      </c>
    </row>
    <row r="24" spans="1:25" x14ac:dyDescent="0.2">
      <c r="A24" s="11">
        <f>'Monthly Data'!A24</f>
        <v>40483</v>
      </c>
      <c r="B24" s="6">
        <f t="shared" si="0"/>
        <v>2010</v>
      </c>
      <c r="C24" s="4">
        <f>'Monthly Data'!Q24</f>
        <v>11726856.469900001</v>
      </c>
      <c r="D24" s="30">
        <f>'Monthly Data'!U24</f>
        <v>451.4</v>
      </c>
      <c r="E24" s="30">
        <f>'Monthly Data'!V24</f>
        <v>0</v>
      </c>
      <c r="F24" s="30">
        <f>'Monthly Data'!X24</f>
        <v>30</v>
      </c>
      <c r="G24" s="30">
        <f>'Monthly Data'!Y24</f>
        <v>6566.6</v>
      </c>
      <c r="H24" s="30">
        <f>'Monthly Data'!AA24</f>
        <v>23</v>
      </c>
      <c r="I24" s="30">
        <f>'Monthly Data'!AM24</f>
        <v>1</v>
      </c>
      <c r="J24" s="30">
        <f>'Monthly Data'!AO24</f>
        <v>0</v>
      </c>
      <c r="K24" s="4">
        <f>'Monthly Data'!AP24</f>
        <v>0</v>
      </c>
      <c r="L24" s="4">
        <f>'Monthly Data'!AQ24</f>
        <v>0</v>
      </c>
      <c r="N24" s="23">
        <f>'LU OLS Model'!$B$5</f>
        <v>-37160612.006604001</v>
      </c>
      <c r="O24" s="23">
        <f>'LU OLS Model'!$B$6*D24</f>
        <v>-876631.57607156236</v>
      </c>
      <c r="P24" s="23">
        <f>'LU OLS Model'!$B$7*E24</f>
        <v>0</v>
      </c>
      <c r="Q24" s="23">
        <f>'LU OLS Model'!$B$8*F24</f>
        <v>10319484.103994099</v>
      </c>
      <c r="R24" s="23">
        <f>'LU OLS Model'!$B$9*G24</f>
        <v>41357681.112161785</v>
      </c>
      <c r="S24" s="23">
        <f>'LU OLS Model'!$B$10*H24</f>
        <v>-778825.41074581665</v>
      </c>
      <c r="T24" s="23">
        <f>'LU OLS Model'!$B$11*I24</f>
        <v>-1059883.5580144499</v>
      </c>
      <c r="U24" s="23">
        <f>'LU OLS Model'!$B$12*J24</f>
        <v>0</v>
      </c>
      <c r="V24" s="23">
        <f>'LU OLS Model'!$B$13*K24</f>
        <v>0</v>
      </c>
      <c r="W24" s="23">
        <f>'LU OLS Model'!$B$14*L24</f>
        <v>0</v>
      </c>
      <c r="X24" s="23">
        <f t="shared" si="1"/>
        <v>11801212.664720058</v>
      </c>
      <c r="Y24" s="13">
        <f t="shared" si="2"/>
        <v>6.3406757822023268E-3</v>
      </c>
    </row>
    <row r="25" spans="1:25" x14ac:dyDescent="0.2">
      <c r="A25" s="11">
        <f>'Monthly Data'!A25</f>
        <v>40513</v>
      </c>
      <c r="B25" s="6">
        <f t="shared" si="0"/>
        <v>2010</v>
      </c>
      <c r="C25" s="4">
        <f>'Monthly Data'!Q25</f>
        <v>11839747.178100001</v>
      </c>
      <c r="D25" s="30">
        <f>'Monthly Data'!U25</f>
        <v>713.49999999999989</v>
      </c>
      <c r="E25" s="30">
        <f>'Monthly Data'!V25</f>
        <v>0</v>
      </c>
      <c r="F25" s="30">
        <f>'Monthly Data'!X25</f>
        <v>31</v>
      </c>
      <c r="G25" s="30">
        <f>'Monthly Data'!Y25</f>
        <v>6584.1</v>
      </c>
      <c r="H25" s="30">
        <f>'Monthly Data'!AA25</f>
        <v>24</v>
      </c>
      <c r="I25" s="30">
        <f>'Monthly Data'!AM25</f>
        <v>0</v>
      </c>
      <c r="J25" s="30">
        <f>'Monthly Data'!AO25</f>
        <v>0</v>
      </c>
      <c r="K25" s="4">
        <f>'Monthly Data'!AP25</f>
        <v>1</v>
      </c>
      <c r="L25" s="4">
        <f>'Monthly Data'!AQ25</f>
        <v>0</v>
      </c>
      <c r="N25" s="23">
        <f>'LU OLS Model'!$B$5</f>
        <v>-37160612.006604001</v>
      </c>
      <c r="O25" s="23">
        <f>'LU OLS Model'!$B$6*D25</f>
        <v>-1385637.1943443946</v>
      </c>
      <c r="P25" s="23">
        <f>'LU OLS Model'!$B$7*E25</f>
        <v>0</v>
      </c>
      <c r="Q25" s="23">
        <f>'LU OLS Model'!$B$8*F25</f>
        <v>10663466.90746057</v>
      </c>
      <c r="R25" s="23">
        <f>'LU OLS Model'!$B$9*G25</f>
        <v>41467899.401605763</v>
      </c>
      <c r="S25" s="23">
        <f>'LU OLS Model'!$B$10*H25</f>
        <v>-812687.38512606954</v>
      </c>
      <c r="T25" s="23">
        <f>'LU OLS Model'!$B$11*I25</f>
        <v>0</v>
      </c>
      <c r="U25" s="23">
        <f>'LU OLS Model'!$B$12*J25</f>
        <v>0</v>
      </c>
      <c r="V25" s="23">
        <f>'LU OLS Model'!$B$13*K25</f>
        <v>-999621.62057946401</v>
      </c>
      <c r="W25" s="23">
        <f>'LU OLS Model'!$B$14*L25</f>
        <v>0</v>
      </c>
      <c r="X25" s="23">
        <f t="shared" si="1"/>
        <v>11772808.102412404</v>
      </c>
      <c r="Y25" s="13">
        <f t="shared" si="2"/>
        <v>5.6537588751399935E-3</v>
      </c>
    </row>
    <row r="26" spans="1:25" x14ac:dyDescent="0.2">
      <c r="A26" s="11">
        <f>'Monthly Data'!A26</f>
        <v>40544</v>
      </c>
      <c r="B26" s="6">
        <f t="shared" si="0"/>
        <v>2011</v>
      </c>
      <c r="C26" s="4">
        <f>'Monthly Data'!Q26</f>
        <v>12405613.722375479</v>
      </c>
      <c r="D26" s="30">
        <f>'Monthly Data'!U26</f>
        <v>853.19999999999982</v>
      </c>
      <c r="E26" s="30">
        <f>'Monthly Data'!V26</f>
        <v>0</v>
      </c>
      <c r="F26" s="30">
        <f>'Monthly Data'!X26</f>
        <v>31</v>
      </c>
      <c r="G26" s="30">
        <f>'Monthly Data'!Y26</f>
        <v>6571.2</v>
      </c>
      <c r="H26" s="30">
        <f>'Monthly Data'!AA26</f>
        <v>25</v>
      </c>
      <c r="I26" s="30">
        <f>'Monthly Data'!AM26</f>
        <v>0</v>
      </c>
      <c r="J26" s="30">
        <f>'Monthly Data'!AO26</f>
        <v>0</v>
      </c>
      <c r="K26" s="4">
        <f>'Monthly Data'!AP26</f>
        <v>0</v>
      </c>
      <c r="L26" s="4">
        <f>'Monthly Data'!AQ26</f>
        <v>0</v>
      </c>
      <c r="N26" s="23">
        <f>'LU OLS Model'!$B$5</f>
        <v>-37160612.006604001</v>
      </c>
      <c r="O26" s="23">
        <f>'LU OLS Model'!$B$6*D26</f>
        <v>-1656938.5483036262</v>
      </c>
      <c r="P26" s="23">
        <f>'LU OLS Model'!$B$7*E26</f>
        <v>0</v>
      </c>
      <c r="Q26" s="23">
        <f>'LU OLS Model'!$B$8*F26</f>
        <v>10663466.90746057</v>
      </c>
      <c r="R26" s="23">
        <f>'LU OLS Model'!$B$9*G26</f>
        <v>41386652.77681563</v>
      </c>
      <c r="S26" s="23">
        <f>'LU OLS Model'!$B$10*H26</f>
        <v>-846549.35950632242</v>
      </c>
      <c r="T26" s="23">
        <f>'LU OLS Model'!$B$11*I26</f>
        <v>0</v>
      </c>
      <c r="U26" s="23">
        <f>'LU OLS Model'!$B$12*J26</f>
        <v>0</v>
      </c>
      <c r="V26" s="23">
        <f>'LU OLS Model'!$B$13*K26</f>
        <v>0</v>
      </c>
      <c r="W26" s="23">
        <f>'LU OLS Model'!$B$14*L26</f>
        <v>0</v>
      </c>
      <c r="X26" s="23">
        <f t="shared" si="1"/>
        <v>12386019.769862251</v>
      </c>
      <c r="Y26" s="13">
        <f t="shared" si="2"/>
        <v>1.5794424162898495E-3</v>
      </c>
    </row>
    <row r="27" spans="1:25" x14ac:dyDescent="0.2">
      <c r="A27" s="11">
        <f>'Monthly Data'!A27</f>
        <v>40575</v>
      </c>
      <c r="B27" s="6">
        <f t="shared" si="0"/>
        <v>2011</v>
      </c>
      <c r="C27" s="4">
        <f>'Monthly Data'!Q27</f>
        <v>11374508.151626434</v>
      </c>
      <c r="D27" s="30">
        <f>'Monthly Data'!U27</f>
        <v>700.39999999999986</v>
      </c>
      <c r="E27" s="30">
        <f>'Monthly Data'!V27</f>
        <v>0</v>
      </c>
      <c r="F27" s="30">
        <f>'Monthly Data'!X27</f>
        <v>28</v>
      </c>
      <c r="G27" s="30">
        <f>'Monthly Data'!Y27</f>
        <v>6548.1</v>
      </c>
      <c r="H27" s="30">
        <f>'Monthly Data'!AA27</f>
        <v>26</v>
      </c>
      <c r="I27" s="30">
        <f>'Monthly Data'!AM27</f>
        <v>0</v>
      </c>
      <c r="J27" s="30">
        <f>'Monthly Data'!AO27</f>
        <v>0</v>
      </c>
      <c r="K27" s="4">
        <f>'Monthly Data'!AP27</f>
        <v>0</v>
      </c>
      <c r="L27" s="4">
        <f>'Monthly Data'!AQ27</f>
        <v>0</v>
      </c>
      <c r="N27" s="23">
        <f>'LU OLS Model'!$B$5</f>
        <v>-37160612.006604001</v>
      </c>
      <c r="O27" s="23">
        <f>'LU OLS Model'!$B$6*D27</f>
        <v>-1360196.623572269</v>
      </c>
      <c r="P27" s="23">
        <f>'LU OLS Model'!$B$7*E27</f>
        <v>0</v>
      </c>
      <c r="Q27" s="23">
        <f>'LU OLS Model'!$B$8*F27</f>
        <v>9631518.4970611595</v>
      </c>
      <c r="R27" s="23">
        <f>'LU OLS Model'!$B$9*G27</f>
        <v>41241164.634749576</v>
      </c>
      <c r="S27" s="23">
        <f>'LU OLS Model'!$B$10*H27</f>
        <v>-880411.3338865753</v>
      </c>
      <c r="T27" s="23">
        <f>'LU OLS Model'!$B$11*I27</f>
        <v>0</v>
      </c>
      <c r="U27" s="23">
        <f>'LU OLS Model'!$B$12*J27</f>
        <v>0</v>
      </c>
      <c r="V27" s="23">
        <f>'LU OLS Model'!$B$13*K27</f>
        <v>0</v>
      </c>
      <c r="W27" s="23">
        <f>'LU OLS Model'!$B$14*L27</f>
        <v>0</v>
      </c>
      <c r="X27" s="23">
        <f t="shared" si="1"/>
        <v>11471463.167747892</v>
      </c>
      <c r="Y27" s="13">
        <f t="shared" si="2"/>
        <v>8.5238864686729091E-3</v>
      </c>
    </row>
    <row r="28" spans="1:25" x14ac:dyDescent="0.2">
      <c r="A28" s="11">
        <f>'Monthly Data'!A28</f>
        <v>40603</v>
      </c>
      <c r="B28" s="6">
        <f t="shared" si="0"/>
        <v>2011</v>
      </c>
      <c r="C28" s="4">
        <f>'Monthly Data'!Q28</f>
        <v>12423061.406977391</v>
      </c>
      <c r="D28" s="30">
        <f>'Monthly Data'!U28</f>
        <v>595.70000000000016</v>
      </c>
      <c r="E28" s="30">
        <f>'Monthly Data'!V28</f>
        <v>0</v>
      </c>
      <c r="F28" s="30">
        <f>'Monthly Data'!X28</f>
        <v>31</v>
      </c>
      <c r="G28" s="30">
        <f>'Monthly Data'!Y28</f>
        <v>6523.7</v>
      </c>
      <c r="H28" s="30">
        <f>'Monthly Data'!AA28</f>
        <v>27</v>
      </c>
      <c r="I28" s="30">
        <f>'Monthly Data'!AM28</f>
        <v>0</v>
      </c>
      <c r="J28" s="30">
        <f>'Monthly Data'!AO28</f>
        <v>0</v>
      </c>
      <c r="K28" s="4">
        <f>'Monthly Data'!AP28</f>
        <v>0</v>
      </c>
      <c r="L28" s="4">
        <f>'Monthly Data'!AQ28</f>
        <v>0</v>
      </c>
      <c r="N28" s="23">
        <f>'LU OLS Model'!$B$5</f>
        <v>-37160612.006604001</v>
      </c>
      <c r="O28" s="23">
        <f>'LU OLS Model'!$B$6*D28</f>
        <v>-1156866.2602255868</v>
      </c>
      <c r="P28" s="23">
        <f>'LU OLS Model'!$B$7*E28</f>
        <v>0</v>
      </c>
      <c r="Q28" s="23">
        <f>'LU OLS Model'!$B$8*F28</f>
        <v>10663466.90746057</v>
      </c>
      <c r="R28" s="23">
        <f>'LU OLS Model'!$B$9*G28</f>
        <v>41087488.848324828</v>
      </c>
      <c r="S28" s="23">
        <f>'LU OLS Model'!$B$10*H28</f>
        <v>-914273.30826682819</v>
      </c>
      <c r="T28" s="23">
        <f>'LU OLS Model'!$B$11*I28</f>
        <v>0</v>
      </c>
      <c r="U28" s="23">
        <f>'LU OLS Model'!$B$12*J28</f>
        <v>0</v>
      </c>
      <c r="V28" s="23">
        <f>'LU OLS Model'!$B$13*K28</f>
        <v>0</v>
      </c>
      <c r="W28" s="23">
        <f>'LU OLS Model'!$B$14*L28</f>
        <v>0</v>
      </c>
      <c r="X28" s="23">
        <f t="shared" si="1"/>
        <v>12519204.180688983</v>
      </c>
      <c r="Y28" s="13">
        <f t="shared" si="2"/>
        <v>7.7390564661938754E-3</v>
      </c>
    </row>
    <row r="29" spans="1:25" x14ac:dyDescent="0.2">
      <c r="A29" s="11">
        <f>'Monthly Data'!A29</f>
        <v>40634</v>
      </c>
      <c r="B29" s="6">
        <f t="shared" si="0"/>
        <v>2011</v>
      </c>
      <c r="C29" s="4">
        <f>'Monthly Data'!Q29</f>
        <v>11687900.613328347</v>
      </c>
      <c r="D29" s="30">
        <f>'Monthly Data'!U29</f>
        <v>350.99999999999989</v>
      </c>
      <c r="E29" s="30">
        <f>'Monthly Data'!V29</f>
        <v>0</v>
      </c>
      <c r="F29" s="30">
        <f>'Monthly Data'!X29</f>
        <v>30</v>
      </c>
      <c r="G29" s="30">
        <f>'Monthly Data'!Y29</f>
        <v>6550</v>
      </c>
      <c r="H29" s="30">
        <f>'Monthly Data'!AA29</f>
        <v>28</v>
      </c>
      <c r="I29" s="30">
        <f>'Monthly Data'!AM29</f>
        <v>0</v>
      </c>
      <c r="J29" s="30">
        <f>'Monthly Data'!AO29</f>
        <v>1</v>
      </c>
      <c r="K29" s="4">
        <f>'Monthly Data'!AP29</f>
        <v>0</v>
      </c>
      <c r="L29" s="4">
        <f>'Monthly Data'!AQ29</f>
        <v>0</v>
      </c>
      <c r="N29" s="23">
        <f>'LU OLS Model'!$B$5</f>
        <v>-37160612.006604001</v>
      </c>
      <c r="O29" s="23">
        <f>'LU OLS Model'!$B$6*D29</f>
        <v>-681651.93442870688</v>
      </c>
      <c r="P29" s="23">
        <f>'LU OLS Model'!$B$7*E29</f>
        <v>0</v>
      </c>
      <c r="Q29" s="23">
        <f>'LU OLS Model'!$B$8*F29</f>
        <v>10319484.103994099</v>
      </c>
      <c r="R29" s="23">
        <f>'LU OLS Model'!$B$9*G29</f>
        <v>41253131.191889212</v>
      </c>
      <c r="S29" s="23">
        <f>'LU OLS Model'!$B$10*H29</f>
        <v>-948135.28264708119</v>
      </c>
      <c r="T29" s="23">
        <f>'LU OLS Model'!$B$11*I29</f>
        <v>0</v>
      </c>
      <c r="U29" s="23">
        <f>'LU OLS Model'!$B$12*J29</f>
        <v>-1039210.49447872</v>
      </c>
      <c r="V29" s="23">
        <f>'LU OLS Model'!$B$13*K29</f>
        <v>0</v>
      </c>
      <c r="W29" s="23">
        <f>'LU OLS Model'!$B$14*L29</f>
        <v>0</v>
      </c>
      <c r="X29" s="23">
        <f t="shared" si="1"/>
        <v>11743005.577724805</v>
      </c>
      <c r="Y29" s="13">
        <f t="shared" si="2"/>
        <v>4.7147016576799894E-3</v>
      </c>
    </row>
    <row r="30" spans="1:25" x14ac:dyDescent="0.2">
      <c r="A30" s="11">
        <f>'Monthly Data'!A30</f>
        <v>40664</v>
      </c>
      <c r="B30" s="6">
        <f t="shared" si="0"/>
        <v>2011</v>
      </c>
      <c r="C30" s="4">
        <f>'Monthly Data'!Q30</f>
        <v>12168060.882579302</v>
      </c>
      <c r="D30" s="30">
        <f>'Monthly Data'!U30</f>
        <v>150</v>
      </c>
      <c r="E30" s="30">
        <f>'Monthly Data'!V30</f>
        <v>1.2999999999999998</v>
      </c>
      <c r="F30" s="30">
        <f>'Monthly Data'!X30</f>
        <v>31</v>
      </c>
      <c r="G30" s="30">
        <f>'Monthly Data'!Y30</f>
        <v>6612</v>
      </c>
      <c r="H30" s="30">
        <f>'Monthly Data'!AA30</f>
        <v>29</v>
      </c>
      <c r="I30" s="30">
        <f>'Monthly Data'!AM30</f>
        <v>0</v>
      </c>
      <c r="J30" s="30">
        <f>'Monthly Data'!AO30</f>
        <v>0</v>
      </c>
      <c r="K30" s="4">
        <f>'Monthly Data'!AP30</f>
        <v>0</v>
      </c>
      <c r="L30" s="4">
        <f>'Monthly Data'!AQ30</f>
        <v>1</v>
      </c>
      <c r="N30" s="23">
        <f>'LU OLS Model'!$B$5</f>
        <v>-37160612.006604001</v>
      </c>
      <c r="O30" s="23">
        <f>'LU OLS Model'!$B$6*D30</f>
        <v>-291304.24548235349</v>
      </c>
      <c r="P30" s="23">
        <f>'LU OLS Model'!$B$7*E30</f>
        <v>24409.073153765818</v>
      </c>
      <c r="Q30" s="23">
        <f>'LU OLS Model'!$B$8*F30</f>
        <v>10663466.90746057</v>
      </c>
      <c r="R30" s="23">
        <f>'LU OLS Model'!$B$9*G30</f>
        <v>41643618.845919304</v>
      </c>
      <c r="S30" s="23">
        <f>'LU OLS Model'!$B$10*H30</f>
        <v>-981997.25702733407</v>
      </c>
      <c r="T30" s="23">
        <f>'LU OLS Model'!$B$11*I30</f>
        <v>0</v>
      </c>
      <c r="U30" s="23">
        <f>'LU OLS Model'!$B$12*J30</f>
        <v>0</v>
      </c>
      <c r="V30" s="23">
        <f>'LU OLS Model'!$B$13*K30</f>
        <v>0</v>
      </c>
      <c r="W30" s="23">
        <f>'LU OLS Model'!$B$14*L30</f>
        <v>-1700650.11734527</v>
      </c>
      <c r="X30" s="23">
        <f t="shared" si="1"/>
        <v>12196931.200074678</v>
      </c>
      <c r="Y30" s="13">
        <f t="shared" si="2"/>
        <v>2.3726309207335377E-3</v>
      </c>
    </row>
    <row r="31" spans="1:25" x14ac:dyDescent="0.2">
      <c r="A31" s="11">
        <f>'Monthly Data'!A31</f>
        <v>40695</v>
      </c>
      <c r="B31" s="6">
        <f t="shared" si="0"/>
        <v>2011</v>
      </c>
      <c r="C31" s="4">
        <f>'Monthly Data'!Q31</f>
        <v>13362627.250630258</v>
      </c>
      <c r="D31" s="30">
        <f>'Monthly Data'!U31</f>
        <v>25.199999999999996</v>
      </c>
      <c r="E31" s="30">
        <f>'Monthly Data'!V31</f>
        <v>24.900000000000002</v>
      </c>
      <c r="F31" s="30">
        <f>'Monthly Data'!X31</f>
        <v>30</v>
      </c>
      <c r="G31" s="30">
        <f>'Monthly Data'!Y31</f>
        <v>6706.8</v>
      </c>
      <c r="H31" s="30">
        <f>'Monthly Data'!AA31</f>
        <v>30</v>
      </c>
      <c r="I31" s="30">
        <f>'Monthly Data'!AM31</f>
        <v>0</v>
      </c>
      <c r="J31" s="30">
        <f>'Monthly Data'!AO31</f>
        <v>0</v>
      </c>
      <c r="K31" s="4">
        <f>'Monthly Data'!AP31</f>
        <v>0</v>
      </c>
      <c r="L31" s="4">
        <f>'Monthly Data'!AQ31</f>
        <v>1</v>
      </c>
      <c r="N31" s="23">
        <f>'LU OLS Model'!$B$5</f>
        <v>-37160612.006604001</v>
      </c>
      <c r="O31" s="23">
        <f>'LU OLS Model'!$B$6*D31</f>
        <v>-48939.113241035375</v>
      </c>
      <c r="P31" s="23">
        <f>'LU OLS Model'!$B$7*E31</f>
        <v>467527.6319452069</v>
      </c>
      <c r="Q31" s="23">
        <f>'LU OLS Model'!$B$8*F31</f>
        <v>10319484.103994099</v>
      </c>
      <c r="R31" s="23">
        <f>'LU OLS Model'!$B$9*G31</f>
        <v>42240687.06530726</v>
      </c>
      <c r="S31" s="23">
        <f>'LU OLS Model'!$B$10*H31</f>
        <v>-1015859.231407587</v>
      </c>
      <c r="T31" s="23">
        <f>'LU OLS Model'!$B$11*I31</f>
        <v>0</v>
      </c>
      <c r="U31" s="23">
        <f>'LU OLS Model'!$B$12*J31</f>
        <v>0</v>
      </c>
      <c r="V31" s="23">
        <f>'LU OLS Model'!$B$13*K31</f>
        <v>0</v>
      </c>
      <c r="W31" s="23">
        <f>'LU OLS Model'!$B$14*L31</f>
        <v>-1700650.11734527</v>
      </c>
      <c r="X31" s="23">
        <f t="shared" si="1"/>
        <v>13101638.33264868</v>
      </c>
      <c r="Y31" s="13">
        <f t="shared" si="2"/>
        <v>1.9531257819772555E-2</v>
      </c>
    </row>
    <row r="32" spans="1:25" x14ac:dyDescent="0.2">
      <c r="A32" s="11">
        <f>'Monthly Data'!A32</f>
        <v>40725</v>
      </c>
      <c r="B32" s="6">
        <f t="shared" si="0"/>
        <v>2011</v>
      </c>
      <c r="C32" s="4">
        <f>'Monthly Data'!Q32</f>
        <v>15310374.188881215</v>
      </c>
      <c r="D32" s="30">
        <f>'Monthly Data'!U32</f>
        <v>0</v>
      </c>
      <c r="E32" s="30">
        <f>'Monthly Data'!V32</f>
        <v>118.30000000000003</v>
      </c>
      <c r="F32" s="30">
        <f>'Monthly Data'!X32</f>
        <v>31</v>
      </c>
      <c r="G32" s="30">
        <f>'Monthly Data'!Y32</f>
        <v>6755.3</v>
      </c>
      <c r="H32" s="30">
        <f>'Monthly Data'!AA32</f>
        <v>31</v>
      </c>
      <c r="I32" s="30">
        <f>'Monthly Data'!AM32</f>
        <v>0</v>
      </c>
      <c r="J32" s="30">
        <f>'Monthly Data'!AO32</f>
        <v>0</v>
      </c>
      <c r="K32" s="4">
        <f>'Monthly Data'!AP32</f>
        <v>0</v>
      </c>
      <c r="L32" s="4">
        <f>'Monthly Data'!AQ32</f>
        <v>1</v>
      </c>
      <c r="N32" s="23">
        <f>'LU OLS Model'!$B$5</f>
        <v>-37160612.006604001</v>
      </c>
      <c r="O32" s="23">
        <f>'LU OLS Model'!$B$6*D32</f>
        <v>0</v>
      </c>
      <c r="P32" s="23">
        <f>'LU OLS Model'!$B$7*E32</f>
        <v>2221225.6569926902</v>
      </c>
      <c r="Q32" s="23">
        <f>'LU OLS Model'!$B$8*F32</f>
        <v>10663466.90746057</v>
      </c>
      <c r="R32" s="23">
        <f>'LU OLS Model'!$B$9*G32</f>
        <v>42546149.181766286</v>
      </c>
      <c r="S32" s="23">
        <f>'LU OLS Model'!$B$10*H32</f>
        <v>-1049721.2057878398</v>
      </c>
      <c r="T32" s="23">
        <f>'LU OLS Model'!$B$11*I32</f>
        <v>0</v>
      </c>
      <c r="U32" s="23">
        <f>'LU OLS Model'!$B$12*J32</f>
        <v>0</v>
      </c>
      <c r="V32" s="23">
        <f>'LU OLS Model'!$B$13*K32</f>
        <v>0</v>
      </c>
      <c r="W32" s="23">
        <f>'LU OLS Model'!$B$14*L32</f>
        <v>-1700650.11734527</v>
      </c>
      <c r="X32" s="23">
        <f t="shared" si="1"/>
        <v>15519858.416482434</v>
      </c>
      <c r="Y32" s="13">
        <f t="shared" si="2"/>
        <v>1.3682502139846573E-2</v>
      </c>
    </row>
    <row r="33" spans="1:25" x14ac:dyDescent="0.2">
      <c r="A33" s="11">
        <f>'Monthly Data'!A33</f>
        <v>40756</v>
      </c>
      <c r="B33" s="6">
        <f t="shared" si="0"/>
        <v>2011</v>
      </c>
      <c r="C33" s="4">
        <f>'Monthly Data'!Q33</f>
        <v>15010910.93713217</v>
      </c>
      <c r="D33" s="30">
        <f>'Monthly Data'!U33</f>
        <v>7</v>
      </c>
      <c r="E33" s="30">
        <f>'Monthly Data'!V33</f>
        <v>68.2</v>
      </c>
      <c r="F33" s="30">
        <f>'Monthly Data'!X33</f>
        <v>31</v>
      </c>
      <c r="G33" s="30">
        <f>'Monthly Data'!Y33</f>
        <v>6778</v>
      </c>
      <c r="H33" s="30">
        <f>'Monthly Data'!AA33</f>
        <v>32</v>
      </c>
      <c r="I33" s="30">
        <f>'Monthly Data'!AM33</f>
        <v>0</v>
      </c>
      <c r="J33" s="30">
        <f>'Monthly Data'!AO33</f>
        <v>0</v>
      </c>
      <c r="K33" s="4">
        <f>'Monthly Data'!AP33</f>
        <v>0</v>
      </c>
      <c r="L33" s="4">
        <f>'Monthly Data'!AQ33</f>
        <v>1</v>
      </c>
      <c r="N33" s="23">
        <f>'LU OLS Model'!$B$5</f>
        <v>-37160612.006604001</v>
      </c>
      <c r="O33" s="23">
        <f>'LU OLS Model'!$B$6*D33</f>
        <v>-13594.19812250983</v>
      </c>
      <c r="P33" s="23">
        <f>'LU OLS Model'!$B$7*E33</f>
        <v>1280537.5300667915</v>
      </c>
      <c r="Q33" s="23">
        <f>'LU OLS Model'!$B$8*F33</f>
        <v>10663466.90746057</v>
      </c>
      <c r="R33" s="23">
        <f>'LU OLS Model'!$B$9*G33</f>
        <v>42689118.048645049</v>
      </c>
      <c r="S33" s="23">
        <f>'LU OLS Model'!$B$10*H33</f>
        <v>-1083583.1801680927</v>
      </c>
      <c r="T33" s="23">
        <f>'LU OLS Model'!$B$11*I33</f>
        <v>0</v>
      </c>
      <c r="U33" s="23">
        <f>'LU OLS Model'!$B$12*J33</f>
        <v>0</v>
      </c>
      <c r="V33" s="23">
        <f>'LU OLS Model'!$B$13*K33</f>
        <v>0</v>
      </c>
      <c r="W33" s="23">
        <f>'LU OLS Model'!$B$14*L33</f>
        <v>-1700650.11734527</v>
      </c>
      <c r="X33" s="23">
        <f t="shared" si="1"/>
        <v>14674682.983932536</v>
      </c>
      <c r="Y33" s="13">
        <f t="shared" si="2"/>
        <v>2.2398904011075998E-2</v>
      </c>
    </row>
    <row r="34" spans="1:25" x14ac:dyDescent="0.2">
      <c r="A34" s="11">
        <f>'Monthly Data'!A34</f>
        <v>40787</v>
      </c>
      <c r="B34" s="6">
        <f t="shared" si="0"/>
        <v>2011</v>
      </c>
      <c r="C34" s="4">
        <f>'Monthly Data'!Q34</f>
        <v>14264567.369983125</v>
      </c>
      <c r="D34" s="30">
        <f>'Monthly Data'!U34</f>
        <v>72.5</v>
      </c>
      <c r="E34" s="30">
        <f>'Monthly Data'!V34</f>
        <v>24.500000000000004</v>
      </c>
      <c r="F34" s="30">
        <f>'Monthly Data'!X34</f>
        <v>30</v>
      </c>
      <c r="G34" s="30">
        <f>'Monthly Data'!Y34</f>
        <v>6734.6</v>
      </c>
      <c r="H34" s="30">
        <f>'Monthly Data'!AA34</f>
        <v>33</v>
      </c>
      <c r="I34" s="30">
        <f>'Monthly Data'!AM34</f>
        <v>1</v>
      </c>
      <c r="J34" s="30">
        <f>'Monthly Data'!AO34</f>
        <v>0</v>
      </c>
      <c r="K34" s="4">
        <f>'Monthly Data'!AP34</f>
        <v>0</v>
      </c>
      <c r="L34" s="4">
        <f>'Monthly Data'!AQ34</f>
        <v>0</v>
      </c>
      <c r="N34" s="23">
        <f>'LU OLS Model'!$B$5</f>
        <v>-37160612.006604001</v>
      </c>
      <c r="O34" s="23">
        <f>'LU OLS Model'!$B$6*D34</f>
        <v>-140797.05198313753</v>
      </c>
      <c r="P34" s="23">
        <f>'LU OLS Model'!$B$7*E34</f>
        <v>460017.14789789438</v>
      </c>
      <c r="Q34" s="23">
        <f>'LU OLS Model'!$B$8*F34</f>
        <v>10319484.103994099</v>
      </c>
      <c r="R34" s="23">
        <f>'LU OLS Model'!$B$9*G34</f>
        <v>42415776.69082398</v>
      </c>
      <c r="S34" s="23">
        <f>'LU OLS Model'!$B$10*H34</f>
        <v>-1117445.1545483456</v>
      </c>
      <c r="T34" s="23">
        <f>'LU OLS Model'!$B$11*I34</f>
        <v>-1059883.5580144499</v>
      </c>
      <c r="U34" s="23">
        <f>'LU OLS Model'!$B$12*J34</f>
        <v>0</v>
      </c>
      <c r="V34" s="23">
        <f>'LU OLS Model'!$B$13*K34</f>
        <v>0</v>
      </c>
      <c r="W34" s="23">
        <f>'LU OLS Model'!$B$14*L34</f>
        <v>0</v>
      </c>
      <c r="X34" s="23">
        <f t="shared" si="1"/>
        <v>13716540.171566036</v>
      </c>
      <c r="Y34" s="13">
        <f t="shared" si="2"/>
        <v>3.8418774590409342E-2</v>
      </c>
    </row>
    <row r="35" spans="1:25" x14ac:dyDescent="0.2">
      <c r="A35" s="11">
        <f>'Monthly Data'!A35</f>
        <v>40817</v>
      </c>
      <c r="B35" s="6">
        <f t="shared" si="0"/>
        <v>2011</v>
      </c>
      <c r="C35" s="4">
        <f>'Monthly Data'!Q35</f>
        <v>12925769.505834082</v>
      </c>
      <c r="D35" s="30">
        <f>'Monthly Data'!U35</f>
        <v>266.49999999999994</v>
      </c>
      <c r="E35" s="30">
        <f>'Monthly Data'!V35</f>
        <v>0.5</v>
      </c>
      <c r="F35" s="30">
        <f>'Monthly Data'!X35</f>
        <v>31</v>
      </c>
      <c r="G35" s="30">
        <f>'Monthly Data'!Y35</f>
        <v>6702.2</v>
      </c>
      <c r="H35" s="30">
        <f>'Monthly Data'!AA35</f>
        <v>34</v>
      </c>
      <c r="I35" s="30">
        <f>'Monthly Data'!AM35</f>
        <v>1</v>
      </c>
      <c r="J35" s="30">
        <f>'Monthly Data'!AO35</f>
        <v>0</v>
      </c>
      <c r="K35" s="4">
        <f>'Monthly Data'!AP35</f>
        <v>0</v>
      </c>
      <c r="L35" s="4">
        <f>'Monthly Data'!AQ35</f>
        <v>0</v>
      </c>
      <c r="N35" s="23">
        <f>'LU OLS Model'!$B$5</f>
        <v>-37160612.006604001</v>
      </c>
      <c r="O35" s="23">
        <f>'LU OLS Model'!$B$6*D35</f>
        <v>-517550.54280698125</v>
      </c>
      <c r="P35" s="23">
        <f>'LU OLS Model'!$B$7*E35</f>
        <v>9388.1050591407002</v>
      </c>
      <c r="Q35" s="23">
        <f>'LU OLS Model'!$B$8*F35</f>
        <v>10663466.90746057</v>
      </c>
      <c r="R35" s="23">
        <f>'LU OLS Model'!$B$9*G35</f>
        <v>42211715.400653414</v>
      </c>
      <c r="S35" s="23">
        <f>'LU OLS Model'!$B$10*H35</f>
        <v>-1151307.1289285985</v>
      </c>
      <c r="T35" s="23">
        <f>'LU OLS Model'!$B$11*I35</f>
        <v>-1059883.5580144499</v>
      </c>
      <c r="U35" s="23">
        <f>'LU OLS Model'!$B$12*J35</f>
        <v>0</v>
      </c>
      <c r="V35" s="23">
        <f>'LU OLS Model'!$B$13*K35</f>
        <v>0</v>
      </c>
      <c r="W35" s="23">
        <f>'LU OLS Model'!$B$14*L35</f>
        <v>0</v>
      </c>
      <c r="X35" s="23">
        <f t="shared" si="1"/>
        <v>12995217.176819092</v>
      </c>
      <c r="Y35" s="13">
        <f t="shared" si="2"/>
        <v>5.3728074722100005E-3</v>
      </c>
    </row>
    <row r="36" spans="1:25" x14ac:dyDescent="0.2">
      <c r="A36" s="11">
        <f>'Monthly Data'!A36</f>
        <v>40848</v>
      </c>
      <c r="B36" s="6">
        <f t="shared" si="0"/>
        <v>2011</v>
      </c>
      <c r="C36" s="4">
        <f>'Monthly Data'!Q36</f>
        <v>12089342.293885039</v>
      </c>
      <c r="D36" s="30">
        <f>'Monthly Data'!U36</f>
        <v>394.7</v>
      </c>
      <c r="E36" s="30">
        <f>'Monthly Data'!V36</f>
        <v>0</v>
      </c>
      <c r="F36" s="30">
        <f>'Monthly Data'!X36</f>
        <v>30</v>
      </c>
      <c r="G36" s="30">
        <f>'Monthly Data'!Y36</f>
        <v>6669.4</v>
      </c>
      <c r="H36" s="30">
        <f>'Monthly Data'!AA36</f>
        <v>35</v>
      </c>
      <c r="I36" s="30">
        <f>'Monthly Data'!AM36</f>
        <v>1</v>
      </c>
      <c r="J36" s="30">
        <f>'Monthly Data'!AO36</f>
        <v>0</v>
      </c>
      <c r="K36" s="4">
        <f>'Monthly Data'!AP36</f>
        <v>0</v>
      </c>
      <c r="L36" s="4">
        <f>'Monthly Data'!AQ36</f>
        <v>0</v>
      </c>
      <c r="N36" s="23">
        <f>'LU OLS Model'!$B$5</f>
        <v>-37160612.006604001</v>
      </c>
      <c r="O36" s="23">
        <f>'LU OLS Model'!$B$6*D36</f>
        <v>-766518.57127923274</v>
      </c>
      <c r="P36" s="23">
        <f>'LU OLS Model'!$B$7*E36</f>
        <v>0</v>
      </c>
      <c r="Q36" s="23">
        <f>'LU OLS Model'!$B$8*F36</f>
        <v>10319484.103994099</v>
      </c>
      <c r="R36" s="23">
        <f>'LU OLS Model'!$B$9*G36</f>
        <v>42005134.835295551</v>
      </c>
      <c r="S36" s="23">
        <f>'LU OLS Model'!$B$10*H36</f>
        <v>-1185169.1033088514</v>
      </c>
      <c r="T36" s="23">
        <f>'LU OLS Model'!$B$11*I36</f>
        <v>-1059883.5580144499</v>
      </c>
      <c r="U36" s="23">
        <f>'LU OLS Model'!$B$12*J36</f>
        <v>0</v>
      </c>
      <c r="V36" s="23">
        <f>'LU OLS Model'!$B$13*K36</f>
        <v>0</v>
      </c>
      <c r="W36" s="23">
        <f>'LU OLS Model'!$B$14*L36</f>
        <v>0</v>
      </c>
      <c r="X36" s="23">
        <f t="shared" si="1"/>
        <v>12152435.700083114</v>
      </c>
      <c r="Y36" s="13">
        <f t="shared" si="2"/>
        <v>5.2189279337378491E-3</v>
      </c>
    </row>
    <row r="37" spans="1:25" x14ac:dyDescent="0.2">
      <c r="A37" s="11">
        <f>'Monthly Data'!A37</f>
        <v>40878</v>
      </c>
      <c r="B37" s="6">
        <f t="shared" si="0"/>
        <v>2011</v>
      </c>
      <c r="C37" s="4">
        <f>'Monthly Data'!Q37</f>
        <v>12086426.369935995</v>
      </c>
      <c r="D37" s="30">
        <f>'Monthly Data'!U37</f>
        <v>623.09999999999991</v>
      </c>
      <c r="E37" s="30">
        <f>'Monthly Data'!V37</f>
        <v>0</v>
      </c>
      <c r="F37" s="30">
        <f>'Monthly Data'!X37</f>
        <v>31</v>
      </c>
      <c r="G37" s="30">
        <f>'Monthly Data'!Y37</f>
        <v>6668.3</v>
      </c>
      <c r="H37" s="30">
        <f>'Monthly Data'!AA37</f>
        <v>36</v>
      </c>
      <c r="I37" s="30">
        <f>'Monthly Data'!AM37</f>
        <v>0</v>
      </c>
      <c r="J37" s="30">
        <f>'Monthly Data'!AO37</f>
        <v>0</v>
      </c>
      <c r="K37" s="4">
        <f>'Monthly Data'!AP37</f>
        <v>1</v>
      </c>
      <c r="L37" s="4">
        <f>'Monthly Data'!AQ37</f>
        <v>0</v>
      </c>
      <c r="N37" s="23">
        <f>'LU OLS Model'!$B$5</f>
        <v>-37160612.006604001</v>
      </c>
      <c r="O37" s="23">
        <f>'LU OLS Model'!$B$6*D37</f>
        <v>-1210077.8357336961</v>
      </c>
      <c r="P37" s="23">
        <f>'LU OLS Model'!$B$7*E37</f>
        <v>0</v>
      </c>
      <c r="Q37" s="23">
        <f>'LU OLS Model'!$B$8*F37</f>
        <v>10663466.90746057</v>
      </c>
      <c r="R37" s="23">
        <f>'LU OLS Model'!$B$9*G37</f>
        <v>41998206.828530505</v>
      </c>
      <c r="S37" s="23">
        <f>'LU OLS Model'!$B$10*H37</f>
        <v>-1219031.0776891042</v>
      </c>
      <c r="T37" s="23">
        <f>'LU OLS Model'!$B$11*I37</f>
        <v>0</v>
      </c>
      <c r="U37" s="23">
        <f>'LU OLS Model'!$B$12*J37</f>
        <v>0</v>
      </c>
      <c r="V37" s="23">
        <f>'LU OLS Model'!$B$13*K37</f>
        <v>-999621.62057946401</v>
      </c>
      <c r="W37" s="23">
        <f>'LU OLS Model'!$B$14*L37</f>
        <v>0</v>
      </c>
      <c r="X37" s="23">
        <f t="shared" si="1"/>
        <v>12072331.19538481</v>
      </c>
      <c r="Y37" s="13">
        <f t="shared" si="2"/>
        <v>1.1661986860107651E-3</v>
      </c>
    </row>
    <row r="38" spans="1:25" x14ac:dyDescent="0.2">
      <c r="A38" s="11">
        <f>'Monthly Data'!A38</f>
        <v>40909</v>
      </c>
      <c r="B38" s="6">
        <f t="shared" si="0"/>
        <v>2012</v>
      </c>
      <c r="C38" s="4">
        <f>'Monthly Data'!Q38</f>
        <v>12687881.381740851</v>
      </c>
      <c r="D38" s="30">
        <f>'Monthly Data'!U38</f>
        <v>712.69999999999993</v>
      </c>
      <c r="E38" s="30">
        <f>'Monthly Data'!V38</f>
        <v>0</v>
      </c>
      <c r="F38" s="30">
        <f>'Monthly Data'!X38</f>
        <v>31</v>
      </c>
      <c r="G38" s="30">
        <f>'Monthly Data'!Y38</f>
        <v>6635.9</v>
      </c>
      <c r="H38" s="30">
        <f>'Monthly Data'!AA38</f>
        <v>37</v>
      </c>
      <c r="I38" s="30">
        <f>'Monthly Data'!AM38</f>
        <v>0</v>
      </c>
      <c r="J38" s="30">
        <f>'Monthly Data'!AO38</f>
        <v>0</v>
      </c>
      <c r="K38" s="4">
        <f>'Monthly Data'!AP38</f>
        <v>0</v>
      </c>
      <c r="L38" s="4">
        <f>'Monthly Data'!AQ38</f>
        <v>0</v>
      </c>
      <c r="N38" s="23">
        <f>'LU OLS Model'!$B$5</f>
        <v>-37160612.006604001</v>
      </c>
      <c r="O38" s="23">
        <f>'LU OLS Model'!$B$6*D38</f>
        <v>-1384083.5717018221</v>
      </c>
      <c r="P38" s="23">
        <f>'LU OLS Model'!$B$7*E38</f>
        <v>0</v>
      </c>
      <c r="Q38" s="23">
        <f>'LU OLS Model'!$B$8*F38</f>
        <v>10663466.90746057</v>
      </c>
      <c r="R38" s="23">
        <f>'LU OLS Model'!$B$9*G38</f>
        <v>41794145.53835994</v>
      </c>
      <c r="S38" s="23">
        <f>'LU OLS Model'!$B$10*H38</f>
        <v>-1252893.0520693571</v>
      </c>
      <c r="T38" s="23">
        <f>'LU OLS Model'!$B$11*I38</f>
        <v>0</v>
      </c>
      <c r="U38" s="23">
        <f>'LU OLS Model'!$B$12*J38</f>
        <v>0</v>
      </c>
      <c r="V38" s="23">
        <f>'LU OLS Model'!$B$13*K38</f>
        <v>0</v>
      </c>
      <c r="W38" s="23">
        <f>'LU OLS Model'!$B$14*L38</f>
        <v>0</v>
      </c>
      <c r="X38" s="23">
        <f t="shared" si="1"/>
        <v>12660023.815445328</v>
      </c>
      <c r="Y38" s="13">
        <f t="shared" si="2"/>
        <v>2.1956042508099942E-3</v>
      </c>
    </row>
    <row r="39" spans="1:25" x14ac:dyDescent="0.2">
      <c r="A39" s="11">
        <f>'Monthly Data'!A39</f>
        <v>40940</v>
      </c>
      <c r="B39" s="6">
        <f t="shared" si="0"/>
        <v>2012</v>
      </c>
      <c r="C39" s="4">
        <f>'Monthly Data'!Q39</f>
        <v>11983197.462399608</v>
      </c>
      <c r="D39" s="30">
        <f>'Monthly Data'!U39</f>
        <v>604.40000000000009</v>
      </c>
      <c r="E39" s="30">
        <f>'Monthly Data'!V39</f>
        <v>0</v>
      </c>
      <c r="F39" s="30">
        <f>'Monthly Data'!X39</f>
        <v>29</v>
      </c>
      <c r="G39" s="30">
        <f>'Monthly Data'!Y39</f>
        <v>6598</v>
      </c>
      <c r="H39" s="30">
        <f>'Monthly Data'!AA39</f>
        <v>38</v>
      </c>
      <c r="I39" s="30">
        <f>'Monthly Data'!AM39</f>
        <v>0</v>
      </c>
      <c r="J39" s="30">
        <f>'Monthly Data'!AO39</f>
        <v>0</v>
      </c>
      <c r="K39" s="4">
        <f>'Monthly Data'!AP39</f>
        <v>0</v>
      </c>
      <c r="L39" s="4">
        <f>'Monthly Data'!AQ39</f>
        <v>0</v>
      </c>
      <c r="N39" s="23">
        <f>'LU OLS Model'!$B$5</f>
        <v>-37160612.006604001</v>
      </c>
      <c r="O39" s="23">
        <f>'LU OLS Model'!$B$6*D39</f>
        <v>-1173761.9064635632</v>
      </c>
      <c r="P39" s="23">
        <f>'LU OLS Model'!$B$7*E39</f>
        <v>0</v>
      </c>
      <c r="Q39" s="23">
        <f>'LU OLS Model'!$B$8*F39</f>
        <v>9975501.3005276285</v>
      </c>
      <c r="R39" s="23">
        <f>'LU OLS Model'!$B$9*G39</f>
        <v>41555444.214364126</v>
      </c>
      <c r="S39" s="23">
        <f>'LU OLS Model'!$B$10*H39</f>
        <v>-1286755.02644961</v>
      </c>
      <c r="T39" s="23">
        <f>'LU OLS Model'!$B$11*I39</f>
        <v>0</v>
      </c>
      <c r="U39" s="23">
        <f>'LU OLS Model'!$B$12*J39</f>
        <v>0</v>
      </c>
      <c r="V39" s="23">
        <f>'LU OLS Model'!$B$13*K39</f>
        <v>0</v>
      </c>
      <c r="W39" s="23">
        <f>'LU OLS Model'!$B$14*L39</f>
        <v>0</v>
      </c>
      <c r="X39" s="23">
        <f t="shared" si="1"/>
        <v>11909816.575374581</v>
      </c>
      <c r="Y39" s="13">
        <f t="shared" si="2"/>
        <v>6.123648321349805E-3</v>
      </c>
    </row>
    <row r="40" spans="1:25" x14ac:dyDescent="0.2">
      <c r="A40" s="11">
        <f>'Monthly Data'!A40</f>
        <v>40969</v>
      </c>
      <c r="B40" s="6">
        <f t="shared" si="0"/>
        <v>2012</v>
      </c>
      <c r="C40" s="4">
        <f>'Monthly Data'!Q40</f>
        <v>12365654.656258361</v>
      </c>
      <c r="D40" s="30">
        <f>'Monthly Data'!U40</f>
        <v>412.19999999999993</v>
      </c>
      <c r="E40" s="30">
        <f>'Monthly Data'!V40</f>
        <v>0</v>
      </c>
      <c r="F40" s="30">
        <f>'Monthly Data'!X40</f>
        <v>31</v>
      </c>
      <c r="G40" s="30">
        <f>'Monthly Data'!Y40</f>
        <v>6569.8</v>
      </c>
      <c r="H40" s="30">
        <f>'Monthly Data'!AA40</f>
        <v>39</v>
      </c>
      <c r="I40" s="30">
        <f>'Monthly Data'!AM40</f>
        <v>0</v>
      </c>
      <c r="J40" s="30">
        <f>'Monthly Data'!AO40</f>
        <v>0</v>
      </c>
      <c r="K40" s="4">
        <f>'Monthly Data'!AP40</f>
        <v>0</v>
      </c>
      <c r="L40" s="4">
        <f>'Monthly Data'!AQ40</f>
        <v>0</v>
      </c>
      <c r="N40" s="23">
        <f>'LU OLS Model'!$B$5</f>
        <v>-37160612.006604001</v>
      </c>
      <c r="O40" s="23">
        <f>'LU OLS Model'!$B$6*D40</f>
        <v>-800504.06658550724</v>
      </c>
      <c r="P40" s="23">
        <f>'LU OLS Model'!$B$7*E40</f>
        <v>0</v>
      </c>
      <c r="Q40" s="23">
        <f>'LU OLS Model'!$B$8*F40</f>
        <v>10663466.90746057</v>
      </c>
      <c r="R40" s="23">
        <f>'LU OLS Model'!$B$9*G40</f>
        <v>41377835.313660115</v>
      </c>
      <c r="S40" s="23">
        <f>'LU OLS Model'!$B$10*H40</f>
        <v>-1320617.0008298629</v>
      </c>
      <c r="T40" s="23">
        <f>'LU OLS Model'!$B$11*I40</f>
        <v>0</v>
      </c>
      <c r="U40" s="23">
        <f>'LU OLS Model'!$B$12*J40</f>
        <v>0</v>
      </c>
      <c r="V40" s="23">
        <f>'LU OLS Model'!$B$13*K40</f>
        <v>0</v>
      </c>
      <c r="W40" s="23">
        <f>'LU OLS Model'!$B$14*L40</f>
        <v>0</v>
      </c>
      <c r="X40" s="23">
        <f t="shared" si="1"/>
        <v>12759569.147101311</v>
      </c>
      <c r="Y40" s="13">
        <f t="shared" si="2"/>
        <v>3.1855530644597632E-2</v>
      </c>
    </row>
    <row r="41" spans="1:25" x14ac:dyDescent="0.2">
      <c r="A41" s="11">
        <f>'Monthly Data'!A41</f>
        <v>41000</v>
      </c>
      <c r="B41" s="6">
        <f t="shared" si="0"/>
        <v>2012</v>
      </c>
      <c r="C41" s="4">
        <f>'Monthly Data'!Q41</f>
        <v>11808524.705317117</v>
      </c>
      <c r="D41" s="30">
        <f>'Monthly Data'!U41</f>
        <v>358.9</v>
      </c>
      <c r="E41" s="30">
        <f>'Monthly Data'!V41</f>
        <v>0.8</v>
      </c>
      <c r="F41" s="30">
        <f>'Monthly Data'!X41</f>
        <v>30</v>
      </c>
      <c r="G41" s="30">
        <f>'Monthly Data'!Y41</f>
        <v>6603.3</v>
      </c>
      <c r="H41" s="30">
        <f>'Monthly Data'!AA41</f>
        <v>40</v>
      </c>
      <c r="I41" s="30">
        <f>'Monthly Data'!AM41</f>
        <v>0</v>
      </c>
      <c r="J41" s="30">
        <f>'Monthly Data'!AO41</f>
        <v>1</v>
      </c>
      <c r="K41" s="4">
        <f>'Monthly Data'!AP41</f>
        <v>0</v>
      </c>
      <c r="L41" s="4">
        <f>'Monthly Data'!AQ41</f>
        <v>0</v>
      </c>
      <c r="N41" s="23">
        <f>'LU OLS Model'!$B$5</f>
        <v>-37160612.006604001</v>
      </c>
      <c r="O41" s="23">
        <f>'LU OLS Model'!$B$6*D41</f>
        <v>-696993.95802411111</v>
      </c>
      <c r="P41" s="23">
        <f>'LU OLS Model'!$B$7*E41</f>
        <v>15020.968094625121</v>
      </c>
      <c r="Q41" s="23">
        <f>'LU OLS Model'!$B$8*F41</f>
        <v>10319484.103994099</v>
      </c>
      <c r="R41" s="23">
        <f>'LU OLS Model'!$B$9*G41</f>
        <v>41588824.610595725</v>
      </c>
      <c r="S41" s="23">
        <f>'LU OLS Model'!$B$10*H41</f>
        <v>-1354478.9752101158</v>
      </c>
      <c r="T41" s="23">
        <f>'LU OLS Model'!$B$11*I41</f>
        <v>0</v>
      </c>
      <c r="U41" s="23">
        <f>'LU OLS Model'!$B$12*J41</f>
        <v>-1039210.49447872</v>
      </c>
      <c r="V41" s="23">
        <f>'LU OLS Model'!$B$13*K41</f>
        <v>0</v>
      </c>
      <c r="W41" s="23">
        <f>'LU OLS Model'!$B$14*L41</f>
        <v>0</v>
      </c>
      <c r="X41" s="23">
        <f t="shared" si="1"/>
        <v>11672034.248367501</v>
      </c>
      <c r="Y41" s="13">
        <f t="shared" si="2"/>
        <v>1.1558637539891602E-2</v>
      </c>
    </row>
    <row r="42" spans="1:25" x14ac:dyDescent="0.2">
      <c r="A42" s="11">
        <f>'Monthly Data'!A42</f>
        <v>41030</v>
      </c>
      <c r="B42" s="6">
        <f t="shared" si="0"/>
        <v>2012</v>
      </c>
      <c r="C42" s="4">
        <f>'Monthly Data'!Q42</f>
        <v>12602122.195275875</v>
      </c>
      <c r="D42" s="30">
        <f>'Monthly Data'!U42</f>
        <v>94.000000000000014</v>
      </c>
      <c r="E42" s="30">
        <f>'Monthly Data'!V42</f>
        <v>20.100000000000001</v>
      </c>
      <c r="F42" s="30">
        <f>'Monthly Data'!X42</f>
        <v>31</v>
      </c>
      <c r="G42" s="30">
        <f>'Monthly Data'!Y42</f>
        <v>6658.1</v>
      </c>
      <c r="H42" s="30">
        <f>'Monthly Data'!AA42</f>
        <v>41</v>
      </c>
      <c r="I42" s="30">
        <f>'Monthly Data'!AM42</f>
        <v>0</v>
      </c>
      <c r="J42" s="30">
        <f>'Monthly Data'!AO42</f>
        <v>0</v>
      </c>
      <c r="K42" s="4">
        <f>'Monthly Data'!AP42</f>
        <v>0</v>
      </c>
      <c r="L42" s="4">
        <f>'Monthly Data'!AQ42</f>
        <v>1</v>
      </c>
      <c r="N42" s="23">
        <f>'LU OLS Model'!$B$5</f>
        <v>-37160612.006604001</v>
      </c>
      <c r="O42" s="23">
        <f>'LU OLS Model'!$B$6*D42</f>
        <v>-182550.66050227487</v>
      </c>
      <c r="P42" s="23">
        <f>'LU OLS Model'!$B$7*E42</f>
        <v>377401.82337745617</v>
      </c>
      <c r="Q42" s="23">
        <f>'LU OLS Model'!$B$8*F42</f>
        <v>10663466.90746057</v>
      </c>
      <c r="R42" s="23">
        <f>'LU OLS Model'!$B$9*G42</f>
        <v>41933965.311254591</v>
      </c>
      <c r="S42" s="23">
        <f>'LU OLS Model'!$B$10*H42</f>
        <v>-1388340.9495903689</v>
      </c>
      <c r="T42" s="23">
        <f>'LU OLS Model'!$B$11*I42</f>
        <v>0</v>
      </c>
      <c r="U42" s="23">
        <f>'LU OLS Model'!$B$12*J42</f>
        <v>0</v>
      </c>
      <c r="V42" s="23">
        <f>'LU OLS Model'!$B$13*K42</f>
        <v>0</v>
      </c>
      <c r="W42" s="23">
        <f>'LU OLS Model'!$B$14*L42</f>
        <v>-1700650.11734527</v>
      </c>
      <c r="X42" s="23">
        <f t="shared" si="1"/>
        <v>12542680.308050698</v>
      </c>
      <c r="Y42" s="13">
        <f t="shared" si="2"/>
        <v>4.7168156524827198E-3</v>
      </c>
    </row>
    <row r="43" spans="1:25" x14ac:dyDescent="0.2">
      <c r="A43" s="11">
        <f>'Monthly Data'!A43</f>
        <v>41061</v>
      </c>
      <c r="B43" s="6">
        <f t="shared" si="0"/>
        <v>2012</v>
      </c>
      <c r="C43" s="4">
        <f>'Monthly Data'!Q43</f>
        <v>13366894.89953463</v>
      </c>
      <c r="D43" s="30">
        <f>'Monthly Data'!U43</f>
        <v>41.300000000000004</v>
      </c>
      <c r="E43" s="30">
        <f>'Monthly Data'!V43</f>
        <v>51.8</v>
      </c>
      <c r="F43" s="30">
        <f>'Monthly Data'!X43</f>
        <v>30</v>
      </c>
      <c r="G43" s="30">
        <f>'Monthly Data'!Y43</f>
        <v>6737.2</v>
      </c>
      <c r="H43" s="30">
        <f>'Monthly Data'!AA43</f>
        <v>42</v>
      </c>
      <c r="I43" s="30">
        <f>'Monthly Data'!AM43</f>
        <v>0</v>
      </c>
      <c r="J43" s="30">
        <f>'Monthly Data'!AO43</f>
        <v>0</v>
      </c>
      <c r="K43" s="4">
        <f>'Monthly Data'!AP43</f>
        <v>0</v>
      </c>
      <c r="L43" s="4">
        <f>'Monthly Data'!AQ43</f>
        <v>1</v>
      </c>
      <c r="N43" s="23">
        <f>'LU OLS Model'!$B$5</f>
        <v>-37160612.006604001</v>
      </c>
      <c r="O43" s="23">
        <f>'LU OLS Model'!$B$6*D43</f>
        <v>-80205.768922807998</v>
      </c>
      <c r="P43" s="23">
        <f>'LU OLS Model'!$B$7*E43</f>
        <v>972607.68412697653</v>
      </c>
      <c r="Q43" s="23">
        <f>'LU OLS Model'!$B$8*F43</f>
        <v>10319484.103994099</v>
      </c>
      <c r="R43" s="23">
        <f>'LU OLS Model'!$B$9*G43</f>
        <v>42432151.979541369</v>
      </c>
      <c r="S43" s="23">
        <f>'LU OLS Model'!$B$10*H43</f>
        <v>-1422202.9239706218</v>
      </c>
      <c r="T43" s="23">
        <f>'LU OLS Model'!$B$11*I43</f>
        <v>0</v>
      </c>
      <c r="U43" s="23">
        <f>'LU OLS Model'!$B$12*J43</f>
        <v>0</v>
      </c>
      <c r="V43" s="23">
        <f>'LU OLS Model'!$B$13*K43</f>
        <v>0</v>
      </c>
      <c r="W43" s="23">
        <f>'LU OLS Model'!$B$14*L43</f>
        <v>-1700650.11734527</v>
      </c>
      <c r="X43" s="23">
        <f t="shared" si="1"/>
        <v>13360572.950819746</v>
      </c>
      <c r="Y43" s="13">
        <f t="shared" si="2"/>
        <v>4.7295566864254297E-4</v>
      </c>
    </row>
    <row r="44" spans="1:25" x14ac:dyDescent="0.2">
      <c r="A44" s="11">
        <f>'Monthly Data'!A44</f>
        <v>41091</v>
      </c>
      <c r="B44" s="6">
        <f t="shared" si="0"/>
        <v>2012</v>
      </c>
      <c r="C44" s="4">
        <f>'Monthly Data'!Q44</f>
        <v>15543673.288693383</v>
      </c>
      <c r="D44" s="30">
        <f>'Monthly Data'!U44</f>
        <v>0.2</v>
      </c>
      <c r="E44" s="30">
        <f>'Monthly Data'!V44</f>
        <v>120.69999999999996</v>
      </c>
      <c r="F44" s="30">
        <f>'Monthly Data'!X44</f>
        <v>31</v>
      </c>
      <c r="G44" s="30">
        <f>'Monthly Data'!Y44</f>
        <v>6778.6</v>
      </c>
      <c r="H44" s="30">
        <f>'Monthly Data'!AA44</f>
        <v>43</v>
      </c>
      <c r="I44" s="30">
        <f>'Monthly Data'!AM44</f>
        <v>0</v>
      </c>
      <c r="J44" s="30">
        <f>'Monthly Data'!AO44</f>
        <v>0</v>
      </c>
      <c r="K44" s="4">
        <f>'Monthly Data'!AP44</f>
        <v>0</v>
      </c>
      <c r="L44" s="4">
        <f>'Monthly Data'!AQ44</f>
        <v>1</v>
      </c>
      <c r="N44" s="23">
        <f>'LU OLS Model'!$B$5</f>
        <v>-37160612.006604001</v>
      </c>
      <c r="O44" s="23">
        <f>'LU OLS Model'!$B$6*D44</f>
        <v>-388.40566064313799</v>
      </c>
      <c r="P44" s="23">
        <f>'LU OLS Model'!$B$7*E44</f>
        <v>2266288.5612765644</v>
      </c>
      <c r="Q44" s="23">
        <f>'LU OLS Model'!$B$8*F44</f>
        <v>10663466.90746057</v>
      </c>
      <c r="R44" s="23">
        <f>'LU OLS Model'!$B$9*G44</f>
        <v>42692896.96142599</v>
      </c>
      <c r="S44" s="23">
        <f>'LU OLS Model'!$B$10*H44</f>
        <v>-1456064.8983508747</v>
      </c>
      <c r="T44" s="23">
        <f>'LU OLS Model'!$B$11*I44</f>
        <v>0</v>
      </c>
      <c r="U44" s="23">
        <f>'LU OLS Model'!$B$12*J44</f>
        <v>0</v>
      </c>
      <c r="V44" s="23">
        <f>'LU OLS Model'!$B$13*K44</f>
        <v>0</v>
      </c>
      <c r="W44" s="23">
        <f>'LU OLS Model'!$B$14*L44</f>
        <v>-1700650.11734527</v>
      </c>
      <c r="X44" s="23">
        <f t="shared" si="1"/>
        <v>15304937.002202332</v>
      </c>
      <c r="Y44" s="13">
        <f t="shared" si="2"/>
        <v>1.5359064878487273E-2</v>
      </c>
    </row>
    <row r="45" spans="1:25" x14ac:dyDescent="0.2">
      <c r="A45" s="11">
        <f>'Monthly Data'!A45</f>
        <v>41122</v>
      </c>
      <c r="B45" s="6">
        <f t="shared" si="0"/>
        <v>2012</v>
      </c>
      <c r="C45" s="4">
        <f>'Monthly Data'!Q45</f>
        <v>15448054.65755214</v>
      </c>
      <c r="D45" s="30">
        <f>'Monthly Data'!U45</f>
        <v>7.3000000000000007</v>
      </c>
      <c r="E45" s="30">
        <f>'Monthly Data'!V45</f>
        <v>87.199999999999974</v>
      </c>
      <c r="F45" s="30">
        <f>'Monthly Data'!X45</f>
        <v>31</v>
      </c>
      <c r="G45" s="30">
        <f>'Monthly Data'!Y45</f>
        <v>6797.9</v>
      </c>
      <c r="H45" s="30">
        <f>'Monthly Data'!AA45</f>
        <v>44</v>
      </c>
      <c r="I45" s="30">
        <f>'Monthly Data'!AM45</f>
        <v>0</v>
      </c>
      <c r="J45" s="30">
        <f>'Monthly Data'!AO45</f>
        <v>0</v>
      </c>
      <c r="K45" s="4">
        <f>'Monthly Data'!AP45</f>
        <v>0</v>
      </c>
      <c r="L45" s="4">
        <f>'Monthly Data'!AQ45</f>
        <v>1</v>
      </c>
      <c r="N45" s="23">
        <f>'LU OLS Model'!$B$5</f>
        <v>-37160612.006604001</v>
      </c>
      <c r="O45" s="23">
        <f>'LU OLS Model'!$B$6*D45</f>
        <v>-14176.806613474537</v>
      </c>
      <c r="P45" s="23">
        <f>'LU OLS Model'!$B$7*E45</f>
        <v>1637285.5223141375</v>
      </c>
      <c r="Q45" s="23">
        <f>'LU OLS Model'!$B$8*F45</f>
        <v>10663466.90746057</v>
      </c>
      <c r="R45" s="23">
        <f>'LU OLS Model'!$B$9*G45</f>
        <v>42814451.989212766</v>
      </c>
      <c r="S45" s="23">
        <f>'LU OLS Model'!$B$10*H45</f>
        <v>-1489926.8727311275</v>
      </c>
      <c r="T45" s="23">
        <f>'LU OLS Model'!$B$11*I45</f>
        <v>0</v>
      </c>
      <c r="U45" s="23">
        <f>'LU OLS Model'!$B$12*J45</f>
        <v>0</v>
      </c>
      <c r="V45" s="23">
        <f>'LU OLS Model'!$B$13*K45</f>
        <v>0</v>
      </c>
      <c r="W45" s="23">
        <f>'LU OLS Model'!$B$14*L45</f>
        <v>-1700650.11734527</v>
      </c>
      <c r="X45" s="23">
        <f t="shared" si="1"/>
        <v>14749838.615693603</v>
      </c>
      <c r="Y45" s="13">
        <f t="shared" si="2"/>
        <v>4.5197667754055884E-2</v>
      </c>
    </row>
    <row r="46" spans="1:25" x14ac:dyDescent="0.2">
      <c r="A46" s="11">
        <f>'Monthly Data'!A46</f>
        <v>41153</v>
      </c>
      <c r="B46" s="6">
        <f t="shared" si="0"/>
        <v>2012</v>
      </c>
      <c r="C46" s="4">
        <f>'Monthly Data'!Q46</f>
        <v>13925687.582410896</v>
      </c>
      <c r="D46" s="30">
        <f>'Monthly Data'!U46</f>
        <v>106.30000000000003</v>
      </c>
      <c r="E46" s="30">
        <f>'Monthly Data'!V46</f>
        <v>20.200000000000003</v>
      </c>
      <c r="F46" s="30">
        <f>'Monthly Data'!X46</f>
        <v>30</v>
      </c>
      <c r="G46" s="30">
        <f>'Monthly Data'!Y46</f>
        <v>6763.1</v>
      </c>
      <c r="H46" s="30">
        <f>'Monthly Data'!AA46</f>
        <v>45</v>
      </c>
      <c r="I46" s="30">
        <f>'Monthly Data'!AM46</f>
        <v>1</v>
      </c>
      <c r="J46" s="30">
        <f>'Monthly Data'!AO46</f>
        <v>0</v>
      </c>
      <c r="K46" s="4">
        <f>'Monthly Data'!AP46</f>
        <v>0</v>
      </c>
      <c r="L46" s="4">
        <f>'Monthly Data'!AQ46</f>
        <v>0</v>
      </c>
      <c r="N46" s="23">
        <f>'LU OLS Model'!$B$5</f>
        <v>-37160612.006604001</v>
      </c>
      <c r="O46" s="23">
        <f>'LU OLS Model'!$B$6*D46</f>
        <v>-206437.6086318279</v>
      </c>
      <c r="P46" s="23">
        <f>'LU OLS Model'!$B$7*E46</f>
        <v>379279.44438928436</v>
      </c>
      <c r="Q46" s="23">
        <f>'LU OLS Model'!$B$8*F46</f>
        <v>10319484.103994099</v>
      </c>
      <c r="R46" s="23">
        <f>'LU OLS Model'!$B$9*G46</f>
        <v>42595275.047918461</v>
      </c>
      <c r="S46" s="23">
        <f>'LU OLS Model'!$B$10*H46</f>
        <v>-1523788.8471113804</v>
      </c>
      <c r="T46" s="23">
        <f>'LU OLS Model'!$B$11*I46</f>
        <v>-1059883.5580144499</v>
      </c>
      <c r="U46" s="23">
        <f>'LU OLS Model'!$B$12*J46</f>
        <v>0</v>
      </c>
      <c r="V46" s="23">
        <f>'LU OLS Model'!$B$13*K46</f>
        <v>0</v>
      </c>
      <c r="W46" s="23">
        <f>'LU OLS Model'!$B$14*L46</f>
        <v>0</v>
      </c>
      <c r="X46" s="23">
        <f t="shared" si="1"/>
        <v>13343316.575940188</v>
      </c>
      <c r="Y46" s="13">
        <f t="shared" si="2"/>
        <v>4.1819910365236322E-2</v>
      </c>
    </row>
    <row r="47" spans="1:25" x14ac:dyDescent="0.2">
      <c r="A47" s="11">
        <f>'Monthly Data'!A47</f>
        <v>41183</v>
      </c>
      <c r="B47" s="6">
        <f t="shared" si="0"/>
        <v>2012</v>
      </c>
      <c r="C47" s="4">
        <f>'Monthly Data'!Q47</f>
        <v>13003928.864269651</v>
      </c>
      <c r="D47" s="30">
        <f>'Monthly Data'!U47</f>
        <v>259.09999999999991</v>
      </c>
      <c r="E47" s="30">
        <f>'Monthly Data'!V47</f>
        <v>0</v>
      </c>
      <c r="F47" s="30">
        <f>'Monthly Data'!X47</f>
        <v>31</v>
      </c>
      <c r="G47" s="30">
        <f>'Monthly Data'!Y47</f>
        <v>6740.9</v>
      </c>
      <c r="H47" s="30">
        <f>'Monthly Data'!AA47</f>
        <v>46</v>
      </c>
      <c r="I47" s="30">
        <f>'Monthly Data'!AM47</f>
        <v>1</v>
      </c>
      <c r="J47" s="30">
        <f>'Monthly Data'!AO47</f>
        <v>0</v>
      </c>
      <c r="K47" s="4">
        <f>'Monthly Data'!AP47</f>
        <v>0</v>
      </c>
      <c r="L47" s="4">
        <f>'Monthly Data'!AQ47</f>
        <v>0</v>
      </c>
      <c r="N47" s="23">
        <f>'LU OLS Model'!$B$5</f>
        <v>-37160612.006604001</v>
      </c>
      <c r="O47" s="23">
        <f>'LU OLS Model'!$B$6*D47</f>
        <v>-503179.53336318507</v>
      </c>
      <c r="P47" s="23">
        <f>'LU OLS Model'!$B$7*E47</f>
        <v>0</v>
      </c>
      <c r="Q47" s="23">
        <f>'LU OLS Model'!$B$8*F47</f>
        <v>10663466.90746057</v>
      </c>
      <c r="R47" s="23">
        <f>'LU OLS Model'!$B$9*G47</f>
        <v>42455455.275023811</v>
      </c>
      <c r="S47" s="23">
        <f>'LU OLS Model'!$B$10*H47</f>
        <v>-1557650.8214916333</v>
      </c>
      <c r="T47" s="23">
        <f>'LU OLS Model'!$B$11*I47</f>
        <v>-1059883.5580144499</v>
      </c>
      <c r="U47" s="23">
        <f>'LU OLS Model'!$B$12*J47</f>
        <v>0</v>
      </c>
      <c r="V47" s="23">
        <f>'LU OLS Model'!$B$13*K47</f>
        <v>0</v>
      </c>
      <c r="W47" s="23">
        <f>'LU OLS Model'!$B$14*L47</f>
        <v>0</v>
      </c>
      <c r="X47" s="23">
        <f t="shared" si="1"/>
        <v>12837596.263011111</v>
      </c>
      <c r="Y47" s="13">
        <f t="shared" si="2"/>
        <v>1.2790949796377741E-2</v>
      </c>
    </row>
    <row r="48" spans="1:25" x14ac:dyDescent="0.2">
      <c r="A48" s="11">
        <f>'Monthly Data'!A48</f>
        <v>41214</v>
      </c>
      <c r="B48" s="6">
        <f t="shared" si="0"/>
        <v>2012</v>
      </c>
      <c r="C48" s="4">
        <f>'Monthly Data'!Q48</f>
        <v>12248431.335128408</v>
      </c>
      <c r="D48" s="30">
        <f>'Monthly Data'!U48</f>
        <v>498.9</v>
      </c>
      <c r="E48" s="30">
        <f>'Monthly Data'!V48</f>
        <v>0</v>
      </c>
      <c r="F48" s="30">
        <f>'Monthly Data'!X48</f>
        <v>30</v>
      </c>
      <c r="G48" s="30">
        <f>'Monthly Data'!Y48</f>
        <v>6727.4</v>
      </c>
      <c r="H48" s="30">
        <f>'Monthly Data'!AA48</f>
        <v>47</v>
      </c>
      <c r="I48" s="30">
        <f>'Monthly Data'!AM48</f>
        <v>1</v>
      </c>
      <c r="J48" s="30">
        <f>'Monthly Data'!AO48</f>
        <v>0</v>
      </c>
      <c r="K48" s="4">
        <f>'Monthly Data'!AP48</f>
        <v>0</v>
      </c>
      <c r="L48" s="4">
        <f>'Monthly Data'!AQ48</f>
        <v>0</v>
      </c>
      <c r="N48" s="23">
        <f>'LU OLS Model'!$B$5</f>
        <v>-37160612.006604001</v>
      </c>
      <c r="O48" s="23">
        <f>'LU OLS Model'!$B$6*D48</f>
        <v>-968877.92047430761</v>
      </c>
      <c r="P48" s="23">
        <f>'LU OLS Model'!$B$7*E48</f>
        <v>0</v>
      </c>
      <c r="Q48" s="23">
        <f>'LU OLS Model'!$B$8*F48</f>
        <v>10319484.103994099</v>
      </c>
      <c r="R48" s="23">
        <f>'LU OLS Model'!$B$9*G48</f>
        <v>42370429.737452738</v>
      </c>
      <c r="S48" s="23">
        <f>'LU OLS Model'!$B$10*H48</f>
        <v>-1591512.7958718862</v>
      </c>
      <c r="T48" s="23">
        <f>'LU OLS Model'!$B$11*I48</f>
        <v>-1059883.5580144499</v>
      </c>
      <c r="U48" s="23">
        <f>'LU OLS Model'!$B$12*J48</f>
        <v>0</v>
      </c>
      <c r="V48" s="23">
        <f>'LU OLS Model'!$B$13*K48</f>
        <v>0</v>
      </c>
      <c r="W48" s="23">
        <f>'LU OLS Model'!$B$14*L48</f>
        <v>0</v>
      </c>
      <c r="X48" s="23">
        <f t="shared" si="1"/>
        <v>11909027.560482197</v>
      </c>
      <c r="Y48" s="13">
        <f t="shared" si="2"/>
        <v>2.7709978964637207E-2</v>
      </c>
    </row>
    <row r="49" spans="1:25" x14ac:dyDescent="0.2">
      <c r="A49" s="11">
        <f>'Monthly Data'!A49</f>
        <v>41244</v>
      </c>
      <c r="B49" s="6">
        <f t="shared" si="0"/>
        <v>2012</v>
      </c>
      <c r="C49" s="4">
        <f>'Monthly Data'!Q49</f>
        <v>12006009.248987164</v>
      </c>
      <c r="D49" s="30">
        <f>'Monthly Data'!U49</f>
        <v>648.19999999999993</v>
      </c>
      <c r="E49" s="30">
        <f>'Monthly Data'!V49</f>
        <v>0</v>
      </c>
      <c r="F49" s="30">
        <f>'Monthly Data'!X49</f>
        <v>31</v>
      </c>
      <c r="G49" s="30">
        <f>'Monthly Data'!Y49</f>
        <v>6740.2</v>
      </c>
      <c r="H49" s="30">
        <f>'Monthly Data'!AA49</f>
        <v>48</v>
      </c>
      <c r="I49" s="30">
        <f>'Monthly Data'!AM49</f>
        <v>0</v>
      </c>
      <c r="J49" s="30">
        <f>'Monthly Data'!AO49</f>
        <v>0</v>
      </c>
      <c r="K49" s="4">
        <f>'Monthly Data'!AP49</f>
        <v>1</v>
      </c>
      <c r="L49" s="4">
        <f>'Monthly Data'!AQ49</f>
        <v>0</v>
      </c>
      <c r="N49" s="23">
        <f>'LU OLS Model'!$B$5</f>
        <v>-37160612.006604001</v>
      </c>
      <c r="O49" s="23">
        <f>'LU OLS Model'!$B$6*D49</f>
        <v>-1258822.74614441</v>
      </c>
      <c r="P49" s="23">
        <f>'LU OLS Model'!$B$7*E49</f>
        <v>0</v>
      </c>
      <c r="Q49" s="23">
        <f>'LU OLS Model'!$B$8*F49</f>
        <v>10663466.90746057</v>
      </c>
      <c r="R49" s="23">
        <f>'LU OLS Model'!$B$9*G49</f>
        <v>42451046.543446049</v>
      </c>
      <c r="S49" s="23">
        <f>'LU OLS Model'!$B$10*H49</f>
        <v>-1625374.7702521391</v>
      </c>
      <c r="T49" s="23">
        <f>'LU OLS Model'!$B$11*I49</f>
        <v>0</v>
      </c>
      <c r="U49" s="23">
        <f>'LU OLS Model'!$B$12*J49</f>
        <v>0</v>
      </c>
      <c r="V49" s="23">
        <f>'LU OLS Model'!$B$13*K49</f>
        <v>-999621.62057946401</v>
      </c>
      <c r="W49" s="23">
        <f>'LU OLS Model'!$B$14*L49</f>
        <v>0</v>
      </c>
      <c r="X49" s="23">
        <f t="shared" si="1"/>
        <v>12070082.307326609</v>
      </c>
      <c r="Y49" s="13">
        <f t="shared" si="2"/>
        <v>5.3367490404732255E-3</v>
      </c>
    </row>
    <row r="50" spans="1:25" x14ac:dyDescent="0.2">
      <c r="A50" s="11">
        <f>'Monthly Data'!A50</f>
        <v>41275</v>
      </c>
      <c r="B50" s="6">
        <f t="shared" si="0"/>
        <v>2013</v>
      </c>
      <c r="C50" s="4">
        <f>'Monthly Data'!Q50</f>
        <v>12946169.933968732</v>
      </c>
      <c r="D50" s="30">
        <f>'Monthly Data'!U50</f>
        <v>743.9</v>
      </c>
      <c r="E50" s="30">
        <f>'Monthly Data'!V50</f>
        <v>0</v>
      </c>
      <c r="F50" s="30">
        <f>'Monthly Data'!X50</f>
        <v>31</v>
      </c>
      <c r="G50" s="30">
        <f>'Monthly Data'!Y50</f>
        <v>6721.7</v>
      </c>
      <c r="H50" s="30">
        <f>'Monthly Data'!AA50</f>
        <v>49</v>
      </c>
      <c r="I50" s="30">
        <f>'Monthly Data'!AM50</f>
        <v>0</v>
      </c>
      <c r="J50" s="30">
        <f>'Monthly Data'!AO50</f>
        <v>0</v>
      </c>
      <c r="K50" s="4">
        <f>'Monthly Data'!AP50</f>
        <v>0</v>
      </c>
      <c r="L50" s="4">
        <f>'Monthly Data'!AQ50</f>
        <v>0</v>
      </c>
      <c r="N50" s="23">
        <f>'LU OLS Model'!$B$5</f>
        <v>-37160612.006604001</v>
      </c>
      <c r="O50" s="23">
        <f>'LU OLS Model'!$B$6*D50</f>
        <v>-1444674.8547621516</v>
      </c>
      <c r="P50" s="23">
        <f>'LU OLS Model'!$B$7*E50</f>
        <v>0</v>
      </c>
      <c r="Q50" s="23">
        <f>'LU OLS Model'!$B$8*F50</f>
        <v>10663466.90746057</v>
      </c>
      <c r="R50" s="23">
        <f>'LU OLS Model'!$B$9*G50</f>
        <v>42334530.066033848</v>
      </c>
      <c r="S50" s="23">
        <f>'LU OLS Model'!$B$10*H50</f>
        <v>-1659236.744632392</v>
      </c>
      <c r="T50" s="23">
        <f>'LU OLS Model'!$B$11*I50</f>
        <v>0</v>
      </c>
      <c r="U50" s="23">
        <f>'LU OLS Model'!$B$12*J50</f>
        <v>0</v>
      </c>
      <c r="V50" s="23">
        <f>'LU OLS Model'!$B$13*K50</f>
        <v>0</v>
      </c>
      <c r="W50" s="23">
        <f>'LU OLS Model'!$B$14*L50</f>
        <v>0</v>
      </c>
      <c r="X50" s="23">
        <f t="shared" si="1"/>
        <v>12733473.367495874</v>
      </c>
      <c r="Y50" s="13">
        <f t="shared" si="2"/>
        <v>1.6429304385598673E-2</v>
      </c>
    </row>
    <row r="51" spans="1:25" x14ac:dyDescent="0.2">
      <c r="A51" s="11">
        <f>'Monthly Data'!A51</f>
        <v>41306</v>
      </c>
      <c r="B51" s="6">
        <f t="shared" si="0"/>
        <v>2013</v>
      </c>
      <c r="C51" s="4">
        <f>'Monthly Data'!Q51</f>
        <v>11918008.924639778</v>
      </c>
      <c r="D51" s="30">
        <f>'Monthly Data'!U51</f>
        <v>693.5</v>
      </c>
      <c r="E51" s="30">
        <f>'Monthly Data'!V51</f>
        <v>0</v>
      </c>
      <c r="F51" s="30">
        <f>'Monthly Data'!X51</f>
        <v>28</v>
      </c>
      <c r="G51" s="30">
        <f>'Monthly Data'!Y51</f>
        <v>6702</v>
      </c>
      <c r="H51" s="30">
        <f>'Monthly Data'!AA51</f>
        <v>50</v>
      </c>
      <c r="I51" s="30">
        <f>'Monthly Data'!AM51</f>
        <v>0</v>
      </c>
      <c r="J51" s="30">
        <f>'Monthly Data'!AO51</f>
        <v>0</v>
      </c>
      <c r="K51" s="4">
        <f>'Monthly Data'!AP51</f>
        <v>0</v>
      </c>
      <c r="L51" s="4">
        <f>'Monthly Data'!AQ51</f>
        <v>0</v>
      </c>
      <c r="N51" s="23">
        <f>'LU OLS Model'!$B$5</f>
        <v>-37160612.006604001</v>
      </c>
      <c r="O51" s="23">
        <f>'LU OLS Model'!$B$6*D51</f>
        <v>-1346796.6282800809</v>
      </c>
      <c r="P51" s="23">
        <f>'LU OLS Model'!$B$7*E51</f>
        <v>0</v>
      </c>
      <c r="Q51" s="23">
        <f>'LU OLS Model'!$B$8*F51</f>
        <v>9631518.4970611595</v>
      </c>
      <c r="R51" s="23">
        <f>'LU OLS Model'!$B$9*G51</f>
        <v>42210455.763059765</v>
      </c>
      <c r="S51" s="23">
        <f>'LU OLS Model'!$B$10*H51</f>
        <v>-1693098.7190126448</v>
      </c>
      <c r="T51" s="23">
        <f>'LU OLS Model'!$B$11*I51</f>
        <v>0</v>
      </c>
      <c r="U51" s="23">
        <f>'LU OLS Model'!$B$12*J51</f>
        <v>0</v>
      </c>
      <c r="V51" s="23">
        <f>'LU OLS Model'!$B$13*K51</f>
        <v>0</v>
      </c>
      <c r="W51" s="23">
        <f>'LU OLS Model'!$B$14*L51</f>
        <v>0</v>
      </c>
      <c r="X51" s="23">
        <f t="shared" si="1"/>
        <v>11641466.906224199</v>
      </c>
      <c r="Y51" s="13">
        <f t="shared" si="2"/>
        <v>2.3203709626684815E-2</v>
      </c>
    </row>
    <row r="52" spans="1:25" x14ac:dyDescent="0.2">
      <c r="A52" s="11">
        <f>'Monthly Data'!A52</f>
        <v>41334</v>
      </c>
      <c r="B52" s="6">
        <f t="shared" si="0"/>
        <v>2013</v>
      </c>
      <c r="C52" s="4">
        <f>'Monthly Data'!Q52</f>
        <v>12785963.206510823</v>
      </c>
      <c r="D52" s="30">
        <f>'Monthly Data'!U52</f>
        <v>588.30000000000018</v>
      </c>
      <c r="E52" s="30">
        <f>'Monthly Data'!V52</f>
        <v>0</v>
      </c>
      <c r="F52" s="30">
        <f>'Monthly Data'!X52</f>
        <v>31</v>
      </c>
      <c r="G52" s="30">
        <f>'Monthly Data'!Y52</f>
        <v>6675.8</v>
      </c>
      <c r="H52" s="30">
        <f>'Monthly Data'!AA52</f>
        <v>51</v>
      </c>
      <c r="I52" s="30">
        <f>'Monthly Data'!AM52</f>
        <v>0</v>
      </c>
      <c r="J52" s="30">
        <f>'Monthly Data'!AO52</f>
        <v>0</v>
      </c>
      <c r="K52" s="4">
        <f>'Monthly Data'!AP52</f>
        <v>0</v>
      </c>
      <c r="L52" s="4">
        <f>'Monthly Data'!AQ52</f>
        <v>0</v>
      </c>
      <c r="N52" s="23">
        <f>'LU OLS Model'!$B$5</f>
        <v>-37160612.006604001</v>
      </c>
      <c r="O52" s="23">
        <f>'LU OLS Model'!$B$6*D52</f>
        <v>-1142495.2507817908</v>
      </c>
      <c r="P52" s="23">
        <f>'LU OLS Model'!$B$7*E52</f>
        <v>0</v>
      </c>
      <c r="Q52" s="23">
        <f>'LU OLS Model'!$B$8*F52</f>
        <v>10663466.90746057</v>
      </c>
      <c r="R52" s="23">
        <f>'LU OLS Model'!$B$9*G52</f>
        <v>42045443.23829221</v>
      </c>
      <c r="S52" s="23">
        <f>'LU OLS Model'!$B$10*H52</f>
        <v>-1726960.6933928977</v>
      </c>
      <c r="T52" s="23">
        <f>'LU OLS Model'!$B$11*I52</f>
        <v>0</v>
      </c>
      <c r="U52" s="23">
        <f>'LU OLS Model'!$B$12*J52</f>
        <v>0</v>
      </c>
      <c r="V52" s="23">
        <f>'LU OLS Model'!$B$13*K52</f>
        <v>0</v>
      </c>
      <c r="W52" s="23">
        <f>'LU OLS Model'!$B$14*L52</f>
        <v>0</v>
      </c>
      <c r="X52" s="23">
        <f t="shared" si="1"/>
        <v>12678842.194974093</v>
      </c>
      <c r="Y52" s="13">
        <f t="shared" si="2"/>
        <v>8.378016564460522E-3</v>
      </c>
    </row>
    <row r="53" spans="1:25" x14ac:dyDescent="0.2">
      <c r="A53" s="11">
        <f>'Monthly Data'!A53</f>
        <v>41365</v>
      </c>
      <c r="B53" s="6">
        <f t="shared" si="0"/>
        <v>2013</v>
      </c>
      <c r="C53" s="4">
        <f>'Monthly Data'!Q53</f>
        <v>12157037.078981869</v>
      </c>
      <c r="D53" s="30">
        <f>'Monthly Data'!U53</f>
        <v>386.99999999999989</v>
      </c>
      <c r="E53" s="30">
        <f>'Monthly Data'!V53</f>
        <v>0</v>
      </c>
      <c r="F53" s="30">
        <f>'Monthly Data'!X53</f>
        <v>30</v>
      </c>
      <c r="G53" s="30">
        <f>'Monthly Data'!Y53</f>
        <v>6703.7</v>
      </c>
      <c r="H53" s="30">
        <f>'Monthly Data'!AA53</f>
        <v>52</v>
      </c>
      <c r="I53" s="30">
        <f>'Monthly Data'!AM53</f>
        <v>0</v>
      </c>
      <c r="J53" s="30">
        <f>'Monthly Data'!AO53</f>
        <v>1</v>
      </c>
      <c r="K53" s="4">
        <f>'Monthly Data'!AP53</f>
        <v>0</v>
      </c>
      <c r="L53" s="4">
        <f>'Monthly Data'!AQ53</f>
        <v>0</v>
      </c>
      <c r="N53" s="23">
        <f>'LU OLS Model'!$B$5</f>
        <v>-37160612.006604001</v>
      </c>
      <c r="O53" s="23">
        <f>'LU OLS Model'!$B$6*D53</f>
        <v>-751564.95334447175</v>
      </c>
      <c r="P53" s="23">
        <f>'LU OLS Model'!$B$7*E53</f>
        <v>0</v>
      </c>
      <c r="Q53" s="23">
        <f>'LU OLS Model'!$B$8*F53</f>
        <v>10319484.103994099</v>
      </c>
      <c r="R53" s="23">
        <f>'LU OLS Model'!$B$9*G53</f>
        <v>42221162.682605751</v>
      </c>
      <c r="S53" s="23">
        <f>'LU OLS Model'!$B$10*H53</f>
        <v>-1760822.6677731506</v>
      </c>
      <c r="T53" s="23">
        <f>'LU OLS Model'!$B$11*I53</f>
        <v>0</v>
      </c>
      <c r="U53" s="23">
        <f>'LU OLS Model'!$B$12*J53</f>
        <v>-1039210.49447872</v>
      </c>
      <c r="V53" s="23">
        <f>'LU OLS Model'!$B$13*K53</f>
        <v>0</v>
      </c>
      <c r="W53" s="23">
        <f>'LU OLS Model'!$B$14*L53</f>
        <v>0</v>
      </c>
      <c r="X53" s="23">
        <f t="shared" si="1"/>
        <v>11828436.66439951</v>
      </c>
      <c r="Y53" s="13">
        <f t="shared" si="2"/>
        <v>2.7029646487668556E-2</v>
      </c>
    </row>
    <row r="54" spans="1:25" x14ac:dyDescent="0.2">
      <c r="A54" s="11">
        <f>'Monthly Data'!A54</f>
        <v>41395</v>
      </c>
      <c r="B54" s="6">
        <f t="shared" si="0"/>
        <v>2013</v>
      </c>
      <c r="C54" s="4">
        <f>'Monthly Data'!Q54</f>
        <v>12523396.567452911</v>
      </c>
      <c r="D54" s="30">
        <f>'Monthly Data'!U54</f>
        <v>139.70000000000002</v>
      </c>
      <c r="E54" s="30">
        <f>'Monthly Data'!V54</f>
        <v>6.3</v>
      </c>
      <c r="F54" s="30">
        <f>'Monthly Data'!X54</f>
        <v>31</v>
      </c>
      <c r="G54" s="30">
        <f>'Monthly Data'!Y54</f>
        <v>6770.3</v>
      </c>
      <c r="H54" s="30">
        <f>'Monthly Data'!AA54</f>
        <v>53</v>
      </c>
      <c r="I54" s="30">
        <f>'Monthly Data'!AM54</f>
        <v>0</v>
      </c>
      <c r="J54" s="30">
        <f>'Monthly Data'!AO54</f>
        <v>0</v>
      </c>
      <c r="K54" s="4">
        <f>'Monthly Data'!AP54</f>
        <v>0</v>
      </c>
      <c r="L54" s="4">
        <f>'Monthly Data'!AQ54</f>
        <v>1</v>
      </c>
      <c r="N54" s="23">
        <f>'LU OLS Model'!$B$5</f>
        <v>-37160612.006604001</v>
      </c>
      <c r="O54" s="23">
        <f>'LU OLS Model'!$B$6*D54</f>
        <v>-271301.35395923193</v>
      </c>
      <c r="P54" s="23">
        <f>'LU OLS Model'!$B$7*E54</f>
        <v>118290.12374517282</v>
      </c>
      <c r="Q54" s="23">
        <f>'LU OLS Model'!$B$8*F54</f>
        <v>10663466.90746057</v>
      </c>
      <c r="R54" s="23">
        <f>'LU OLS Model'!$B$9*G54</f>
        <v>42640622.001289696</v>
      </c>
      <c r="S54" s="23">
        <f>'LU OLS Model'!$B$10*H54</f>
        <v>-1794684.6421534035</v>
      </c>
      <c r="T54" s="23">
        <f>'LU OLS Model'!$B$11*I54</f>
        <v>0</v>
      </c>
      <c r="U54" s="23">
        <f>'LU OLS Model'!$B$12*J54</f>
        <v>0</v>
      </c>
      <c r="V54" s="23">
        <f>'LU OLS Model'!$B$13*K54</f>
        <v>0</v>
      </c>
      <c r="W54" s="23">
        <f>'LU OLS Model'!$B$14*L54</f>
        <v>-1700650.11734527</v>
      </c>
      <c r="X54" s="23">
        <f t="shared" si="1"/>
        <v>12495130.912433533</v>
      </c>
      <c r="Y54" s="13">
        <f t="shared" si="2"/>
        <v>2.2570278651750098E-3</v>
      </c>
    </row>
    <row r="55" spans="1:25" x14ac:dyDescent="0.2">
      <c r="A55" s="11">
        <f>'Monthly Data'!A55</f>
        <v>41426</v>
      </c>
      <c r="B55" s="6">
        <f t="shared" si="0"/>
        <v>2013</v>
      </c>
      <c r="C55" s="4">
        <f>'Monthly Data'!Q55</f>
        <v>12722039.760923959</v>
      </c>
      <c r="D55" s="30">
        <f>'Monthly Data'!U55</f>
        <v>72.200000000000017</v>
      </c>
      <c r="E55" s="30">
        <f>'Monthly Data'!V55</f>
        <v>30.800000000000004</v>
      </c>
      <c r="F55" s="30">
        <f>'Monthly Data'!X55</f>
        <v>30</v>
      </c>
      <c r="G55" s="30">
        <f>'Monthly Data'!Y55</f>
        <v>6861.8</v>
      </c>
      <c r="H55" s="30">
        <f>'Monthly Data'!AA55</f>
        <v>54</v>
      </c>
      <c r="I55" s="30">
        <f>'Monthly Data'!AM55</f>
        <v>0</v>
      </c>
      <c r="J55" s="30">
        <f>'Monthly Data'!AO55</f>
        <v>0</v>
      </c>
      <c r="K55" s="4">
        <f>'Monthly Data'!AP55</f>
        <v>0</v>
      </c>
      <c r="L55" s="4">
        <f>'Monthly Data'!AQ55</f>
        <v>1</v>
      </c>
      <c r="N55" s="23">
        <f>'LU OLS Model'!$B$5</f>
        <v>-37160612.006604001</v>
      </c>
      <c r="O55" s="23">
        <f>'LU OLS Model'!$B$6*D55</f>
        <v>-140214.44349217284</v>
      </c>
      <c r="P55" s="23">
        <f>'LU OLS Model'!$B$7*E55</f>
        <v>578307.27164306724</v>
      </c>
      <c r="Q55" s="23">
        <f>'LU OLS Model'!$B$8*F55</f>
        <v>10319484.103994099</v>
      </c>
      <c r="R55" s="23">
        <f>'LU OLS Model'!$B$9*G55</f>
        <v>43216906.200382501</v>
      </c>
      <c r="S55" s="23">
        <f>'LU OLS Model'!$B$10*H55</f>
        <v>-1828546.6165336564</v>
      </c>
      <c r="T55" s="23">
        <f>'LU OLS Model'!$B$11*I55</f>
        <v>0</v>
      </c>
      <c r="U55" s="23">
        <f>'LU OLS Model'!$B$12*J55</f>
        <v>0</v>
      </c>
      <c r="V55" s="23">
        <f>'LU OLS Model'!$B$13*K55</f>
        <v>0</v>
      </c>
      <c r="W55" s="23">
        <f>'LU OLS Model'!$B$14*L55</f>
        <v>-1700650.11734527</v>
      </c>
      <c r="X55" s="23">
        <f t="shared" si="1"/>
        <v>13284674.392044567</v>
      </c>
      <c r="Y55" s="13">
        <f t="shared" si="2"/>
        <v>4.4225190432807211E-2</v>
      </c>
    </row>
    <row r="56" spans="1:25" x14ac:dyDescent="0.2">
      <c r="A56" s="11">
        <f>'Monthly Data'!A56</f>
        <v>41456</v>
      </c>
      <c r="B56" s="6">
        <f t="shared" si="0"/>
        <v>2013</v>
      </c>
      <c r="C56" s="4">
        <f>'Monthly Data'!Q56</f>
        <v>15454178.324395005</v>
      </c>
      <c r="D56" s="30">
        <f>'Monthly Data'!U56</f>
        <v>4.8</v>
      </c>
      <c r="E56" s="30">
        <f>'Monthly Data'!V56</f>
        <v>97.09999999999998</v>
      </c>
      <c r="F56" s="30">
        <f>'Monthly Data'!X56</f>
        <v>31</v>
      </c>
      <c r="G56" s="30">
        <f>'Monthly Data'!Y56</f>
        <v>6917.1</v>
      </c>
      <c r="H56" s="30">
        <f>'Monthly Data'!AA56</f>
        <v>55</v>
      </c>
      <c r="I56" s="30">
        <f>'Monthly Data'!AM56</f>
        <v>0</v>
      </c>
      <c r="J56" s="30">
        <f>'Monthly Data'!AO56</f>
        <v>0</v>
      </c>
      <c r="K56" s="4">
        <f>'Monthly Data'!AP56</f>
        <v>0</v>
      </c>
      <c r="L56" s="4">
        <f>'Monthly Data'!AQ56</f>
        <v>1</v>
      </c>
      <c r="N56" s="23">
        <f>'LU OLS Model'!$B$5</f>
        <v>-37160612.006604001</v>
      </c>
      <c r="O56" s="23">
        <f>'LU OLS Model'!$B$6*D56</f>
        <v>-9321.7358554353104</v>
      </c>
      <c r="P56" s="23">
        <f>'LU OLS Model'!$B$7*E56</f>
        <v>1823170.0024851237</v>
      </c>
      <c r="Q56" s="23">
        <f>'LU OLS Model'!$B$8*F56</f>
        <v>10663466.90746057</v>
      </c>
      <c r="R56" s="23">
        <f>'LU OLS Model'!$B$9*G56</f>
        <v>43565195.995025478</v>
      </c>
      <c r="S56" s="23">
        <f>'LU OLS Model'!$B$10*H56</f>
        <v>-1862408.5909139093</v>
      </c>
      <c r="T56" s="23">
        <f>'LU OLS Model'!$B$11*I56</f>
        <v>0</v>
      </c>
      <c r="U56" s="23">
        <f>'LU OLS Model'!$B$12*J56</f>
        <v>0</v>
      </c>
      <c r="V56" s="23">
        <f>'LU OLS Model'!$B$13*K56</f>
        <v>0</v>
      </c>
      <c r="W56" s="23">
        <f>'LU OLS Model'!$B$14*L56</f>
        <v>-1700650.11734527</v>
      </c>
      <c r="X56" s="23">
        <f t="shared" si="1"/>
        <v>15318840.454252556</v>
      </c>
      <c r="Y56" s="13">
        <f t="shared" si="2"/>
        <v>8.7573643387311474E-3</v>
      </c>
    </row>
    <row r="57" spans="1:25" x14ac:dyDescent="0.2">
      <c r="A57" s="11">
        <f>'Monthly Data'!A57</f>
        <v>41487</v>
      </c>
      <c r="B57" s="6">
        <f t="shared" si="0"/>
        <v>2013</v>
      </c>
      <c r="C57" s="4">
        <f>'Monthly Data'!Q57</f>
        <v>14808216.64886605</v>
      </c>
      <c r="D57" s="30">
        <f>'Monthly Data'!U57</f>
        <v>7.7</v>
      </c>
      <c r="E57" s="30">
        <f>'Monthly Data'!V57</f>
        <v>59.999999999999993</v>
      </c>
      <c r="F57" s="30">
        <f>'Monthly Data'!X57</f>
        <v>31</v>
      </c>
      <c r="G57" s="30">
        <f>'Monthly Data'!Y57</f>
        <v>6934.7</v>
      </c>
      <c r="H57" s="30">
        <f>'Monthly Data'!AA57</f>
        <v>56</v>
      </c>
      <c r="I57" s="30">
        <f>'Monthly Data'!AM57</f>
        <v>0</v>
      </c>
      <c r="J57" s="30">
        <f>'Monthly Data'!AO57</f>
        <v>0</v>
      </c>
      <c r="K57" s="4">
        <f>'Monthly Data'!AP57</f>
        <v>0</v>
      </c>
      <c r="L57" s="4">
        <f>'Monthly Data'!AQ57</f>
        <v>1</v>
      </c>
      <c r="N57" s="23">
        <f>'LU OLS Model'!$B$5</f>
        <v>-37160612.006604001</v>
      </c>
      <c r="O57" s="23">
        <f>'LU OLS Model'!$B$6*D57</f>
        <v>-14953.617934760812</v>
      </c>
      <c r="P57" s="23">
        <f>'LU OLS Model'!$B$7*E57</f>
        <v>1126572.6070968839</v>
      </c>
      <c r="Q57" s="23">
        <f>'LU OLS Model'!$B$8*F57</f>
        <v>10663466.90746057</v>
      </c>
      <c r="R57" s="23">
        <f>'LU OLS Model'!$B$9*G57</f>
        <v>43676044.103266276</v>
      </c>
      <c r="S57" s="23">
        <f>'LU OLS Model'!$B$10*H57</f>
        <v>-1896270.5652941624</v>
      </c>
      <c r="T57" s="23">
        <f>'LU OLS Model'!$B$11*I57</f>
        <v>0</v>
      </c>
      <c r="U57" s="23">
        <f>'LU OLS Model'!$B$12*J57</f>
        <v>0</v>
      </c>
      <c r="V57" s="23">
        <f>'LU OLS Model'!$B$13*K57</f>
        <v>0</v>
      </c>
      <c r="W57" s="23">
        <f>'LU OLS Model'!$B$14*L57</f>
        <v>-1700650.11734527</v>
      </c>
      <c r="X57" s="23">
        <f t="shared" si="1"/>
        <v>14693597.310645532</v>
      </c>
      <c r="Y57" s="13">
        <f t="shared" si="2"/>
        <v>7.7402526542110755E-3</v>
      </c>
    </row>
    <row r="58" spans="1:25" x14ac:dyDescent="0.2">
      <c r="A58" s="11">
        <f>'Monthly Data'!A58</f>
        <v>41518</v>
      </c>
      <c r="B58" s="6">
        <f t="shared" si="0"/>
        <v>2013</v>
      </c>
      <c r="C58" s="4">
        <f>'Monthly Data'!Q58</f>
        <v>13501871.533337096</v>
      </c>
      <c r="D58" s="30">
        <f>'Monthly Data'!U58</f>
        <v>118.4</v>
      </c>
      <c r="E58" s="30">
        <f>'Monthly Data'!V58</f>
        <v>16.5</v>
      </c>
      <c r="F58" s="30">
        <f>'Monthly Data'!X58</f>
        <v>30</v>
      </c>
      <c r="G58" s="30">
        <f>'Monthly Data'!Y58</f>
        <v>6906.9</v>
      </c>
      <c r="H58" s="30">
        <f>'Monthly Data'!AA58</f>
        <v>57</v>
      </c>
      <c r="I58" s="30">
        <f>'Monthly Data'!AM58</f>
        <v>1</v>
      </c>
      <c r="J58" s="30">
        <f>'Monthly Data'!AO58</f>
        <v>0</v>
      </c>
      <c r="K58" s="4">
        <f>'Monthly Data'!AP58</f>
        <v>0</v>
      </c>
      <c r="L58" s="4">
        <f>'Monthly Data'!AQ58</f>
        <v>0</v>
      </c>
      <c r="N58" s="23">
        <f>'LU OLS Model'!$B$5</f>
        <v>-37160612.006604001</v>
      </c>
      <c r="O58" s="23">
        <f>'LU OLS Model'!$B$6*D58</f>
        <v>-229936.15110073768</v>
      </c>
      <c r="P58" s="23">
        <f>'LU OLS Model'!$B$7*E58</f>
        <v>309807.46695164312</v>
      </c>
      <c r="Q58" s="23">
        <f>'LU OLS Model'!$B$8*F58</f>
        <v>10319484.103994099</v>
      </c>
      <c r="R58" s="23">
        <f>'LU OLS Model'!$B$9*G58</f>
        <v>43500954.477749549</v>
      </c>
      <c r="S58" s="23">
        <f>'LU OLS Model'!$B$10*H58</f>
        <v>-1930132.5396744153</v>
      </c>
      <c r="T58" s="23">
        <f>'LU OLS Model'!$B$11*I58</f>
        <v>-1059883.5580144499</v>
      </c>
      <c r="U58" s="23">
        <f>'LU OLS Model'!$B$12*J58</f>
        <v>0</v>
      </c>
      <c r="V58" s="23">
        <f>'LU OLS Model'!$B$13*K58</f>
        <v>0</v>
      </c>
      <c r="W58" s="23">
        <f>'LU OLS Model'!$B$14*L58</f>
        <v>0</v>
      </c>
      <c r="X58" s="23">
        <f t="shared" si="1"/>
        <v>13749681.793301689</v>
      </c>
      <c r="Y58" s="13">
        <f t="shared" si="2"/>
        <v>1.8353771131115516E-2</v>
      </c>
    </row>
    <row r="59" spans="1:25" x14ac:dyDescent="0.2">
      <c r="A59" s="11">
        <f>'Monthly Data'!A59</f>
        <v>41548</v>
      </c>
      <c r="B59" s="6">
        <f t="shared" si="0"/>
        <v>2013</v>
      </c>
      <c r="C59" s="4">
        <f>'Monthly Data'!Q59</f>
        <v>13230473.214808144</v>
      </c>
      <c r="D59" s="30">
        <f>'Monthly Data'!U59</f>
        <v>235.69999999999996</v>
      </c>
      <c r="E59" s="30">
        <f>'Monthly Data'!V59</f>
        <v>1.5</v>
      </c>
      <c r="F59" s="30">
        <f>'Monthly Data'!X59</f>
        <v>31</v>
      </c>
      <c r="G59" s="30">
        <f>'Monthly Data'!Y59</f>
        <v>6889</v>
      </c>
      <c r="H59" s="30">
        <f>'Monthly Data'!AA59</f>
        <v>58</v>
      </c>
      <c r="I59" s="30">
        <f>'Monthly Data'!AM59</f>
        <v>1</v>
      </c>
      <c r="J59" s="30">
        <f>'Monthly Data'!AO59</f>
        <v>0</v>
      </c>
      <c r="K59" s="4">
        <f>'Monthly Data'!AP59</f>
        <v>0</v>
      </c>
      <c r="L59" s="4">
        <f>'Monthly Data'!AQ59</f>
        <v>0</v>
      </c>
      <c r="N59" s="23">
        <f>'LU OLS Model'!$B$5</f>
        <v>-37160612.006604001</v>
      </c>
      <c r="O59" s="23">
        <f>'LU OLS Model'!$B$6*D59</f>
        <v>-457736.07106793806</v>
      </c>
      <c r="P59" s="23">
        <f>'LU OLS Model'!$B$7*E59</f>
        <v>28164.315177422101</v>
      </c>
      <c r="Q59" s="23">
        <f>'LU OLS Model'!$B$8*F59</f>
        <v>10663466.90746057</v>
      </c>
      <c r="R59" s="23">
        <f>'LU OLS Model'!$B$9*G59</f>
        <v>43388216.913118288</v>
      </c>
      <c r="S59" s="23">
        <f>'LU OLS Model'!$B$10*H59</f>
        <v>-1963994.5140546681</v>
      </c>
      <c r="T59" s="23">
        <f>'LU OLS Model'!$B$11*I59</f>
        <v>-1059883.5580144499</v>
      </c>
      <c r="U59" s="23">
        <f>'LU OLS Model'!$B$12*J59</f>
        <v>0</v>
      </c>
      <c r="V59" s="23">
        <f>'LU OLS Model'!$B$13*K59</f>
        <v>0</v>
      </c>
      <c r="W59" s="23">
        <f>'LU OLS Model'!$B$14*L59</f>
        <v>0</v>
      </c>
      <c r="X59" s="23">
        <f t="shared" si="1"/>
        <v>13437621.986015229</v>
      </c>
      <c r="Y59" s="13">
        <f t="shared" si="2"/>
        <v>1.5656943470112213E-2</v>
      </c>
    </row>
    <row r="60" spans="1:25" x14ac:dyDescent="0.2">
      <c r="A60" s="11">
        <f>'Monthly Data'!A60</f>
        <v>41579</v>
      </c>
      <c r="B60" s="6">
        <f t="shared" si="0"/>
        <v>2013</v>
      </c>
      <c r="C60" s="4">
        <f>'Monthly Data'!Q60</f>
        <v>12253923.650279187</v>
      </c>
      <c r="D60" s="30">
        <f>'Monthly Data'!U60</f>
        <v>501.50000000000006</v>
      </c>
      <c r="E60" s="30">
        <f>'Monthly Data'!V60</f>
        <v>0</v>
      </c>
      <c r="F60" s="30">
        <f>'Monthly Data'!X60</f>
        <v>30</v>
      </c>
      <c r="G60" s="30">
        <f>'Monthly Data'!Y60</f>
        <v>6863.8</v>
      </c>
      <c r="H60" s="30">
        <f>'Monthly Data'!AA60</f>
        <v>59</v>
      </c>
      <c r="I60" s="30">
        <f>'Monthly Data'!AM60</f>
        <v>1</v>
      </c>
      <c r="J60" s="30">
        <f>'Monthly Data'!AO60</f>
        <v>0</v>
      </c>
      <c r="K60" s="4">
        <f>'Monthly Data'!AP60</f>
        <v>0</v>
      </c>
      <c r="L60" s="4">
        <f>'Monthly Data'!AQ60</f>
        <v>0</v>
      </c>
      <c r="N60" s="23">
        <f>'LU OLS Model'!$B$5</f>
        <v>-37160612.006604001</v>
      </c>
      <c r="O60" s="23">
        <f>'LU OLS Model'!$B$6*D60</f>
        <v>-973927.1940626686</v>
      </c>
      <c r="P60" s="23">
        <f>'LU OLS Model'!$B$7*E60</f>
        <v>0</v>
      </c>
      <c r="Q60" s="23">
        <f>'LU OLS Model'!$B$8*F60</f>
        <v>10319484.103994099</v>
      </c>
      <c r="R60" s="23">
        <f>'LU OLS Model'!$B$9*G60</f>
        <v>43229502.576318957</v>
      </c>
      <c r="S60" s="23">
        <f>'LU OLS Model'!$B$10*H60</f>
        <v>-1997856.488434921</v>
      </c>
      <c r="T60" s="23">
        <f>'LU OLS Model'!$B$11*I60</f>
        <v>-1059883.5580144499</v>
      </c>
      <c r="U60" s="23">
        <f>'LU OLS Model'!$B$12*J60</f>
        <v>0</v>
      </c>
      <c r="V60" s="23">
        <f>'LU OLS Model'!$B$13*K60</f>
        <v>0</v>
      </c>
      <c r="W60" s="23">
        <f>'LU OLS Model'!$B$14*L60</f>
        <v>0</v>
      </c>
      <c r="X60" s="23">
        <f t="shared" si="1"/>
        <v>12356707.43319702</v>
      </c>
      <c r="Y60" s="13">
        <f t="shared" si="2"/>
        <v>8.3878262874186576E-3</v>
      </c>
    </row>
    <row r="61" spans="1:25" x14ac:dyDescent="0.2">
      <c r="A61" s="11">
        <f>'Monthly Data'!A61</f>
        <v>41609</v>
      </c>
      <c r="B61" s="6">
        <f t="shared" si="0"/>
        <v>2013</v>
      </c>
      <c r="C61" s="4">
        <f>'Monthly Data'!Q61</f>
        <v>12130628.233750233</v>
      </c>
      <c r="D61" s="30">
        <f>'Monthly Data'!U61</f>
        <v>756.99999999999977</v>
      </c>
      <c r="E61" s="30">
        <f>'Monthly Data'!V61</f>
        <v>0</v>
      </c>
      <c r="F61" s="30">
        <f>'Monthly Data'!X61</f>
        <v>31</v>
      </c>
      <c r="G61" s="30">
        <f>'Monthly Data'!Y61</f>
        <v>6849.3</v>
      </c>
      <c r="H61" s="30">
        <f>'Monthly Data'!AA61</f>
        <v>60</v>
      </c>
      <c r="I61" s="30">
        <f>'Monthly Data'!AM61</f>
        <v>0</v>
      </c>
      <c r="J61" s="30">
        <f>'Monthly Data'!AO61</f>
        <v>0</v>
      </c>
      <c r="K61" s="4">
        <f>'Monthly Data'!AP61</f>
        <v>1</v>
      </c>
      <c r="L61" s="4">
        <f>'Monthly Data'!AQ61</f>
        <v>0</v>
      </c>
      <c r="N61" s="23">
        <f>'LU OLS Model'!$B$5</f>
        <v>-37160612.006604001</v>
      </c>
      <c r="O61" s="23">
        <f>'LU OLS Model'!$B$6*D61</f>
        <v>-1470115.4255342768</v>
      </c>
      <c r="P61" s="23">
        <f>'LU OLS Model'!$B$7*E61</f>
        <v>0</v>
      </c>
      <c r="Q61" s="23">
        <f>'LU OLS Model'!$B$8*F61</f>
        <v>10663466.90746057</v>
      </c>
      <c r="R61" s="23">
        <f>'LU OLS Model'!$B$9*G61</f>
        <v>43138178.85077966</v>
      </c>
      <c r="S61" s="23">
        <f>'LU OLS Model'!$B$10*H61</f>
        <v>-2031718.4628151739</v>
      </c>
      <c r="T61" s="23">
        <f>'LU OLS Model'!$B$11*I61</f>
        <v>0</v>
      </c>
      <c r="U61" s="23">
        <f>'LU OLS Model'!$B$12*J61</f>
        <v>0</v>
      </c>
      <c r="V61" s="23">
        <f>'LU OLS Model'!$B$13*K61</f>
        <v>-999621.62057946401</v>
      </c>
      <c r="W61" s="23">
        <f>'LU OLS Model'!$B$14*L61</f>
        <v>0</v>
      </c>
      <c r="X61" s="23">
        <f t="shared" si="1"/>
        <v>12139578.242707314</v>
      </c>
      <c r="Y61" s="13">
        <f t="shared" si="2"/>
        <v>7.3780259229934463E-4</v>
      </c>
    </row>
    <row r="62" spans="1:25" s="30" customFormat="1" x14ac:dyDescent="0.2">
      <c r="A62" s="11">
        <f>'Monthly Data'!A62</f>
        <v>41640</v>
      </c>
      <c r="B62" s="6">
        <f t="shared" ref="B62:B73" si="3">YEAR(A62)</f>
        <v>2014</v>
      </c>
      <c r="C62" s="4">
        <f>'Monthly Data'!Q62</f>
        <v>13033951.996407527</v>
      </c>
      <c r="D62" s="30">
        <f>'Monthly Data'!U62</f>
        <v>844.5</v>
      </c>
      <c r="E62" s="30">
        <f>'Monthly Data'!V62</f>
        <v>0</v>
      </c>
      <c r="F62" s="30">
        <f>'Monthly Data'!X62</f>
        <v>31</v>
      </c>
      <c r="G62" s="30">
        <f>'Monthly Data'!Y62</f>
        <v>6806.1</v>
      </c>
      <c r="H62" s="30">
        <f>'Monthly Data'!AA62</f>
        <v>61</v>
      </c>
      <c r="I62" s="30">
        <f>'Monthly Data'!AM62</f>
        <v>0</v>
      </c>
      <c r="J62" s="30">
        <f>'Monthly Data'!AO62</f>
        <v>0</v>
      </c>
      <c r="K62" s="4">
        <f>'Monthly Data'!AP62</f>
        <v>0</v>
      </c>
      <c r="L62" s="4">
        <f>'Monthly Data'!AQ62</f>
        <v>0</v>
      </c>
      <c r="N62" s="23">
        <f>'LU OLS Model'!$B$5</f>
        <v>-37160612.006604001</v>
      </c>
      <c r="O62" s="23">
        <f>'LU OLS Model'!$B$6*D62</f>
        <v>-1640042.9020656501</v>
      </c>
      <c r="P62" s="23">
        <f>'LU OLS Model'!$B$7*E62</f>
        <v>0</v>
      </c>
      <c r="Q62" s="23">
        <f>'LU OLS Model'!$B$8*F62</f>
        <v>10663466.90746057</v>
      </c>
      <c r="R62" s="23">
        <f>'LU OLS Model'!$B$9*G62</f>
        <v>42866097.13055224</v>
      </c>
      <c r="S62" s="23">
        <f>'LU OLS Model'!$B$10*H62</f>
        <v>-2065580.4371954268</v>
      </c>
      <c r="T62" s="23">
        <f>'LU OLS Model'!$B$11*I62</f>
        <v>0</v>
      </c>
      <c r="U62" s="23">
        <f>'LU OLS Model'!$B$12*J62</f>
        <v>0</v>
      </c>
      <c r="V62" s="23">
        <f>'LU OLS Model'!$B$13*K62</f>
        <v>0</v>
      </c>
      <c r="W62" s="23">
        <f>'LU OLS Model'!$B$14*L62</f>
        <v>0</v>
      </c>
      <c r="X62" s="23">
        <f t="shared" ref="X62:X73" si="4">SUM(N62:W62)</f>
        <v>12663328.692147732</v>
      </c>
      <c r="Y62" s="13">
        <f t="shared" ref="Y62:Y73" si="5">ABS(X62-C62)/C62</f>
        <v>2.8435220903218643E-2</v>
      </c>
    </row>
    <row r="63" spans="1:25" s="30" customFormat="1" x14ac:dyDescent="0.2">
      <c r="A63" s="11">
        <f>'Monthly Data'!A63</f>
        <v>41671</v>
      </c>
      <c r="B63" s="6">
        <f t="shared" si="3"/>
        <v>2014</v>
      </c>
      <c r="C63" s="4">
        <f>'Monthly Data'!Q63</f>
        <v>11848016.55751634</v>
      </c>
      <c r="D63" s="30">
        <f>'Monthly Data'!U63</f>
        <v>740.90000000000009</v>
      </c>
      <c r="E63" s="30">
        <f>'Monthly Data'!V63</f>
        <v>0</v>
      </c>
      <c r="F63" s="30">
        <f>'Monthly Data'!X63</f>
        <v>28</v>
      </c>
      <c r="G63" s="30">
        <f>'Monthly Data'!Y63</f>
        <v>6772.3</v>
      </c>
      <c r="H63" s="30">
        <f>'Monthly Data'!AA63</f>
        <v>62</v>
      </c>
      <c r="I63" s="30">
        <f>'Monthly Data'!AM63</f>
        <v>0</v>
      </c>
      <c r="J63" s="30">
        <f>'Monthly Data'!AO63</f>
        <v>0</v>
      </c>
      <c r="K63" s="4">
        <f>'Monthly Data'!AP63</f>
        <v>0</v>
      </c>
      <c r="L63" s="4">
        <f>'Monthly Data'!AQ63</f>
        <v>0</v>
      </c>
      <c r="N63" s="23">
        <f>'LU OLS Model'!$B$5</f>
        <v>-37160612.006604001</v>
      </c>
      <c r="O63" s="23">
        <f>'LU OLS Model'!$B$6*D63</f>
        <v>-1438848.7698525048</v>
      </c>
      <c r="P63" s="23">
        <f>'LU OLS Model'!$B$7*E63</f>
        <v>0</v>
      </c>
      <c r="Q63" s="23">
        <f>'LU OLS Model'!$B$8*F63</f>
        <v>9631518.4970611595</v>
      </c>
      <c r="R63" s="23">
        <f>'LU OLS Model'!$B$9*G63</f>
        <v>42653218.377226152</v>
      </c>
      <c r="S63" s="23">
        <f>'LU OLS Model'!$B$10*H63</f>
        <v>-2099442.4115756797</v>
      </c>
      <c r="T63" s="23">
        <f>'LU OLS Model'!$B$11*I63</f>
        <v>0</v>
      </c>
      <c r="U63" s="23">
        <f>'LU OLS Model'!$B$12*J63</f>
        <v>0</v>
      </c>
      <c r="V63" s="23">
        <f>'LU OLS Model'!$B$13*K63</f>
        <v>0</v>
      </c>
      <c r="W63" s="23">
        <f>'LU OLS Model'!$B$14*L63</f>
        <v>0</v>
      </c>
      <c r="X63" s="23">
        <f t="shared" si="4"/>
        <v>11585833.686255127</v>
      </c>
      <c r="Y63" s="13">
        <f t="shared" si="5"/>
        <v>2.212884072101377E-2</v>
      </c>
    </row>
    <row r="64" spans="1:25" s="30" customFormat="1" x14ac:dyDescent="0.2">
      <c r="A64" s="11">
        <f>'Monthly Data'!A64</f>
        <v>41699</v>
      </c>
      <c r="B64" s="6">
        <f t="shared" si="3"/>
        <v>2014</v>
      </c>
      <c r="C64" s="4">
        <f>'Monthly Data'!Q64</f>
        <v>12980598.278625151</v>
      </c>
      <c r="D64" s="30">
        <f>'Monthly Data'!U64</f>
        <v>720.19999999999993</v>
      </c>
      <c r="E64" s="30">
        <f>'Monthly Data'!V64</f>
        <v>0</v>
      </c>
      <c r="F64" s="30">
        <f>'Monthly Data'!X64</f>
        <v>31</v>
      </c>
      <c r="G64" s="30">
        <f>'Monthly Data'!Y64</f>
        <v>6751.3</v>
      </c>
      <c r="H64" s="30">
        <f>'Monthly Data'!AA64</f>
        <v>63</v>
      </c>
      <c r="I64" s="30">
        <f>'Monthly Data'!AM64</f>
        <v>0</v>
      </c>
      <c r="J64" s="30">
        <f>'Monthly Data'!AO64</f>
        <v>0</v>
      </c>
      <c r="K64" s="4">
        <f>'Monthly Data'!AP64</f>
        <v>0</v>
      </c>
      <c r="L64" s="4">
        <f>'Monthly Data'!AQ64</f>
        <v>0</v>
      </c>
      <c r="N64" s="23">
        <f>'LU OLS Model'!$B$5</f>
        <v>-37160612.006604001</v>
      </c>
      <c r="O64" s="23">
        <f>'LU OLS Model'!$B$6*D64</f>
        <v>-1398648.7839759397</v>
      </c>
      <c r="P64" s="23">
        <f>'LU OLS Model'!$B$7*E64</f>
        <v>0</v>
      </c>
      <c r="Q64" s="23">
        <f>'LU OLS Model'!$B$8*F64</f>
        <v>10663466.90746057</v>
      </c>
      <c r="R64" s="23">
        <f>'LU OLS Model'!$B$9*G64</f>
        <v>42520956.429893374</v>
      </c>
      <c r="S64" s="23">
        <f>'LU OLS Model'!$B$10*H64</f>
        <v>-2133304.3859559326</v>
      </c>
      <c r="T64" s="23">
        <f>'LU OLS Model'!$B$11*I64</f>
        <v>0</v>
      </c>
      <c r="U64" s="23">
        <f>'LU OLS Model'!$B$12*J64</f>
        <v>0</v>
      </c>
      <c r="V64" s="23">
        <f>'LU OLS Model'!$B$13*K64</f>
        <v>0</v>
      </c>
      <c r="W64" s="23">
        <f>'LU OLS Model'!$B$14*L64</f>
        <v>0</v>
      </c>
      <c r="X64" s="23">
        <f t="shared" si="4"/>
        <v>12491858.160818074</v>
      </c>
      <c r="Y64" s="13">
        <f t="shared" si="5"/>
        <v>3.7651586415078743E-2</v>
      </c>
    </row>
    <row r="65" spans="1:25" s="30" customFormat="1" x14ac:dyDescent="0.2">
      <c r="A65" s="11">
        <f>'Monthly Data'!A65</f>
        <v>41730</v>
      </c>
      <c r="B65" s="6">
        <f t="shared" si="3"/>
        <v>2014</v>
      </c>
      <c r="C65" s="4">
        <f>'Monthly Data'!Q65</f>
        <v>11757969.113733964</v>
      </c>
      <c r="D65" s="30">
        <f>'Monthly Data'!U65</f>
        <v>352.09999999999991</v>
      </c>
      <c r="E65" s="30">
        <f>'Monthly Data'!V65</f>
        <v>0</v>
      </c>
      <c r="F65" s="30">
        <f>'Monthly Data'!X65</f>
        <v>30</v>
      </c>
      <c r="G65" s="30">
        <f>'Monthly Data'!Y65</f>
        <v>6785</v>
      </c>
      <c r="H65" s="30">
        <f>'Monthly Data'!AA65</f>
        <v>64</v>
      </c>
      <c r="I65" s="30">
        <f>'Monthly Data'!AM65</f>
        <v>0</v>
      </c>
      <c r="J65" s="30">
        <f>'Monthly Data'!AO65</f>
        <v>1</v>
      </c>
      <c r="K65" s="4">
        <f>'Monthly Data'!AP65</f>
        <v>0</v>
      </c>
      <c r="L65" s="4">
        <f>'Monthly Data'!AQ65</f>
        <v>0</v>
      </c>
      <c r="N65" s="23">
        <f>'LU OLS Model'!$B$5</f>
        <v>-37160612.006604001</v>
      </c>
      <c r="O65" s="23">
        <f>'LU OLS Model'!$B$6*D65</f>
        <v>-683788.16556224425</v>
      </c>
      <c r="P65" s="23">
        <f>'LU OLS Model'!$B$7*E65</f>
        <v>0</v>
      </c>
      <c r="Q65" s="23">
        <f>'LU OLS Model'!$B$8*F65</f>
        <v>10319484.103994099</v>
      </c>
      <c r="R65" s="23">
        <f>'LU OLS Model'!$B$9*G65</f>
        <v>42733205.364422642</v>
      </c>
      <c r="S65" s="23">
        <f>'LU OLS Model'!$B$10*H65</f>
        <v>-2167166.3603361854</v>
      </c>
      <c r="T65" s="23">
        <f>'LU OLS Model'!$B$11*I65</f>
        <v>0</v>
      </c>
      <c r="U65" s="23">
        <f>'LU OLS Model'!$B$12*J65</f>
        <v>-1039210.49447872</v>
      </c>
      <c r="V65" s="23">
        <f>'LU OLS Model'!$B$13*K65</f>
        <v>0</v>
      </c>
      <c r="W65" s="23">
        <f>'LU OLS Model'!$B$14*L65</f>
        <v>0</v>
      </c>
      <c r="X65" s="23">
        <f t="shared" si="4"/>
        <v>12001912.441435596</v>
      </c>
      <c r="Y65" s="13">
        <f t="shared" si="5"/>
        <v>2.0747063148574912E-2</v>
      </c>
    </row>
    <row r="66" spans="1:25" s="30" customFormat="1" x14ac:dyDescent="0.2">
      <c r="A66" s="11">
        <f>'Monthly Data'!A66</f>
        <v>41760</v>
      </c>
      <c r="B66" s="6">
        <f t="shared" si="3"/>
        <v>2014</v>
      </c>
      <c r="C66" s="4">
        <f>'Monthly Data'!Q66</f>
        <v>12122043.787842773</v>
      </c>
      <c r="D66" s="30">
        <f>'Monthly Data'!U66</f>
        <v>127.70000000000003</v>
      </c>
      <c r="E66" s="30">
        <f>'Monthly Data'!V66</f>
        <v>12.399999999999999</v>
      </c>
      <c r="F66" s="30">
        <f>'Monthly Data'!X66</f>
        <v>31</v>
      </c>
      <c r="G66" s="30">
        <f>'Monthly Data'!Y66</f>
        <v>6842.6</v>
      </c>
      <c r="H66" s="30">
        <f>'Monthly Data'!AA66</f>
        <v>65</v>
      </c>
      <c r="I66" s="30">
        <f>'Monthly Data'!AM66</f>
        <v>0</v>
      </c>
      <c r="J66" s="30">
        <f>'Monthly Data'!AO66</f>
        <v>0</v>
      </c>
      <c r="K66" s="4">
        <f>'Monthly Data'!AP66</f>
        <v>0</v>
      </c>
      <c r="L66" s="4">
        <f>'Monthly Data'!AQ66</f>
        <v>1</v>
      </c>
      <c r="N66" s="23">
        <f>'LU OLS Model'!$B$5</f>
        <v>-37160612.006604001</v>
      </c>
      <c r="O66" s="23">
        <f>'LU OLS Model'!$B$6*D66</f>
        <v>-247997.01432064365</v>
      </c>
      <c r="P66" s="23">
        <f>'LU OLS Model'!$B$7*E66</f>
        <v>232825.00546668933</v>
      </c>
      <c r="Q66" s="23">
        <f>'LU OLS Model'!$B$8*F66</f>
        <v>10663466.90746057</v>
      </c>
      <c r="R66" s="23">
        <f>'LU OLS Model'!$B$9*G66</f>
        <v>43095980.991392538</v>
      </c>
      <c r="S66" s="23">
        <f>'LU OLS Model'!$B$10*H66</f>
        <v>-2201028.3347164383</v>
      </c>
      <c r="T66" s="23">
        <f>'LU OLS Model'!$B$11*I66</f>
        <v>0</v>
      </c>
      <c r="U66" s="23">
        <f>'LU OLS Model'!$B$12*J66</f>
        <v>0</v>
      </c>
      <c r="V66" s="23">
        <f>'LU OLS Model'!$B$13*K66</f>
        <v>0</v>
      </c>
      <c r="W66" s="23">
        <f>'LU OLS Model'!$B$14*L66</f>
        <v>-1700650.11734527</v>
      </c>
      <c r="X66" s="23">
        <f t="shared" si="4"/>
        <v>12681985.431333449</v>
      </c>
      <c r="Y66" s="13">
        <f t="shared" si="5"/>
        <v>4.6192016238403848E-2</v>
      </c>
    </row>
    <row r="67" spans="1:25" s="30" customFormat="1" x14ac:dyDescent="0.2">
      <c r="A67" s="11">
        <f>'Monthly Data'!A67</f>
        <v>41791</v>
      </c>
      <c r="B67" s="6">
        <f t="shared" si="3"/>
        <v>2014</v>
      </c>
      <c r="C67" s="4">
        <f>'Monthly Data'!Q67</f>
        <v>13083627.390951587</v>
      </c>
      <c r="D67" s="30">
        <f>'Monthly Data'!U67</f>
        <v>25.699999999999996</v>
      </c>
      <c r="E67" s="30">
        <f>'Monthly Data'!V67</f>
        <v>47.4</v>
      </c>
      <c r="F67" s="30">
        <f>'Monthly Data'!X67</f>
        <v>30</v>
      </c>
      <c r="G67" s="30">
        <f>'Monthly Data'!Y67</f>
        <v>6912.9</v>
      </c>
      <c r="H67" s="30">
        <f>'Monthly Data'!AA67</f>
        <v>66</v>
      </c>
      <c r="I67" s="30">
        <f>'Monthly Data'!AM67</f>
        <v>0</v>
      </c>
      <c r="J67" s="30">
        <f>'Monthly Data'!AO67</f>
        <v>0</v>
      </c>
      <c r="K67" s="4">
        <f>'Monthly Data'!AP67</f>
        <v>0</v>
      </c>
      <c r="L67" s="4">
        <f>'Monthly Data'!AQ67</f>
        <v>1</v>
      </c>
      <c r="N67" s="23">
        <f>'LU OLS Model'!$B$5</f>
        <v>-37160612.006604001</v>
      </c>
      <c r="O67" s="23">
        <f>'LU OLS Model'!$B$6*D67</f>
        <v>-49910.127392643219</v>
      </c>
      <c r="P67" s="23">
        <f>'LU OLS Model'!$B$7*E67</f>
        <v>889992.35960653832</v>
      </c>
      <c r="Q67" s="23">
        <f>'LU OLS Model'!$B$8*F67</f>
        <v>10319484.103994099</v>
      </c>
      <c r="R67" s="23">
        <f>'LU OLS Model'!$B$9*G67</f>
        <v>43538743.605558917</v>
      </c>
      <c r="S67" s="23">
        <f>'LU OLS Model'!$B$10*H67</f>
        <v>-2234890.3090966912</v>
      </c>
      <c r="T67" s="23">
        <f>'LU OLS Model'!$B$11*I67</f>
        <v>0</v>
      </c>
      <c r="U67" s="23">
        <f>'LU OLS Model'!$B$12*J67</f>
        <v>0</v>
      </c>
      <c r="V67" s="23">
        <f>'LU OLS Model'!$B$13*K67</f>
        <v>0</v>
      </c>
      <c r="W67" s="23">
        <f>'LU OLS Model'!$B$14*L67</f>
        <v>-1700650.11734527</v>
      </c>
      <c r="X67" s="23">
        <f t="shared" si="4"/>
        <v>13602157.508720957</v>
      </c>
      <c r="Y67" s="13">
        <f t="shared" si="5"/>
        <v>3.9631984485279395E-2</v>
      </c>
    </row>
    <row r="68" spans="1:25" s="30" customFormat="1" x14ac:dyDescent="0.2">
      <c r="A68" s="11">
        <f>'Monthly Data'!A68</f>
        <v>41821</v>
      </c>
      <c r="B68" s="6">
        <f t="shared" si="3"/>
        <v>2014</v>
      </c>
      <c r="C68" s="4">
        <f>'Monthly Data'!Q68</f>
        <v>14274051.259060398</v>
      </c>
      <c r="D68" s="30">
        <f>'Monthly Data'!U68</f>
        <v>10.600000000000001</v>
      </c>
      <c r="E68" s="30">
        <f>'Monthly Data'!V68</f>
        <v>55.899999999999984</v>
      </c>
      <c r="F68" s="30">
        <f>'Monthly Data'!X68</f>
        <v>31</v>
      </c>
      <c r="G68" s="30">
        <f>'Monthly Data'!Y68</f>
        <v>6957.8</v>
      </c>
      <c r="H68" s="30">
        <f>'Monthly Data'!AA68</f>
        <v>67</v>
      </c>
      <c r="I68" s="30">
        <f>'Monthly Data'!AM68</f>
        <v>0</v>
      </c>
      <c r="J68" s="30">
        <f>'Monthly Data'!AO68</f>
        <v>0</v>
      </c>
      <c r="K68" s="4">
        <f>'Monthly Data'!AP68</f>
        <v>0</v>
      </c>
      <c r="L68" s="4">
        <f>'Monthly Data'!AQ68</f>
        <v>1</v>
      </c>
      <c r="N68" s="23">
        <f>'LU OLS Model'!$B$5</f>
        <v>-37160612.006604001</v>
      </c>
      <c r="O68" s="23">
        <f>'LU OLS Model'!$B$6*D68</f>
        <v>-20585.500014086316</v>
      </c>
      <c r="P68" s="23">
        <f>'LU OLS Model'!$B$7*E68</f>
        <v>1049590.1456119299</v>
      </c>
      <c r="Q68" s="23">
        <f>'LU OLS Model'!$B$8*F68</f>
        <v>10663466.90746057</v>
      </c>
      <c r="R68" s="23">
        <f>'LU OLS Model'!$B$9*G68</f>
        <v>43821532.24533233</v>
      </c>
      <c r="S68" s="23">
        <f>'LU OLS Model'!$B$10*H68</f>
        <v>-2268752.2834769441</v>
      </c>
      <c r="T68" s="23">
        <f>'LU OLS Model'!$B$11*I68</f>
        <v>0</v>
      </c>
      <c r="U68" s="23">
        <f>'LU OLS Model'!$B$12*J68</f>
        <v>0</v>
      </c>
      <c r="V68" s="23">
        <f>'LU OLS Model'!$B$13*K68</f>
        <v>0</v>
      </c>
      <c r="W68" s="23">
        <f>'LU OLS Model'!$B$14*L68</f>
        <v>-1700650.11734527</v>
      </c>
      <c r="X68" s="23">
        <f t="shared" si="4"/>
        <v>14383989.390964523</v>
      </c>
      <c r="Y68" s="13">
        <f t="shared" si="5"/>
        <v>7.7019572025385872E-3</v>
      </c>
    </row>
    <row r="69" spans="1:25" s="30" customFormat="1" x14ac:dyDescent="0.2">
      <c r="A69" s="11">
        <f>'Monthly Data'!A69</f>
        <v>41852</v>
      </c>
      <c r="B69" s="6">
        <f t="shared" si="3"/>
        <v>2014</v>
      </c>
      <c r="C69" s="4">
        <f>'Monthly Data'!Q69</f>
        <v>14357392.03416921</v>
      </c>
      <c r="D69" s="30">
        <f>'Monthly Data'!U69</f>
        <v>18.999999999999996</v>
      </c>
      <c r="E69" s="30">
        <f>'Monthly Data'!V69</f>
        <v>51.999999999999993</v>
      </c>
      <c r="F69" s="30">
        <f>'Monthly Data'!X69</f>
        <v>31</v>
      </c>
      <c r="G69" s="30">
        <f>'Monthly Data'!Y69</f>
        <v>6969.7</v>
      </c>
      <c r="H69" s="30">
        <f>'Monthly Data'!AA69</f>
        <v>68</v>
      </c>
      <c r="I69" s="30">
        <f>'Monthly Data'!AM69</f>
        <v>0</v>
      </c>
      <c r="J69" s="30">
        <f>'Monthly Data'!AO69</f>
        <v>0</v>
      </c>
      <c r="K69" s="4">
        <f>'Monthly Data'!AP69</f>
        <v>0</v>
      </c>
      <c r="L69" s="4">
        <f>'Monthly Data'!AQ69</f>
        <v>1</v>
      </c>
      <c r="N69" s="23">
        <f>'LU OLS Model'!$B$5</f>
        <v>-37160612.006604001</v>
      </c>
      <c r="O69" s="23">
        <f>'LU OLS Model'!$B$6*D69</f>
        <v>-36898.537761098101</v>
      </c>
      <c r="P69" s="23">
        <f>'LU OLS Model'!$B$7*E69</f>
        <v>976362.92615063267</v>
      </c>
      <c r="Q69" s="23">
        <f>'LU OLS Model'!$B$8*F69</f>
        <v>10663466.90746057</v>
      </c>
      <c r="R69" s="23">
        <f>'LU OLS Model'!$B$9*G69</f>
        <v>43896480.682154231</v>
      </c>
      <c r="S69" s="23">
        <f>'LU OLS Model'!$B$10*H69</f>
        <v>-2302614.257857197</v>
      </c>
      <c r="T69" s="23">
        <f>'LU OLS Model'!$B$11*I69</f>
        <v>0</v>
      </c>
      <c r="U69" s="23">
        <f>'LU OLS Model'!$B$12*J69</f>
        <v>0</v>
      </c>
      <c r="V69" s="23">
        <f>'LU OLS Model'!$B$13*K69</f>
        <v>0</v>
      </c>
      <c r="W69" s="23">
        <f>'LU OLS Model'!$B$14*L69</f>
        <v>-1700650.11734527</v>
      </c>
      <c r="X69" s="23">
        <f t="shared" si="4"/>
        <v>14335535.59619787</v>
      </c>
      <c r="Y69" s="13">
        <f t="shared" si="5"/>
        <v>1.5223125425094109E-3</v>
      </c>
    </row>
    <row r="70" spans="1:25" s="30" customFormat="1" x14ac:dyDescent="0.2">
      <c r="A70" s="11">
        <f>'Monthly Data'!A70</f>
        <v>41883</v>
      </c>
      <c r="B70" s="6">
        <f t="shared" si="3"/>
        <v>2014</v>
      </c>
      <c r="C70" s="4">
        <f>'Monthly Data'!Q70</f>
        <v>13828803.79127802</v>
      </c>
      <c r="D70" s="30">
        <f>'Monthly Data'!U70</f>
        <v>90.500000000000014</v>
      </c>
      <c r="E70" s="30">
        <f>'Monthly Data'!V70</f>
        <v>25.400000000000006</v>
      </c>
      <c r="F70" s="30">
        <f>'Monthly Data'!X70</f>
        <v>30</v>
      </c>
      <c r="G70" s="30">
        <f>'Monthly Data'!Y70</f>
        <v>6944.1</v>
      </c>
      <c r="H70" s="30">
        <f>'Monthly Data'!AA70</f>
        <v>69</v>
      </c>
      <c r="I70" s="30">
        <f>'Monthly Data'!AM70</f>
        <v>1</v>
      </c>
      <c r="J70" s="30">
        <f>'Monthly Data'!AO70</f>
        <v>0</v>
      </c>
      <c r="K70" s="4">
        <f>'Monthly Data'!AP70</f>
        <v>0</v>
      </c>
      <c r="L70" s="4">
        <f>'Monthly Data'!AQ70</f>
        <v>0</v>
      </c>
      <c r="N70" s="23">
        <f>'LU OLS Model'!$B$5</f>
        <v>-37160612.006604001</v>
      </c>
      <c r="O70" s="23">
        <f>'LU OLS Model'!$B$6*D70</f>
        <v>-175753.56144101996</v>
      </c>
      <c r="P70" s="23">
        <f>'LU OLS Model'!$B$7*E70</f>
        <v>476915.73700434767</v>
      </c>
      <c r="Q70" s="23">
        <f>'LU OLS Model'!$B$8*F70</f>
        <v>10319484.103994099</v>
      </c>
      <c r="R70" s="23">
        <f>'LU OLS Model'!$B$9*G70</f>
        <v>43735247.070167616</v>
      </c>
      <c r="S70" s="23">
        <f>'LU OLS Model'!$B$10*H70</f>
        <v>-2336476.2322374498</v>
      </c>
      <c r="T70" s="23">
        <f>'LU OLS Model'!$B$11*I70</f>
        <v>-1059883.5580144499</v>
      </c>
      <c r="U70" s="23">
        <f>'LU OLS Model'!$B$12*J70</f>
        <v>0</v>
      </c>
      <c r="V70" s="23">
        <f>'LU OLS Model'!$B$13*K70</f>
        <v>0</v>
      </c>
      <c r="W70" s="23">
        <f>'LU OLS Model'!$B$14*L70</f>
        <v>0</v>
      </c>
      <c r="X70" s="23">
        <f t="shared" si="4"/>
        <v>13798921.552869143</v>
      </c>
      <c r="Y70" s="13">
        <f t="shared" si="5"/>
        <v>2.1608693607847443E-3</v>
      </c>
    </row>
    <row r="71" spans="1:25" s="30" customFormat="1" x14ac:dyDescent="0.2">
      <c r="A71" s="11">
        <f>'Monthly Data'!A71</f>
        <v>41913</v>
      </c>
      <c r="B71" s="6">
        <f t="shared" si="3"/>
        <v>2014</v>
      </c>
      <c r="C71" s="4">
        <f>'Monthly Data'!Q71</f>
        <v>13040593.101386834</v>
      </c>
      <c r="D71" s="30">
        <f>'Monthly Data'!U71</f>
        <v>225.59999999999994</v>
      </c>
      <c r="E71" s="30">
        <f>'Monthly Data'!V71</f>
        <v>1.8</v>
      </c>
      <c r="F71" s="30">
        <f>'Monthly Data'!X71</f>
        <v>31</v>
      </c>
      <c r="G71" s="30">
        <f>'Monthly Data'!Y71</f>
        <v>6936.6</v>
      </c>
      <c r="H71" s="30">
        <f>'Monthly Data'!AA71</f>
        <v>70</v>
      </c>
      <c r="I71" s="30">
        <f>'Monthly Data'!AM71</f>
        <v>1</v>
      </c>
      <c r="J71" s="30">
        <f>'Monthly Data'!AO71</f>
        <v>0</v>
      </c>
      <c r="K71" s="4">
        <f>'Monthly Data'!AP71</f>
        <v>0</v>
      </c>
      <c r="L71" s="4">
        <f>'Monthly Data'!AQ71</f>
        <v>0</v>
      </c>
      <c r="N71" s="23">
        <f>'LU OLS Model'!$B$5</f>
        <v>-37160612.006604001</v>
      </c>
      <c r="O71" s="23">
        <f>'LU OLS Model'!$B$6*D71</f>
        <v>-438121.5852054595</v>
      </c>
      <c r="P71" s="23">
        <f>'LU OLS Model'!$B$7*E71</f>
        <v>33797.178212906525</v>
      </c>
      <c r="Q71" s="23">
        <f>'LU OLS Model'!$B$8*F71</f>
        <v>10663466.90746057</v>
      </c>
      <c r="R71" s="23">
        <f>'LU OLS Model'!$B$9*G71</f>
        <v>43688010.660405912</v>
      </c>
      <c r="S71" s="23">
        <f>'LU OLS Model'!$B$10*H71</f>
        <v>-2370338.2066177027</v>
      </c>
      <c r="T71" s="23">
        <f>'LU OLS Model'!$B$11*I71</f>
        <v>-1059883.5580144499</v>
      </c>
      <c r="U71" s="23">
        <f>'LU OLS Model'!$B$12*J71</f>
        <v>0</v>
      </c>
      <c r="V71" s="23">
        <f>'LU OLS Model'!$B$13*K71</f>
        <v>0</v>
      </c>
      <c r="W71" s="23">
        <f>'LU OLS Model'!$B$14*L71</f>
        <v>0</v>
      </c>
      <c r="X71" s="23">
        <f t="shared" si="4"/>
        <v>13356319.389637774</v>
      </c>
      <c r="Y71" s="13">
        <f t="shared" si="5"/>
        <v>2.4211037473239098E-2</v>
      </c>
    </row>
    <row r="72" spans="1:25" s="30" customFormat="1" x14ac:dyDescent="0.2">
      <c r="A72" s="11">
        <f>'Monthly Data'!A72</f>
        <v>41944</v>
      </c>
      <c r="B72" s="6">
        <f t="shared" si="3"/>
        <v>2014</v>
      </c>
      <c r="C72" s="4">
        <f>'Monthly Data'!Q72</f>
        <v>12172268.048495643</v>
      </c>
      <c r="D72" s="30">
        <f>'Monthly Data'!U72</f>
        <v>491.6</v>
      </c>
      <c r="E72" s="30">
        <f>'Monthly Data'!V72</f>
        <v>0</v>
      </c>
      <c r="F72" s="30">
        <f>'Monthly Data'!X72</f>
        <v>30</v>
      </c>
      <c r="G72" s="30">
        <f>'Monthly Data'!Y72</f>
        <v>6914.3</v>
      </c>
      <c r="H72" s="30">
        <f>'Monthly Data'!AA72</f>
        <v>71</v>
      </c>
      <c r="I72" s="30">
        <f>'Monthly Data'!AM72</f>
        <v>1</v>
      </c>
      <c r="J72" s="30">
        <f>'Monthly Data'!AO72</f>
        <v>0</v>
      </c>
      <c r="K72" s="4">
        <f>'Monthly Data'!AP72</f>
        <v>0</v>
      </c>
      <c r="L72" s="4">
        <f>'Monthly Data'!AQ72</f>
        <v>0</v>
      </c>
      <c r="N72" s="23">
        <f>'LU OLS Model'!$B$5</f>
        <v>-37160612.006604001</v>
      </c>
      <c r="O72" s="23">
        <f>'LU OLS Model'!$B$6*D72</f>
        <v>-954701.11386083323</v>
      </c>
      <c r="P72" s="23">
        <f>'LU OLS Model'!$B$7*E72</f>
        <v>0</v>
      </c>
      <c r="Q72" s="23">
        <f>'LU OLS Model'!$B$8*F72</f>
        <v>10319484.103994099</v>
      </c>
      <c r="R72" s="23">
        <f>'LU OLS Model'!$B$9*G72</f>
        <v>43547561.06871444</v>
      </c>
      <c r="S72" s="23">
        <f>'LU OLS Model'!$B$10*H72</f>
        <v>-2404200.1809979556</v>
      </c>
      <c r="T72" s="23">
        <f>'LU OLS Model'!$B$11*I72</f>
        <v>-1059883.5580144499</v>
      </c>
      <c r="U72" s="23">
        <f>'LU OLS Model'!$B$12*J72</f>
        <v>0</v>
      </c>
      <c r="V72" s="23">
        <f>'LU OLS Model'!$B$13*K72</f>
        <v>0</v>
      </c>
      <c r="W72" s="23">
        <f>'LU OLS Model'!$B$14*L72</f>
        <v>0</v>
      </c>
      <c r="X72" s="23">
        <f t="shared" si="4"/>
        <v>12287648.313231302</v>
      </c>
      <c r="Y72" s="13">
        <f t="shared" si="5"/>
        <v>9.4789454418824845E-3</v>
      </c>
    </row>
    <row r="73" spans="1:25" s="30" customFormat="1" x14ac:dyDescent="0.2">
      <c r="A73" s="11">
        <f>'Monthly Data'!A73</f>
        <v>41974</v>
      </c>
      <c r="B73" s="6">
        <f t="shared" si="3"/>
        <v>2014</v>
      </c>
      <c r="C73" s="4">
        <f>'Monthly Data'!Q73</f>
        <v>12197561.729604455</v>
      </c>
      <c r="D73" s="30">
        <f>'Monthly Data'!U73</f>
        <v>619.89999999999986</v>
      </c>
      <c r="E73" s="30">
        <f>'Monthly Data'!V73</f>
        <v>0</v>
      </c>
      <c r="F73" s="30">
        <f>'Monthly Data'!X73</f>
        <v>31</v>
      </c>
      <c r="G73" s="30">
        <f>'Monthly Data'!Y73</f>
        <v>6903.2</v>
      </c>
      <c r="H73" s="30">
        <f>'Monthly Data'!AA73</f>
        <v>72</v>
      </c>
      <c r="I73" s="30">
        <f>'Monthly Data'!AM73</f>
        <v>0</v>
      </c>
      <c r="J73" s="30">
        <f>'Monthly Data'!AO73</f>
        <v>0</v>
      </c>
      <c r="K73" s="4">
        <f>'Monthly Data'!AP73</f>
        <v>1</v>
      </c>
      <c r="L73" s="4">
        <f>'Monthly Data'!AQ73</f>
        <v>0</v>
      </c>
      <c r="N73" s="23">
        <f>'LU OLS Model'!$B$5</f>
        <v>-37160612.006604001</v>
      </c>
      <c r="O73" s="23">
        <f>'LU OLS Model'!$B$6*D73</f>
        <v>-1203863.3451634059</v>
      </c>
      <c r="P73" s="23">
        <f>'LU OLS Model'!$B$7*E73</f>
        <v>0</v>
      </c>
      <c r="Q73" s="23">
        <f>'LU OLS Model'!$B$8*F73</f>
        <v>10663466.90746057</v>
      </c>
      <c r="R73" s="23">
        <f>'LU OLS Model'!$B$9*G73</f>
        <v>43477651.182267115</v>
      </c>
      <c r="S73" s="23">
        <f>'LU OLS Model'!$B$10*H73</f>
        <v>-2438062.1553782085</v>
      </c>
      <c r="T73" s="23">
        <f>'LU OLS Model'!$B$11*I73</f>
        <v>0</v>
      </c>
      <c r="U73" s="23">
        <f>'LU OLS Model'!$B$12*J73</f>
        <v>0</v>
      </c>
      <c r="V73" s="23">
        <f>'LU OLS Model'!$B$13*K73</f>
        <v>-999621.62057946401</v>
      </c>
      <c r="W73" s="23">
        <f>'LU OLS Model'!$B$14*L73</f>
        <v>0</v>
      </c>
      <c r="X73" s="23">
        <f t="shared" si="4"/>
        <v>12338958.962002607</v>
      </c>
      <c r="Y73" s="13">
        <f t="shared" si="5"/>
        <v>1.1592253889149829E-2</v>
      </c>
    </row>
    <row r="74" spans="1:25" x14ac:dyDescent="0.2">
      <c r="Y74" s="14">
        <f>AVERAGE(Y2:Y73)</f>
        <v>1.7306749671393024E-2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/>
  </sheetViews>
  <sheetFormatPr defaultRowHeight="12.75" x14ac:dyDescent="0.2"/>
  <cols>
    <col min="3" max="3" width="14" customWidth="1"/>
    <col min="4" max="4" width="14.28515625" customWidth="1"/>
    <col min="5" max="5" width="10.140625" bestFit="1" customWidth="1"/>
    <col min="6" max="6" width="10.140625" style="30" customWidth="1"/>
    <col min="8" max="8" width="15" customWidth="1"/>
    <col min="9" max="9" width="13.42578125" customWidth="1"/>
    <col min="11" max="11" width="9.140625" style="30"/>
    <col min="13" max="13" width="15.140625" customWidth="1"/>
    <col min="14" max="14" width="15.7109375" customWidth="1"/>
    <col min="16" max="16" width="9.140625" style="30"/>
    <col min="18" max="18" width="14.140625" customWidth="1"/>
    <col min="19" max="19" width="16.140625" customWidth="1"/>
  </cols>
  <sheetData>
    <row r="1" spans="1:20" x14ac:dyDescent="0.2">
      <c r="A1" t="s">
        <v>20</v>
      </c>
    </row>
    <row r="2" spans="1:20" x14ac:dyDescent="0.2">
      <c r="C2" s="2" t="s">
        <v>34</v>
      </c>
      <c r="E2" s="2" t="s">
        <v>38</v>
      </c>
      <c r="F2" s="2"/>
      <c r="H2" s="2" t="s">
        <v>28</v>
      </c>
      <c r="J2" s="2" t="s">
        <v>38</v>
      </c>
      <c r="K2" s="2"/>
      <c r="M2" s="2" t="s">
        <v>27</v>
      </c>
      <c r="O2" s="2" t="s">
        <v>38</v>
      </c>
      <c r="P2" s="2"/>
      <c r="R2" s="2" t="s">
        <v>29</v>
      </c>
      <c r="T2" s="2" t="s">
        <v>38</v>
      </c>
    </row>
    <row r="3" spans="1:20" x14ac:dyDescent="0.2">
      <c r="B3" s="2" t="s">
        <v>33</v>
      </c>
      <c r="C3" s="2" t="s">
        <v>35</v>
      </c>
      <c r="D3" s="16" t="s">
        <v>60</v>
      </c>
      <c r="E3" s="2" t="s">
        <v>37</v>
      </c>
      <c r="F3" s="2"/>
      <c r="H3" s="2" t="s">
        <v>35</v>
      </c>
      <c r="I3" s="16" t="s">
        <v>60</v>
      </c>
      <c r="J3" s="2" t="s">
        <v>37</v>
      </c>
      <c r="K3" s="2"/>
      <c r="M3" s="2" t="s">
        <v>35</v>
      </c>
      <c r="N3" s="16" t="s">
        <v>60</v>
      </c>
      <c r="O3" s="2" t="s">
        <v>37</v>
      </c>
      <c r="P3" s="2"/>
      <c r="R3" s="2" t="s">
        <v>35</v>
      </c>
      <c r="S3" s="16" t="s">
        <v>60</v>
      </c>
      <c r="T3" s="2" t="s">
        <v>37</v>
      </c>
    </row>
    <row r="4" spans="1:20" x14ac:dyDescent="0.2">
      <c r="B4">
        <v>2009</v>
      </c>
      <c r="C4" s="4">
        <f>SUMIF('Res Predicted Monthly'!$B:$B,B4,'Res Predicted Monthly'!C:C)</f>
        <v>196719829.16002709</v>
      </c>
      <c r="D4" s="4">
        <f>SUMIF('Res Predicted Monthly'!$B:$B,B4,'Res Predicted Monthly'!Z:Z)</f>
        <v>197973758.1701552</v>
      </c>
      <c r="E4" s="8">
        <f t="shared" ref="E4:E9" si="0">ABS(C4-D4)/C4</f>
        <v>6.374187164975972E-3</v>
      </c>
      <c r="F4" s="8"/>
      <c r="G4">
        <v>2009</v>
      </c>
      <c r="H4" s="4">
        <f>SUMIF('GS &lt; 50 Predicted Monthly'!$B:$B,$B4,'GS &lt; 50 Predicted Monthly'!C:C)</f>
        <v>93692208.684131473</v>
      </c>
      <c r="I4" s="4">
        <f>SUMIF('GS &lt; 50 Predicted Monthly'!$B:$B,$B4,'GS &lt; 50 Predicted Monthly'!T:T)</f>
        <v>94278754.602829278</v>
      </c>
      <c r="J4" s="8">
        <f t="shared" ref="J4:J9" si="1">ABS(H4-I4)/H4</f>
        <v>6.2603489333382181E-3</v>
      </c>
      <c r="K4" s="8"/>
      <c r="L4">
        <v>2009</v>
      </c>
      <c r="M4" s="4">
        <f>SUMIF('GS &gt; 50 Predicted Monthly'!$B:$B,$B4,'GS &gt; 50 Predicted Monthly'!C:C)</f>
        <v>270757738.66862077</v>
      </c>
      <c r="N4" s="4">
        <f>SUMIF('GS &gt; 50 Predicted Monthly'!$B:$B,$B4,'GS &gt; 50 Predicted Monthly'!Z:Z)</f>
        <v>270291711.97308421</v>
      </c>
      <c r="O4" s="8">
        <f t="shared" ref="O4:O9" si="2">ABS(M4-N4)/M4</f>
        <v>1.7211943703922049E-3</v>
      </c>
      <c r="P4" s="8"/>
      <c r="Q4">
        <v>2009</v>
      </c>
      <c r="R4" s="4">
        <f>SUMIF('LU Predicted Monthly'!$B:$B,$B4,'LU Predicted Monthly'!C:C)</f>
        <v>148002868.85999998</v>
      </c>
      <c r="S4" s="4">
        <f>SUMIF('LU Predicted Monthly'!$B:$B,$B4,'LU Predicted Monthly'!X:X)</f>
        <v>146702343.41527727</v>
      </c>
      <c r="T4" s="8">
        <f t="shared" ref="T4:T9" si="3">ABS(R4-S4)/R4</f>
        <v>8.7871637539196287E-3</v>
      </c>
    </row>
    <row r="5" spans="1:20" x14ac:dyDescent="0.2">
      <c r="B5">
        <v>2010</v>
      </c>
      <c r="C5" s="4">
        <f>SUMIF('Res Predicted Monthly'!$B:$B,B5,'Res Predicted Monthly'!C:C)</f>
        <v>198092958.47466445</v>
      </c>
      <c r="D5" s="4">
        <f>SUMIF('Res Predicted Monthly'!$B:$B,B5,'Res Predicted Monthly'!Z:Z)</f>
        <v>195487618.62726656</v>
      </c>
      <c r="E5" s="8">
        <f t="shared" si="0"/>
        <v>1.3152107310927509E-2</v>
      </c>
      <c r="F5" s="8"/>
      <c r="G5">
        <v>2010</v>
      </c>
      <c r="H5" s="4">
        <f>SUMIF('GS &lt; 50 Predicted Monthly'!$B:$B,$B5,'GS &lt; 50 Predicted Monthly'!C:C)</f>
        <v>95078832.829738051</v>
      </c>
      <c r="I5" s="4">
        <f>SUMIF('GS &lt; 50 Predicted Monthly'!$B:$B,$B5,'GS &lt; 50 Predicted Monthly'!T:T)</f>
        <v>94432918.665099844</v>
      </c>
      <c r="J5" s="8">
        <f t="shared" si="1"/>
        <v>6.7934591266478207E-3</v>
      </c>
      <c r="K5" s="8"/>
      <c r="L5">
        <v>2010</v>
      </c>
      <c r="M5" s="4">
        <f>SUMIF('GS &gt; 50 Predicted Monthly'!$B:$B,$B5,'GS &gt; 50 Predicted Monthly'!C:C)</f>
        <v>275223187.93364877</v>
      </c>
      <c r="N5" s="4">
        <f>SUMIF('GS &gt; 50 Predicted Monthly'!$B:$B,$B5,'GS &gt; 50 Predicted Monthly'!Z:Z)</f>
        <v>274129393.4402734</v>
      </c>
      <c r="O5" s="8">
        <f t="shared" si="2"/>
        <v>3.974209083135301E-3</v>
      </c>
      <c r="P5" s="8"/>
      <c r="Q5">
        <v>2010</v>
      </c>
      <c r="R5" s="4">
        <f>SUMIF('LU Predicted Monthly'!$B:$B,$B5,'LU Predicted Monthly'!C:C)</f>
        <v>149058789.9682</v>
      </c>
      <c r="S5" s="4">
        <f>SUMIF('LU Predicted Monthly'!$B:$B,$B5,'LU Predicted Monthly'!X:X)</f>
        <v>152031998.52450562</v>
      </c>
      <c r="T5" s="8">
        <f t="shared" si="3"/>
        <v>1.9946549659633741E-2</v>
      </c>
    </row>
    <row r="6" spans="1:20" x14ac:dyDescent="0.2">
      <c r="B6">
        <v>2011</v>
      </c>
      <c r="C6" s="4">
        <f>SUMIF('Res Predicted Monthly'!$B:$B,B6,'Res Predicted Monthly'!C:C)</f>
        <v>192211501.61639327</v>
      </c>
      <c r="D6" s="4">
        <f>SUMIF('Res Predicted Monthly'!$B:$B,B6,'Res Predicted Monthly'!Z:Z)</f>
        <v>192894724.29022327</v>
      </c>
      <c r="E6" s="8">
        <f t="shared" si="0"/>
        <v>3.5545358528728758E-3</v>
      </c>
      <c r="F6" s="8"/>
      <c r="G6">
        <v>2011</v>
      </c>
      <c r="H6" s="4">
        <f>SUMIF('GS &lt; 50 Predicted Monthly'!$B:$B,$B6,'GS &lt; 50 Predicted Monthly'!C:C)</f>
        <v>94563720.505268946</v>
      </c>
      <c r="I6" s="4">
        <f>SUMIF('GS &lt; 50 Predicted Monthly'!$B:$B,$B6,'GS &lt; 50 Predicted Monthly'!T:T)</f>
        <v>93907877.353279412</v>
      </c>
      <c r="J6" s="8">
        <f t="shared" si="1"/>
        <v>6.9354626540205971E-3</v>
      </c>
      <c r="K6" s="8"/>
      <c r="L6">
        <v>2011</v>
      </c>
      <c r="M6" s="4">
        <f>SUMIF('GS &gt; 50 Predicted Monthly'!$B:$B,$B6,'GS &gt; 50 Predicted Monthly'!C:C)</f>
        <v>275477475.57809275</v>
      </c>
      <c r="N6" s="4">
        <f>SUMIF('GS &gt; 50 Predicted Monthly'!$B:$B,$B6,'GS &gt; 50 Predicted Monthly'!Z:Z)</f>
        <v>277687122.75451452</v>
      </c>
      <c r="O6" s="8">
        <f t="shared" si="2"/>
        <v>8.0211537142366746E-3</v>
      </c>
      <c r="P6" s="8"/>
      <c r="Q6">
        <v>2011</v>
      </c>
      <c r="R6" s="4">
        <f>SUMIF('LU Predicted Monthly'!$B:$B,$B6,'LU Predicted Monthly'!C:C)</f>
        <v>155109162.69316885</v>
      </c>
      <c r="S6" s="4">
        <f>SUMIF('LU Predicted Monthly'!$B:$B,$B6,'LU Predicted Monthly'!X:X)</f>
        <v>154549327.87301531</v>
      </c>
      <c r="T6" s="8">
        <f t="shared" si="3"/>
        <v>3.6092956111237525E-3</v>
      </c>
    </row>
    <row r="7" spans="1:20" x14ac:dyDescent="0.2">
      <c r="B7" s="9">
        <v>2012</v>
      </c>
      <c r="C7" s="4">
        <f>SUMIF('Res Predicted Monthly'!$B:$B,B7,'Res Predicted Monthly'!C:C)</f>
        <v>186486714.60720381</v>
      </c>
      <c r="D7" s="4">
        <f>SUMIF('Res Predicted Monthly'!$B:$B,B7,'Res Predicted Monthly'!Z:Z)</f>
        <v>187132016.2990326</v>
      </c>
      <c r="E7" s="8">
        <f t="shared" si="0"/>
        <v>3.4603091871074224E-3</v>
      </c>
      <c r="F7" s="8"/>
      <c r="G7" s="9">
        <v>2012</v>
      </c>
      <c r="H7" s="4">
        <f>SUMIF('GS &lt; 50 Predicted Monthly'!$B:$B,$B7,'GS &lt; 50 Predicted Monthly'!C:C)</f>
        <v>91104095.455073819</v>
      </c>
      <c r="I7" s="4">
        <f>SUMIF('GS &lt; 50 Predicted Monthly'!$B:$B,$B7,'GS &lt; 50 Predicted Monthly'!T:T)</f>
        <v>91533423.870052114</v>
      </c>
      <c r="J7" s="8">
        <f t="shared" si="1"/>
        <v>4.7125040080114771E-3</v>
      </c>
      <c r="K7" s="8"/>
      <c r="L7" s="9">
        <v>2012</v>
      </c>
      <c r="M7" s="4">
        <f>SUMIF('GS &gt; 50 Predicted Monthly'!$B:$B,$B7,'GS &gt; 50 Predicted Monthly'!C:C)</f>
        <v>278251344.40651882</v>
      </c>
      <c r="N7" s="4">
        <f>SUMIF('GS &gt; 50 Predicted Monthly'!$B:$B,$B7,'GS &gt; 50 Predicted Monthly'!Z:Z)</f>
        <v>278425141.39306712</v>
      </c>
      <c r="O7" s="8">
        <f t="shared" si="2"/>
        <v>6.2460430126221121E-4</v>
      </c>
      <c r="P7" s="8"/>
      <c r="Q7" s="9">
        <v>2012</v>
      </c>
      <c r="R7" s="4">
        <f>SUMIF('LU Predicted Monthly'!$B:$B,$B7,'LU Predicted Monthly'!C:C)</f>
        <v>156990060.27756807</v>
      </c>
      <c r="S7" s="4">
        <f>SUMIF('LU Predicted Monthly'!$B:$B,$B7,'LU Predicted Monthly'!X:X)</f>
        <v>155119495.3698152</v>
      </c>
      <c r="T7" s="8">
        <f t="shared" si="3"/>
        <v>1.1915180518088838E-2</v>
      </c>
    </row>
    <row r="8" spans="1:20" x14ac:dyDescent="0.2">
      <c r="B8">
        <v>2013</v>
      </c>
      <c r="C8" s="4">
        <f>SUMIF('Res Predicted Monthly'!$B:$B,B8,'Res Predicted Monthly'!C:C)</f>
        <v>191269648.75523376</v>
      </c>
      <c r="D8" s="4">
        <f>SUMIF('Res Predicted Monthly'!$B:$B,B8,'Res Predicted Monthly'!Z:Z)</f>
        <v>191529542.49522033</v>
      </c>
      <c r="E8" s="8">
        <f t="shared" si="0"/>
        <v>1.3587819169321141E-3</v>
      </c>
      <c r="F8" s="8"/>
      <c r="G8">
        <v>2013</v>
      </c>
      <c r="H8" s="4">
        <f>SUMIF('GS &lt; 50 Predicted Monthly'!$B:$B,$B8,'GS &lt; 50 Predicted Monthly'!C:C)</f>
        <v>89694902.970828578</v>
      </c>
      <c r="I8" s="4">
        <f>SUMIF('GS &lt; 50 Predicted Monthly'!$B:$B,$B8,'GS &lt; 50 Predicted Monthly'!T:T)</f>
        <v>89980785.953779146</v>
      </c>
      <c r="J8" s="8">
        <f t="shared" si="1"/>
        <v>3.1872823703655239E-3</v>
      </c>
      <c r="K8" s="8"/>
      <c r="L8">
        <v>2013</v>
      </c>
      <c r="M8" s="4">
        <f>SUMIF('GS &gt; 50 Predicted Monthly'!$B:$B,$B8,'GS &gt; 50 Predicted Monthly'!C:C)</f>
        <v>285427115.33457083</v>
      </c>
      <c r="N8" s="4">
        <f>SUMIF('GS &gt; 50 Predicted Monthly'!$B:$B,$B8,'GS &gt; 50 Predicted Monthly'!Z:Z)</f>
        <v>284855694.8255955</v>
      </c>
      <c r="O8" s="8">
        <f t="shared" si="2"/>
        <v>2.0019839681507542E-3</v>
      </c>
      <c r="P8" s="8"/>
      <c r="Q8">
        <v>2013</v>
      </c>
      <c r="R8" s="4">
        <f>SUMIF('LU Predicted Monthly'!$B:$B,$B8,'LU Predicted Monthly'!C:C)</f>
        <v>156431907.07791379</v>
      </c>
      <c r="S8" s="4">
        <f>SUMIF('LU Predicted Monthly'!$B:$B,$B8,'LU Predicted Monthly'!X:X)</f>
        <v>156358051.65769112</v>
      </c>
      <c r="T8" s="8">
        <f t="shared" si="3"/>
        <v>4.7212503895311325E-4</v>
      </c>
    </row>
    <row r="9" spans="1:20" s="30" customFormat="1" x14ac:dyDescent="0.2">
      <c r="B9" s="30">
        <v>2014</v>
      </c>
      <c r="C9" s="4">
        <f>SUMIF('Res Predicted Monthly'!$B:$B,B9,'Res Predicted Monthly'!C:C)</f>
        <v>194623695.12794012</v>
      </c>
      <c r="D9" s="4">
        <f>SUMIF('Res Predicted Monthly'!$B:$B,B9,'Res Predicted Monthly'!Z:Z)</f>
        <v>194386687.85955855</v>
      </c>
      <c r="E9" s="8">
        <f t="shared" si="0"/>
        <v>1.2177719070936555E-3</v>
      </c>
      <c r="F9" s="8"/>
      <c r="G9" s="30">
        <v>2014</v>
      </c>
      <c r="H9" s="4">
        <f>SUMIF('GS &lt; 50 Predicted Monthly'!$B:$B,$B9,'GS &lt; 50 Predicted Monthly'!C:C)</f>
        <v>95340091.995035931</v>
      </c>
      <c r="I9" s="4">
        <f>SUMIF('GS &lt; 50 Predicted Monthly'!$B:$B,$B9,'GS &lt; 50 Predicted Monthly'!T:T)</f>
        <v>95340091.995035768</v>
      </c>
      <c r="J9" s="8">
        <f t="shared" si="1"/>
        <v>1.7192428673223712E-15</v>
      </c>
      <c r="K9" s="8"/>
      <c r="L9" s="30">
        <v>2014</v>
      </c>
      <c r="M9" s="4">
        <f>SUMIF('GS &gt; 50 Predicted Monthly'!$B:$B,$B9,'GS &gt; 50 Predicted Monthly'!C:C)</f>
        <v>279990102.9259721</v>
      </c>
      <c r="N9" s="4">
        <f>SUMIF('GS &gt; 50 Predicted Monthly'!$B:$B,$B9,'GS &gt; 50 Predicted Monthly'!Z:Z)</f>
        <v>279737900.46089369</v>
      </c>
      <c r="O9" s="8">
        <f t="shared" si="2"/>
        <v>9.0075492827364147E-4</v>
      </c>
      <c r="P9" s="8"/>
      <c r="Q9" s="30">
        <v>2014</v>
      </c>
      <c r="R9" s="4">
        <f>SUMIF('LU Predicted Monthly'!$B:$B,$B9,'LU Predicted Monthly'!C:C)</f>
        <v>154696877.0890719</v>
      </c>
      <c r="S9" s="4">
        <f>SUMIF('LU Predicted Monthly'!$B:$B,$B9,'LU Predicted Monthly'!X:X)</f>
        <v>155528449.12561414</v>
      </c>
      <c r="T9" s="8">
        <f t="shared" si="3"/>
        <v>5.3754933660582647E-3</v>
      </c>
    </row>
    <row r="11" spans="1:20" x14ac:dyDescent="0.2">
      <c r="B11" t="s">
        <v>101</v>
      </c>
      <c r="E11" s="10">
        <f>AVERAGE(E4:E9)</f>
        <v>4.8529488899849245E-3</v>
      </c>
      <c r="F11" s="10"/>
      <c r="G11" t="s">
        <v>101</v>
      </c>
      <c r="J11" s="10">
        <f>AVERAGE(J4:J9)</f>
        <v>4.6481761820642261E-3</v>
      </c>
      <c r="K11" s="10"/>
      <c r="L11" t="s">
        <v>101</v>
      </c>
      <c r="O11" s="10">
        <f>AVERAGE(O4:O9)</f>
        <v>2.8739833942417977E-3</v>
      </c>
      <c r="P11" s="10"/>
      <c r="Q11" t="s">
        <v>101</v>
      </c>
      <c r="T11" s="10">
        <f>AVERAGE(T4:T9)</f>
        <v>8.350967991296223E-3</v>
      </c>
    </row>
    <row r="12" spans="1:20" x14ac:dyDescent="0.2">
      <c r="B12" t="s">
        <v>100</v>
      </c>
      <c r="E12" s="10">
        <f>'Res Predicted Monthly'!$AA$74</f>
        <v>2.8444294026712606E-2</v>
      </c>
      <c r="F12" s="10"/>
      <c r="G12" t="s">
        <v>100</v>
      </c>
      <c r="J12" s="10">
        <f>'GS &lt; 50 Predicted Monthly'!$U$74</f>
        <v>2.1694173996505039E-2</v>
      </c>
      <c r="K12" s="10"/>
      <c r="L12" t="s">
        <v>100</v>
      </c>
      <c r="O12" s="10">
        <f>'GS &gt; 50 Predicted Monthly'!$AA$74</f>
        <v>1.3987716636812761E-2</v>
      </c>
      <c r="P12" s="10"/>
      <c r="Q12" t="s">
        <v>100</v>
      </c>
      <c r="T12" s="10">
        <f>'LU Predicted Monthly'!$Y$74</f>
        <v>1.7306749671393024E-2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5"/>
  <sheetViews>
    <sheetView workbookViewId="0"/>
  </sheetViews>
  <sheetFormatPr defaultRowHeight="12.75" x14ac:dyDescent="0.2"/>
  <cols>
    <col min="1" max="1" width="7.140625" style="11" bestFit="1" customWidth="1"/>
    <col min="2" max="2" width="5" style="11" bestFit="1" customWidth="1"/>
    <col min="3" max="3" width="12" bestFit="1" customWidth="1"/>
    <col min="4" max="4" width="7" bestFit="1" customWidth="1"/>
    <col min="5" max="5" width="6" bestFit="1" customWidth="1"/>
    <col min="6" max="6" width="5.5703125" bestFit="1" customWidth="1"/>
    <col min="7" max="7" width="8.7109375" bestFit="1" customWidth="1"/>
    <col min="8" max="13" width="8.7109375" style="30" customWidth="1"/>
    <col min="14" max="14" width="9.140625" style="30"/>
    <col min="15" max="16" width="11.28515625" style="23" bestFit="1" customWidth="1"/>
    <col min="17" max="18" width="10.28515625" style="23" bestFit="1" customWidth="1"/>
    <col min="19" max="19" width="11.28515625" style="23" bestFit="1" customWidth="1"/>
    <col min="20" max="25" width="11.28515625" style="23" customWidth="1"/>
    <col min="26" max="26" width="16.85546875" style="23" bestFit="1" customWidth="1"/>
  </cols>
  <sheetData>
    <row r="1" spans="1:26" x14ac:dyDescent="0.2">
      <c r="A1" s="11" t="str">
        <f>'Monthly Data'!A1</f>
        <v>Date</v>
      </c>
      <c r="B1" s="15" t="s">
        <v>33</v>
      </c>
      <c r="C1" t="str">
        <f>'Monthly Data'!D1</f>
        <v>ReskWh</v>
      </c>
      <c r="D1" t="str">
        <f>'Monthly Data'!U1</f>
        <v>HDD</v>
      </c>
      <c r="E1" t="str">
        <f>'Monthly Data'!V1</f>
        <v>CDD</v>
      </c>
      <c r="F1" s="30" t="str">
        <f>'Monthly Data'!AA1</f>
        <v>Trend</v>
      </c>
      <c r="G1" s="30" t="str">
        <f>'Monthly Data'!AB1</f>
        <v>Res Cust</v>
      </c>
      <c r="H1" s="30" t="str">
        <f>'Monthly Data'!AM1</f>
        <v>Fall</v>
      </c>
      <c r="I1" s="30" t="str">
        <f>'Monthly Data'!AN1</f>
        <v>DFEB</v>
      </c>
      <c r="J1" s="30" t="str">
        <f>'Monthly Data'!AO1</f>
        <v>DAPR</v>
      </c>
      <c r="K1" s="30" t="str">
        <f>'Monthly Data'!AP1</f>
        <v>DDEC</v>
      </c>
      <c r="L1" s="30" t="str">
        <f>'Monthly Data'!AQ1</f>
        <v>PostSecondarySummer</v>
      </c>
      <c r="M1" s="30" t="str">
        <f>'Monthly Data'!AS1</f>
        <v>DMAR</v>
      </c>
      <c r="O1" s="23" t="s">
        <v>13</v>
      </c>
      <c r="P1" s="23" t="str">
        <f>D1</f>
        <v>HDD</v>
      </c>
      <c r="Q1" s="23" t="str">
        <f>E1</f>
        <v>CDD</v>
      </c>
      <c r="R1" s="23" t="str">
        <f>F1</f>
        <v>Trend</v>
      </c>
      <c r="S1" s="23" t="str">
        <f>G1</f>
        <v>Res Cust</v>
      </c>
      <c r="T1" s="23" t="str">
        <f t="shared" ref="T1:Y1" si="0">H1</f>
        <v>Fall</v>
      </c>
      <c r="U1" s="23" t="str">
        <f t="shared" si="0"/>
        <v>DFEB</v>
      </c>
      <c r="V1" s="23" t="str">
        <f t="shared" si="0"/>
        <v>DAPR</v>
      </c>
      <c r="W1" s="23" t="str">
        <f t="shared" si="0"/>
        <v>DDEC</v>
      </c>
      <c r="X1" s="23" t="str">
        <f t="shared" si="0"/>
        <v>PostSecondarySummer</v>
      </c>
      <c r="Y1" s="23" t="str">
        <f t="shared" si="0"/>
        <v>DMAR</v>
      </c>
      <c r="Z1" s="58" t="s">
        <v>58</v>
      </c>
    </row>
    <row r="2" spans="1:26" x14ac:dyDescent="0.2">
      <c r="A2" s="11">
        <f>'Monthly Data'!A2</f>
        <v>39814</v>
      </c>
      <c r="B2" s="6">
        <f>YEAR(A2)</f>
        <v>2009</v>
      </c>
      <c r="C2">
        <f>'Monthly Data'!F2</f>
        <v>24635161.167892549</v>
      </c>
      <c r="D2">
        <f ca="1">'Weather Data'!G66</f>
        <v>784.29</v>
      </c>
      <c r="E2" s="30">
        <f ca="1">'Weather Data'!H66</f>
        <v>0</v>
      </c>
      <c r="F2">
        <f>'Monthly Data'!AA2</f>
        <v>1</v>
      </c>
      <c r="G2" s="30">
        <f>'Monthly Data'!AB2</f>
        <v>23190</v>
      </c>
      <c r="H2" s="30">
        <f>'Monthly Data'!AM2</f>
        <v>0</v>
      </c>
      <c r="I2" s="30">
        <f>'Monthly Data'!AN2</f>
        <v>0</v>
      </c>
      <c r="J2" s="30">
        <f>'Monthly Data'!AO2</f>
        <v>0</v>
      </c>
      <c r="K2" s="30">
        <f>'Monthly Data'!AP2</f>
        <v>0</v>
      </c>
      <c r="L2" s="30">
        <f>'Monthly Data'!AQ2</f>
        <v>0</v>
      </c>
      <c r="M2" s="30">
        <f>'Monthly Data'!AS2</f>
        <v>0</v>
      </c>
      <c r="O2" s="23">
        <f>'Res OLS Model'!$B$5</f>
        <v>-21829458.475313298</v>
      </c>
      <c r="P2" s="23">
        <f ca="1">'Res OLS Model'!$B$6*D2</f>
        <v>9630826.0503964704</v>
      </c>
      <c r="Q2" s="23">
        <f ca="1">'Res OLS Model'!$B$7*E2</f>
        <v>0</v>
      </c>
      <c r="R2" s="23">
        <f>'Res OLS Model'!$B$8*F2</f>
        <v>-27107.373465071501</v>
      </c>
      <c r="S2" s="23">
        <f>'Res OLS Model'!$B$9*G2</f>
        <v>35718751.963526882</v>
      </c>
      <c r="T2" s="23">
        <f>'Res OLS Model'!$B$10*H2</f>
        <v>0</v>
      </c>
      <c r="U2" s="23">
        <f>'Res OLS Model'!$B$11*I2</f>
        <v>0</v>
      </c>
      <c r="V2" s="23">
        <f>'Res OLS Model'!$B$12*J2</f>
        <v>0</v>
      </c>
      <c r="W2" s="23">
        <f>'Res OLS Model'!$B$13*K2</f>
        <v>0</v>
      </c>
      <c r="X2" s="23">
        <f>'Res OLS Model'!$B$14*L2</f>
        <v>0</v>
      </c>
      <c r="Y2" s="23">
        <f>'Res OLS Model'!$B$15*M2</f>
        <v>0</v>
      </c>
      <c r="Z2" s="23">
        <f ca="1">SUM(O2:Y2)</f>
        <v>23493012.16514498</v>
      </c>
    </row>
    <row r="3" spans="1:26" x14ac:dyDescent="0.2">
      <c r="A3" s="11">
        <f>'Monthly Data'!A3</f>
        <v>39845</v>
      </c>
      <c r="B3" s="6">
        <f t="shared" ref="B3:B66" si="1">YEAR(A3)</f>
        <v>2009</v>
      </c>
      <c r="C3" s="30">
        <f>'Monthly Data'!F3</f>
        <v>21264941.095677644</v>
      </c>
      <c r="D3" s="30">
        <f ca="1">'Weather Data'!G67</f>
        <v>682.50999999999988</v>
      </c>
      <c r="E3" s="30">
        <f ca="1">'Weather Data'!H67</f>
        <v>0</v>
      </c>
      <c r="F3">
        <f>'Monthly Data'!AA3</f>
        <v>2</v>
      </c>
      <c r="G3" s="30">
        <f>'Monthly Data'!AB3</f>
        <v>23198</v>
      </c>
      <c r="H3" s="30">
        <f>'Monthly Data'!AM3</f>
        <v>0</v>
      </c>
      <c r="I3" s="30">
        <f>'Monthly Data'!AN3</f>
        <v>1</v>
      </c>
      <c r="J3" s="30">
        <f>'Monthly Data'!AO3</f>
        <v>0</v>
      </c>
      <c r="K3" s="30">
        <f>'Monthly Data'!AP3</f>
        <v>0</v>
      </c>
      <c r="L3" s="30">
        <f>'Monthly Data'!AQ3</f>
        <v>0</v>
      </c>
      <c r="M3" s="30">
        <f>'Monthly Data'!AS3</f>
        <v>0</v>
      </c>
      <c r="O3" s="23">
        <f>'Res OLS Model'!$B$5</f>
        <v>-21829458.475313298</v>
      </c>
      <c r="P3" s="23">
        <f ca="1">'Res OLS Model'!$B$6*D3</f>
        <v>8381000.7620345708</v>
      </c>
      <c r="Q3" s="23">
        <f ca="1">'Res OLS Model'!$B$7*E3</f>
        <v>0</v>
      </c>
      <c r="R3" s="23">
        <f>'Res OLS Model'!$B$8*F3</f>
        <v>-54214.746930143003</v>
      </c>
      <c r="S3" s="23">
        <f>'Res OLS Model'!$B$9*G3</f>
        <v>35731074.085808396</v>
      </c>
      <c r="T3" s="23">
        <f>'Res OLS Model'!$B$10*H3</f>
        <v>0</v>
      </c>
      <c r="U3" s="23">
        <f>'Res OLS Model'!$B$11*I3</f>
        <v>-1155768.0223701899</v>
      </c>
      <c r="V3" s="23">
        <f>'Res OLS Model'!$B$12*J3</f>
        <v>0</v>
      </c>
      <c r="W3" s="23">
        <f>'Res OLS Model'!$B$13*K3</f>
        <v>0</v>
      </c>
      <c r="X3" s="23">
        <f>'Res OLS Model'!$B$14*L3</f>
        <v>0</v>
      </c>
      <c r="Y3" s="23">
        <f>'Res OLS Model'!$B$15*M3</f>
        <v>0</v>
      </c>
      <c r="Z3" s="23">
        <f t="shared" ref="Z3:Z66" ca="1" si="2">SUM(O3:Y3)</f>
        <v>21072633.603229336</v>
      </c>
    </row>
    <row r="4" spans="1:26" x14ac:dyDescent="0.2">
      <c r="A4" s="11">
        <f>'Monthly Data'!A4</f>
        <v>39873</v>
      </c>
      <c r="B4" s="6">
        <f t="shared" si="1"/>
        <v>2009</v>
      </c>
      <c r="C4" s="30">
        <f>'Monthly Data'!F4</f>
        <v>20320467.289462749</v>
      </c>
      <c r="D4" s="30">
        <f ca="1">'Weather Data'!G68</f>
        <v>556.99</v>
      </c>
      <c r="E4" s="30">
        <f ca="1">'Weather Data'!H68</f>
        <v>0</v>
      </c>
      <c r="F4">
        <f>'Monthly Data'!AA4</f>
        <v>3</v>
      </c>
      <c r="G4" s="30">
        <f>'Monthly Data'!AB4</f>
        <v>23222</v>
      </c>
      <c r="H4" s="30">
        <f>'Monthly Data'!AM4</f>
        <v>0</v>
      </c>
      <c r="I4" s="30">
        <f>'Monthly Data'!AN4</f>
        <v>0</v>
      </c>
      <c r="J4" s="30">
        <f>'Monthly Data'!AO4</f>
        <v>0</v>
      </c>
      <c r="K4" s="30">
        <f>'Monthly Data'!AP4</f>
        <v>0</v>
      </c>
      <c r="L4" s="30">
        <f>'Monthly Data'!AQ4</f>
        <v>0</v>
      </c>
      <c r="M4" s="30">
        <f>'Monthly Data'!AS4</f>
        <v>1</v>
      </c>
      <c r="O4" s="23">
        <f>'Res OLS Model'!$B$5</f>
        <v>-21829458.475313298</v>
      </c>
      <c r="P4" s="23">
        <f ca="1">'Res OLS Model'!$B$6*D4</f>
        <v>6839655.9969020765</v>
      </c>
      <c r="Q4" s="23">
        <f ca="1">'Res OLS Model'!$B$7*E4</f>
        <v>0</v>
      </c>
      <c r="R4" s="23">
        <f>'Res OLS Model'!$B$8*F4</f>
        <v>-81322.120395214501</v>
      </c>
      <c r="S4" s="23">
        <f>'Res OLS Model'!$B$9*G4</f>
        <v>35768040.452652924</v>
      </c>
      <c r="T4" s="23">
        <f>'Res OLS Model'!$B$10*H4</f>
        <v>0</v>
      </c>
      <c r="U4" s="23">
        <f>'Res OLS Model'!$B$11*I4</f>
        <v>0</v>
      </c>
      <c r="V4" s="23">
        <f>'Res OLS Model'!$B$12*J4</f>
        <v>0</v>
      </c>
      <c r="W4" s="23">
        <f>'Res OLS Model'!$B$13*K4</f>
        <v>0</v>
      </c>
      <c r="X4" s="23">
        <f>'Res OLS Model'!$B$14*L4</f>
        <v>0</v>
      </c>
      <c r="Y4" s="23">
        <f>'Res OLS Model'!$B$15*M4</f>
        <v>-837788.64826971502</v>
      </c>
      <c r="Z4" s="23">
        <f t="shared" ca="1" si="2"/>
        <v>19859127.20557677</v>
      </c>
    </row>
    <row r="5" spans="1:26" x14ac:dyDescent="0.2">
      <c r="A5" s="11">
        <f>'Monthly Data'!A5</f>
        <v>39904</v>
      </c>
      <c r="B5" s="6">
        <f t="shared" si="1"/>
        <v>2009</v>
      </c>
      <c r="C5" s="30">
        <f>'Monthly Data'!F5</f>
        <v>15368223.968047846</v>
      </c>
      <c r="D5" s="30">
        <f ca="1">'Weather Data'!G69</f>
        <v>326.58999999999997</v>
      </c>
      <c r="E5" s="30">
        <f ca="1">'Weather Data'!H69</f>
        <v>0.39</v>
      </c>
      <c r="F5">
        <f>'Monthly Data'!AA5</f>
        <v>4</v>
      </c>
      <c r="G5" s="30">
        <f>'Monthly Data'!AB5</f>
        <v>23086</v>
      </c>
      <c r="H5" s="30">
        <f>'Monthly Data'!AM5</f>
        <v>0</v>
      </c>
      <c r="I5" s="30">
        <f>'Monthly Data'!AN5</f>
        <v>0</v>
      </c>
      <c r="J5" s="30">
        <f>'Monthly Data'!AO5</f>
        <v>1</v>
      </c>
      <c r="K5" s="30">
        <f>'Monthly Data'!AP5</f>
        <v>0</v>
      </c>
      <c r="L5" s="30">
        <f>'Monthly Data'!AQ5</f>
        <v>0</v>
      </c>
      <c r="M5" s="30">
        <f>'Monthly Data'!AS5</f>
        <v>0</v>
      </c>
      <c r="O5" s="23">
        <f>'Res OLS Model'!$B$5</f>
        <v>-21829458.475313298</v>
      </c>
      <c r="P5" s="23">
        <f ca="1">'Res OLS Model'!$B$6*D5</f>
        <v>4010418.9519169987</v>
      </c>
      <c r="Q5" s="23">
        <f ca="1">'Res OLS Model'!$B$7*E5</f>
        <v>13195.992399546605</v>
      </c>
      <c r="R5" s="23">
        <f>'Res OLS Model'!$B$8*F5</f>
        <v>-108429.49386028601</v>
      </c>
      <c r="S5" s="23">
        <f>'Res OLS Model'!$B$9*G5</f>
        <v>35558564.373867251</v>
      </c>
      <c r="T5" s="23">
        <f>'Res OLS Model'!$B$10*H5</f>
        <v>0</v>
      </c>
      <c r="U5" s="23">
        <f>'Res OLS Model'!$B$11*I5</f>
        <v>0</v>
      </c>
      <c r="V5" s="23">
        <f>'Res OLS Model'!$B$12*J5</f>
        <v>-2202368.1909308801</v>
      </c>
      <c r="W5" s="23">
        <f>'Res OLS Model'!$B$13*K5</f>
        <v>0</v>
      </c>
      <c r="X5" s="23">
        <f>'Res OLS Model'!$B$14*L5</f>
        <v>0</v>
      </c>
      <c r="Y5" s="23">
        <f>'Res OLS Model'!$B$15*M5</f>
        <v>0</v>
      </c>
      <c r="Z5" s="23">
        <f t="shared" ca="1" si="2"/>
        <v>15441923.158079334</v>
      </c>
    </row>
    <row r="6" spans="1:26" x14ac:dyDescent="0.2">
      <c r="A6" s="11">
        <f>'Monthly Data'!A6</f>
        <v>39934</v>
      </c>
      <c r="B6" s="6">
        <f t="shared" si="1"/>
        <v>2009</v>
      </c>
      <c r="C6" s="30">
        <f>'Monthly Data'!F6</f>
        <v>13133840.142032944</v>
      </c>
      <c r="D6" s="30">
        <f ca="1">'Weather Data'!G70</f>
        <v>144.96</v>
      </c>
      <c r="E6" s="30">
        <f ca="1">'Weather Data'!H70</f>
        <v>8.67</v>
      </c>
      <c r="F6">
        <f>'Monthly Data'!AA6</f>
        <v>5</v>
      </c>
      <c r="G6" s="30">
        <f>'Monthly Data'!AB6</f>
        <v>22950</v>
      </c>
      <c r="H6" s="30">
        <f>'Monthly Data'!AM6</f>
        <v>0</v>
      </c>
      <c r="I6" s="30">
        <f>'Monthly Data'!AN6</f>
        <v>0</v>
      </c>
      <c r="J6" s="30">
        <f>'Monthly Data'!AO6</f>
        <v>0</v>
      </c>
      <c r="K6" s="30">
        <f>'Monthly Data'!AP6</f>
        <v>0</v>
      </c>
      <c r="L6" s="30">
        <f>'Monthly Data'!AQ6</f>
        <v>1</v>
      </c>
      <c r="M6" s="30">
        <f>'Monthly Data'!AS6</f>
        <v>0</v>
      </c>
      <c r="O6" s="23">
        <f>'Res OLS Model'!$B$5</f>
        <v>-21829458.475313298</v>
      </c>
      <c r="P6" s="23">
        <f ca="1">'Res OLS Model'!$B$6*D6</f>
        <v>1780061.6408031115</v>
      </c>
      <c r="Q6" s="23">
        <f ca="1">'Res OLS Model'!$B$7*E6</f>
        <v>293357.0618053053</v>
      </c>
      <c r="R6" s="23">
        <f>'Res OLS Model'!$B$8*F6</f>
        <v>-135536.86732535751</v>
      </c>
      <c r="S6" s="23">
        <f>'Res OLS Model'!$B$9*G6</f>
        <v>35349088.295081586</v>
      </c>
      <c r="T6" s="23">
        <f>'Res OLS Model'!$B$10*H6</f>
        <v>0</v>
      </c>
      <c r="U6" s="23">
        <f>'Res OLS Model'!$B$11*I6</f>
        <v>0</v>
      </c>
      <c r="V6" s="23">
        <f>'Res OLS Model'!$B$12*J6</f>
        <v>0</v>
      </c>
      <c r="W6" s="23">
        <f>'Res OLS Model'!$B$13*K6</f>
        <v>0</v>
      </c>
      <c r="X6" s="23">
        <f>'Res OLS Model'!$B$14*L6</f>
        <v>-2436223.8583839401</v>
      </c>
      <c r="Y6" s="23">
        <f>'Res OLS Model'!$B$15*M6</f>
        <v>0</v>
      </c>
      <c r="Z6" s="23">
        <f t="shared" ca="1" si="2"/>
        <v>13021287.796667403</v>
      </c>
    </row>
    <row r="7" spans="1:26" x14ac:dyDescent="0.2">
      <c r="A7" s="11">
        <f>'Monthly Data'!A7</f>
        <v>39965</v>
      </c>
      <c r="B7" s="6">
        <f t="shared" si="1"/>
        <v>2009</v>
      </c>
      <c r="C7" s="30">
        <f>'Monthly Data'!F7</f>
        <v>11976785.90551804</v>
      </c>
      <c r="D7" s="30">
        <f ca="1">'Weather Data'!G71</f>
        <v>41.510000000000005</v>
      </c>
      <c r="E7" s="30">
        <f ca="1">'Weather Data'!H71</f>
        <v>44.41</v>
      </c>
      <c r="F7">
        <f>'Monthly Data'!AA7</f>
        <v>6</v>
      </c>
      <c r="G7" s="30">
        <f>'Monthly Data'!AB7</f>
        <v>22947</v>
      </c>
      <c r="H7" s="30">
        <f>'Monthly Data'!AM7</f>
        <v>0</v>
      </c>
      <c r="I7" s="30">
        <f>'Monthly Data'!AN7</f>
        <v>0</v>
      </c>
      <c r="J7" s="30">
        <f>'Monthly Data'!AO7</f>
        <v>0</v>
      </c>
      <c r="K7" s="30">
        <f>'Monthly Data'!AP7</f>
        <v>0</v>
      </c>
      <c r="L7" s="30">
        <f>'Monthly Data'!AQ7</f>
        <v>1</v>
      </c>
      <c r="M7" s="30">
        <f>'Monthly Data'!AS7</f>
        <v>0</v>
      </c>
      <c r="O7" s="23">
        <f>'Res OLS Model'!$B$5</f>
        <v>-21829458.475313298</v>
      </c>
      <c r="P7" s="23">
        <f ca="1">'Res OLS Model'!$B$6*D7</f>
        <v>509729.29573494184</v>
      </c>
      <c r="Q7" s="23">
        <f ca="1">'Res OLS Model'!$B$7*E7</f>
        <v>1502651.339650935</v>
      </c>
      <c r="R7" s="23">
        <f>'Res OLS Model'!$B$8*F7</f>
        <v>-162644.240790429</v>
      </c>
      <c r="S7" s="23">
        <f>'Res OLS Model'!$B$9*G7</f>
        <v>35344467.499226019</v>
      </c>
      <c r="T7" s="23">
        <f>'Res OLS Model'!$B$10*H7</f>
        <v>0</v>
      </c>
      <c r="U7" s="23">
        <f>'Res OLS Model'!$B$11*I7</f>
        <v>0</v>
      </c>
      <c r="V7" s="23">
        <f>'Res OLS Model'!$B$12*J7</f>
        <v>0</v>
      </c>
      <c r="W7" s="23">
        <f>'Res OLS Model'!$B$13*K7</f>
        <v>0</v>
      </c>
      <c r="X7" s="23">
        <f>'Res OLS Model'!$B$14*L7</f>
        <v>-2436223.8583839401</v>
      </c>
      <c r="Y7" s="23">
        <f>'Res OLS Model'!$B$15*M7</f>
        <v>0</v>
      </c>
      <c r="Z7" s="23">
        <f t="shared" ca="1" si="2"/>
        <v>12928521.560124228</v>
      </c>
    </row>
    <row r="8" spans="1:26" x14ac:dyDescent="0.2">
      <c r="A8" s="11">
        <f>'Monthly Data'!A8</f>
        <v>39995</v>
      </c>
      <c r="B8" s="6">
        <f t="shared" si="1"/>
        <v>2009</v>
      </c>
      <c r="C8" s="30">
        <f>'Monthly Data'!F8</f>
        <v>12446989.012403144</v>
      </c>
      <c r="D8" s="30">
        <f ca="1">'Weather Data'!G72</f>
        <v>5.01</v>
      </c>
      <c r="E8" s="30">
        <f ca="1">'Weather Data'!H72</f>
        <v>96.909999999999982</v>
      </c>
      <c r="F8">
        <f>'Monthly Data'!AA8</f>
        <v>7</v>
      </c>
      <c r="G8" s="30">
        <f>'Monthly Data'!AB8</f>
        <v>22995</v>
      </c>
      <c r="H8" s="30">
        <f>'Monthly Data'!AM8</f>
        <v>0</v>
      </c>
      <c r="I8" s="30">
        <f>'Monthly Data'!AN8</f>
        <v>0</v>
      </c>
      <c r="J8" s="30">
        <f>'Monthly Data'!AO8</f>
        <v>0</v>
      </c>
      <c r="K8" s="30">
        <f>'Monthly Data'!AP8</f>
        <v>0</v>
      </c>
      <c r="L8" s="30">
        <f>'Monthly Data'!AQ8</f>
        <v>1</v>
      </c>
      <c r="M8" s="30">
        <f>'Monthly Data'!AS8</f>
        <v>0</v>
      </c>
      <c r="O8" s="23">
        <f>'Res OLS Model'!$B$5</f>
        <v>-21829458.475313298</v>
      </c>
      <c r="P8" s="23">
        <f ca="1">'Res OLS Model'!$B$6*D8</f>
        <v>61521.170118816146</v>
      </c>
      <c r="Q8" s="23">
        <f ca="1">'Res OLS Model'!$B$7*E8</f>
        <v>3279034.9318975927</v>
      </c>
      <c r="R8" s="23">
        <f>'Res OLS Model'!$B$8*F8</f>
        <v>-189751.61425550052</v>
      </c>
      <c r="S8" s="23">
        <f>'Res OLS Model'!$B$9*G8</f>
        <v>35418400.232915081</v>
      </c>
      <c r="T8" s="23">
        <f>'Res OLS Model'!$B$10*H8</f>
        <v>0</v>
      </c>
      <c r="U8" s="23">
        <f>'Res OLS Model'!$B$11*I8</f>
        <v>0</v>
      </c>
      <c r="V8" s="23">
        <f>'Res OLS Model'!$B$12*J8</f>
        <v>0</v>
      </c>
      <c r="W8" s="23">
        <f>'Res OLS Model'!$B$13*K8</f>
        <v>0</v>
      </c>
      <c r="X8" s="23">
        <f>'Res OLS Model'!$B$14*L8</f>
        <v>-2436223.8583839401</v>
      </c>
      <c r="Y8" s="23">
        <f>'Res OLS Model'!$B$15*M8</f>
        <v>0</v>
      </c>
      <c r="Z8" s="23">
        <f t="shared" ca="1" si="2"/>
        <v>14303522.386978751</v>
      </c>
    </row>
    <row r="9" spans="1:26" x14ac:dyDescent="0.2">
      <c r="A9" s="11">
        <f>'Monthly Data'!A9</f>
        <v>40026</v>
      </c>
      <c r="B9" s="6">
        <f t="shared" si="1"/>
        <v>2009</v>
      </c>
      <c r="C9" s="30">
        <f>'Monthly Data'!F9</f>
        <v>13097395.633788241</v>
      </c>
      <c r="D9" s="30">
        <f ca="1">'Weather Data'!G73</f>
        <v>12.719999999999999</v>
      </c>
      <c r="E9" s="30">
        <f ca="1">'Weather Data'!H73</f>
        <v>77.22999999999999</v>
      </c>
      <c r="F9">
        <f>'Monthly Data'!AA9</f>
        <v>8</v>
      </c>
      <c r="G9" s="30">
        <f>'Monthly Data'!AB9</f>
        <v>22990</v>
      </c>
      <c r="H9" s="30">
        <f>'Monthly Data'!AM9</f>
        <v>0</v>
      </c>
      <c r="I9" s="30">
        <f>'Monthly Data'!AN9</f>
        <v>0</v>
      </c>
      <c r="J9" s="30">
        <f>'Monthly Data'!AO9</f>
        <v>0</v>
      </c>
      <c r="K9" s="30">
        <f>'Monthly Data'!AP9</f>
        <v>0</v>
      </c>
      <c r="L9" s="30">
        <f>'Monthly Data'!AQ9</f>
        <v>1</v>
      </c>
      <c r="M9" s="30">
        <f>'Monthly Data'!AS9</f>
        <v>0</v>
      </c>
      <c r="O9" s="23">
        <f>'Res OLS Model'!$B$5</f>
        <v>-21829458.475313298</v>
      </c>
      <c r="P9" s="23">
        <f ca="1">'Res OLS Model'!$B$6*D9</f>
        <v>156197.46185855116</v>
      </c>
      <c r="Q9" s="23">
        <f ca="1">'Res OLS Model'!$B$7*E9</f>
        <v>2613144.8538897028</v>
      </c>
      <c r="R9" s="23">
        <f>'Res OLS Model'!$B$8*F9</f>
        <v>-216858.98772057201</v>
      </c>
      <c r="S9" s="23">
        <f>'Res OLS Model'!$B$9*G9</f>
        <v>35410698.906489134</v>
      </c>
      <c r="T9" s="23">
        <f>'Res OLS Model'!$B$10*H9</f>
        <v>0</v>
      </c>
      <c r="U9" s="23">
        <f>'Res OLS Model'!$B$11*I9</f>
        <v>0</v>
      </c>
      <c r="V9" s="23">
        <f>'Res OLS Model'!$B$12*J9</f>
        <v>0</v>
      </c>
      <c r="W9" s="23">
        <f>'Res OLS Model'!$B$13*K9</f>
        <v>0</v>
      </c>
      <c r="X9" s="23">
        <f>'Res OLS Model'!$B$14*L9</f>
        <v>-2436223.8583839401</v>
      </c>
      <c r="Y9" s="23">
        <f>'Res OLS Model'!$B$15*M9</f>
        <v>0</v>
      </c>
      <c r="Z9" s="23">
        <f t="shared" ca="1" si="2"/>
        <v>13697499.900819579</v>
      </c>
    </row>
    <row r="10" spans="1:26" x14ac:dyDescent="0.2">
      <c r="A10" s="11">
        <f>'Monthly Data'!A10</f>
        <v>40057</v>
      </c>
      <c r="B10" s="6">
        <f t="shared" si="1"/>
        <v>2009</v>
      </c>
      <c r="C10" s="30">
        <f>'Monthly Data'!F10</f>
        <v>13232685.497473339</v>
      </c>
      <c r="D10" s="30">
        <f ca="1">'Weather Data'!G74</f>
        <v>86.570000000000007</v>
      </c>
      <c r="E10" s="30">
        <f ca="1">'Weather Data'!H74</f>
        <v>19.899999999999999</v>
      </c>
      <c r="F10">
        <f>'Monthly Data'!AA10</f>
        <v>9</v>
      </c>
      <c r="G10" s="30">
        <f>'Monthly Data'!AB10</f>
        <v>23114</v>
      </c>
      <c r="H10" s="30">
        <f>'Monthly Data'!AM10</f>
        <v>1</v>
      </c>
      <c r="I10" s="30">
        <f>'Monthly Data'!AN10</f>
        <v>0</v>
      </c>
      <c r="J10" s="30">
        <f>'Monthly Data'!AO10</f>
        <v>0</v>
      </c>
      <c r="K10" s="30">
        <f>'Monthly Data'!AP10</f>
        <v>0</v>
      </c>
      <c r="L10" s="30">
        <f>'Monthly Data'!AQ10</f>
        <v>0</v>
      </c>
      <c r="M10" s="30">
        <f>'Monthly Data'!AS10</f>
        <v>0</v>
      </c>
      <c r="O10" s="23">
        <f>'Res OLS Model'!$B$5</f>
        <v>-21829458.475313298</v>
      </c>
      <c r="P10" s="23">
        <f ca="1">'Res OLS Model'!$B$6*D10</f>
        <v>1063051.4365640548</v>
      </c>
      <c r="Q10" s="23">
        <f ca="1">'Res OLS Model'!$B$7*E10</f>
        <v>673333.97115635232</v>
      </c>
      <c r="R10" s="23">
        <f>'Res OLS Model'!$B$8*F10</f>
        <v>-243966.3611856435</v>
      </c>
      <c r="S10" s="23">
        <f>'Res OLS Model'!$B$9*G10</f>
        <v>35601691.801852539</v>
      </c>
      <c r="T10" s="23">
        <f>'Res OLS Model'!$B$10*H10</f>
        <v>-2247633.2272498501</v>
      </c>
      <c r="U10" s="23">
        <f>'Res OLS Model'!$B$11*I10</f>
        <v>0</v>
      </c>
      <c r="V10" s="23">
        <f>'Res OLS Model'!$B$12*J10</f>
        <v>0</v>
      </c>
      <c r="W10" s="23">
        <f>'Res OLS Model'!$B$13*K10</f>
        <v>0</v>
      </c>
      <c r="X10" s="23">
        <f>'Res OLS Model'!$B$14*L10</f>
        <v>0</v>
      </c>
      <c r="Y10" s="23">
        <f>'Res OLS Model'!$B$15*M10</f>
        <v>0</v>
      </c>
      <c r="Z10" s="23">
        <f t="shared" ca="1" si="2"/>
        <v>13017019.145824153</v>
      </c>
    </row>
    <row r="11" spans="1:26" x14ac:dyDescent="0.2">
      <c r="A11" s="11">
        <f>'Monthly Data'!A11</f>
        <v>40087</v>
      </c>
      <c r="B11" s="6">
        <f t="shared" si="1"/>
        <v>2009</v>
      </c>
      <c r="C11" s="30">
        <f>'Monthly Data'!F11</f>
        <v>14845613.483858436</v>
      </c>
      <c r="D11" s="30">
        <f ca="1">'Weather Data'!G75</f>
        <v>270.3</v>
      </c>
      <c r="E11" s="30">
        <f ca="1">'Weather Data'!H75</f>
        <v>1.21</v>
      </c>
      <c r="F11">
        <f>'Monthly Data'!AA11</f>
        <v>10</v>
      </c>
      <c r="G11" s="30">
        <f>'Monthly Data'!AB11</f>
        <v>23172</v>
      </c>
      <c r="H11" s="30">
        <f>'Monthly Data'!AM11</f>
        <v>1</v>
      </c>
      <c r="I11" s="30">
        <f>'Monthly Data'!AN11</f>
        <v>0</v>
      </c>
      <c r="J11" s="30">
        <f>'Monthly Data'!AO11</f>
        <v>0</v>
      </c>
      <c r="K11" s="30">
        <f>'Monthly Data'!AP11</f>
        <v>0</v>
      </c>
      <c r="L11" s="30">
        <f>'Monthly Data'!AQ11</f>
        <v>0</v>
      </c>
      <c r="M11" s="30">
        <f>'Monthly Data'!AS11</f>
        <v>0</v>
      </c>
      <c r="O11" s="23">
        <f>'Res OLS Model'!$B$5</f>
        <v>-21829458.475313298</v>
      </c>
      <c r="P11" s="23">
        <f ca="1">'Res OLS Model'!$B$6*D11</f>
        <v>3319196.0644942126</v>
      </c>
      <c r="Q11" s="23">
        <f ca="1">'Res OLS Model'!$B$7*E11</f>
        <v>40941.412316542031</v>
      </c>
      <c r="R11" s="23">
        <f>'Res OLS Model'!$B$8*F11</f>
        <v>-271073.73465071502</v>
      </c>
      <c r="S11" s="23">
        <f>'Res OLS Model'!$B$9*G11</f>
        <v>35691027.188393489</v>
      </c>
      <c r="T11" s="23">
        <f>'Res OLS Model'!$B$10*H11</f>
        <v>-2247633.2272498501</v>
      </c>
      <c r="U11" s="23">
        <f>'Res OLS Model'!$B$11*I11</f>
        <v>0</v>
      </c>
      <c r="V11" s="23">
        <f>'Res OLS Model'!$B$12*J11</f>
        <v>0</v>
      </c>
      <c r="W11" s="23">
        <f>'Res OLS Model'!$B$13*K11</f>
        <v>0</v>
      </c>
      <c r="X11" s="23">
        <f>'Res OLS Model'!$B$14*L11</f>
        <v>0</v>
      </c>
      <c r="Y11" s="23">
        <f>'Res OLS Model'!$B$15*M11</f>
        <v>0</v>
      </c>
      <c r="Z11" s="23">
        <f t="shared" ca="1" si="2"/>
        <v>14702999.227990378</v>
      </c>
    </row>
    <row r="12" spans="1:26" x14ac:dyDescent="0.2">
      <c r="A12" s="11">
        <f>'Monthly Data'!A12</f>
        <v>40118</v>
      </c>
      <c r="B12" s="6">
        <f t="shared" si="1"/>
        <v>2009</v>
      </c>
      <c r="C12" s="30">
        <f>'Monthly Data'!F12</f>
        <v>16496996.886043534</v>
      </c>
      <c r="D12" s="30">
        <f ca="1">'Weather Data'!G76</f>
        <v>444.05</v>
      </c>
      <c r="E12" s="30">
        <f ca="1">'Weather Data'!H76</f>
        <v>0</v>
      </c>
      <c r="F12">
        <f>'Monthly Data'!AA12</f>
        <v>11</v>
      </c>
      <c r="G12" s="30">
        <f>'Monthly Data'!AB12</f>
        <v>23202</v>
      </c>
      <c r="H12" s="30">
        <f>'Monthly Data'!AM12</f>
        <v>1</v>
      </c>
      <c r="I12" s="30">
        <f>'Monthly Data'!AN12</f>
        <v>0</v>
      </c>
      <c r="J12" s="30">
        <f>'Monthly Data'!AO12</f>
        <v>0</v>
      </c>
      <c r="K12" s="30">
        <f>'Monthly Data'!AP12</f>
        <v>0</v>
      </c>
      <c r="L12" s="30">
        <f>'Monthly Data'!AQ12</f>
        <v>0</v>
      </c>
      <c r="M12" s="30">
        <f>'Monthly Data'!AS12</f>
        <v>0</v>
      </c>
      <c r="O12" s="23">
        <f>'Res OLS Model'!$B$5</f>
        <v>-21829458.475313298</v>
      </c>
      <c r="P12" s="23">
        <f ca="1">'Res OLS Model'!$B$6*D12</f>
        <v>5452789.5391737148</v>
      </c>
      <c r="Q12" s="23">
        <f ca="1">'Res OLS Model'!$B$7*E12</f>
        <v>0</v>
      </c>
      <c r="R12" s="23">
        <f>'Res OLS Model'!$B$8*F12</f>
        <v>-298181.10811578651</v>
      </c>
      <c r="S12" s="23">
        <f>'Res OLS Model'!$B$9*G12</f>
        <v>35737235.14694915</v>
      </c>
      <c r="T12" s="23">
        <f>'Res OLS Model'!$B$10*H12</f>
        <v>-2247633.2272498501</v>
      </c>
      <c r="U12" s="23">
        <f>'Res OLS Model'!$B$11*I12</f>
        <v>0</v>
      </c>
      <c r="V12" s="23">
        <f>'Res OLS Model'!$B$12*J12</f>
        <v>0</v>
      </c>
      <c r="W12" s="23">
        <f>'Res OLS Model'!$B$13*K12</f>
        <v>0</v>
      </c>
      <c r="X12" s="23">
        <f>'Res OLS Model'!$B$14*L12</f>
        <v>0</v>
      </c>
      <c r="Y12" s="23">
        <f>'Res OLS Model'!$B$15*M12</f>
        <v>0</v>
      </c>
      <c r="Z12" s="23">
        <f t="shared" ca="1" si="2"/>
        <v>16814751.875443932</v>
      </c>
    </row>
    <row r="13" spans="1:26" x14ac:dyDescent="0.2">
      <c r="A13" s="11">
        <f>'Monthly Data'!A13</f>
        <v>40148</v>
      </c>
      <c r="B13" s="6">
        <f t="shared" si="1"/>
        <v>2009</v>
      </c>
      <c r="C13" s="30">
        <f>'Monthly Data'!F13</f>
        <v>19900729.077828635</v>
      </c>
      <c r="D13" s="30">
        <f ca="1">'Weather Data'!G77</f>
        <v>684.01</v>
      </c>
      <c r="E13" s="30">
        <f ca="1">'Weather Data'!H77</f>
        <v>0</v>
      </c>
      <c r="F13">
        <f>'Monthly Data'!AA13</f>
        <v>12</v>
      </c>
      <c r="G13" s="30">
        <f>'Monthly Data'!AB13</f>
        <v>23223</v>
      </c>
      <c r="H13" s="30">
        <f>'Monthly Data'!AM13</f>
        <v>0</v>
      </c>
      <c r="I13" s="30">
        <f>'Monthly Data'!AN13</f>
        <v>0</v>
      </c>
      <c r="J13" s="30">
        <f>'Monthly Data'!AO13</f>
        <v>0</v>
      </c>
      <c r="K13" s="30">
        <f>'Monthly Data'!AP13</f>
        <v>1</v>
      </c>
      <c r="L13" s="30">
        <f>'Monthly Data'!AQ13</f>
        <v>0</v>
      </c>
      <c r="M13" s="30">
        <f>'Monthly Data'!AS13</f>
        <v>0</v>
      </c>
      <c r="O13" s="23">
        <f>'Res OLS Model'!$B$5</f>
        <v>-21829458.475313298</v>
      </c>
      <c r="P13" s="23">
        <f ca="1">'Res OLS Model'!$B$6*D13</f>
        <v>8399420.2740461938</v>
      </c>
      <c r="Q13" s="23">
        <f ca="1">'Res OLS Model'!$B$7*E13</f>
        <v>0</v>
      </c>
      <c r="R13" s="23">
        <f>'Res OLS Model'!$B$8*F13</f>
        <v>-325288.481580858</v>
      </c>
      <c r="S13" s="23">
        <f>'Res OLS Model'!$B$9*G13</f>
        <v>35769580.71793811</v>
      </c>
      <c r="T13" s="23">
        <f>'Res OLS Model'!$B$10*H13</f>
        <v>0</v>
      </c>
      <c r="U13" s="23">
        <f>'Res OLS Model'!$B$11*I13</f>
        <v>0</v>
      </c>
      <c r="V13" s="23">
        <f>'Res OLS Model'!$B$12*J13</f>
        <v>0</v>
      </c>
      <c r="W13" s="23">
        <f>'Res OLS Model'!$B$13*K13</f>
        <v>-1224027.3043384899</v>
      </c>
      <c r="X13" s="23">
        <f>'Res OLS Model'!$B$14*L13</f>
        <v>0</v>
      </c>
      <c r="Y13" s="23">
        <f>'Res OLS Model'!$B$15*M13</f>
        <v>0</v>
      </c>
      <c r="Z13" s="23">
        <f t="shared" ca="1" si="2"/>
        <v>20790226.73075166</v>
      </c>
    </row>
    <row r="14" spans="1:26" x14ac:dyDescent="0.2">
      <c r="A14" s="11">
        <f>'Monthly Data'!A14</f>
        <v>40179</v>
      </c>
      <c r="B14" s="6">
        <f t="shared" si="1"/>
        <v>2010</v>
      </c>
      <c r="C14" s="30">
        <f>'Monthly Data'!F14</f>
        <v>23650215.715997804</v>
      </c>
      <c r="D14" s="30">
        <f t="shared" ref="D14:E33" ca="1" si="3">D2</f>
        <v>784.29</v>
      </c>
      <c r="E14" s="30">
        <f t="shared" ca="1" si="3"/>
        <v>0</v>
      </c>
      <c r="F14">
        <f>'Monthly Data'!AA14</f>
        <v>13</v>
      </c>
      <c r="G14" s="30">
        <f>'Monthly Data'!AB14</f>
        <v>23244</v>
      </c>
      <c r="H14" s="30">
        <f>'Monthly Data'!AM14</f>
        <v>0</v>
      </c>
      <c r="I14" s="30">
        <f>'Monthly Data'!AN14</f>
        <v>0</v>
      </c>
      <c r="J14" s="30">
        <f>'Monthly Data'!AO14</f>
        <v>0</v>
      </c>
      <c r="K14" s="30">
        <f>'Monthly Data'!AP14</f>
        <v>0</v>
      </c>
      <c r="L14" s="30">
        <f>'Monthly Data'!AQ14</f>
        <v>0</v>
      </c>
      <c r="M14" s="30">
        <f>'Monthly Data'!AS14</f>
        <v>0</v>
      </c>
      <c r="O14" s="23">
        <f>'Res OLS Model'!$B$5</f>
        <v>-21829458.475313298</v>
      </c>
      <c r="P14" s="23">
        <f ca="1">'Res OLS Model'!$B$6*D14</f>
        <v>9630826.0503964704</v>
      </c>
      <c r="Q14" s="23">
        <f ca="1">'Res OLS Model'!$B$7*E14</f>
        <v>0</v>
      </c>
      <c r="R14" s="23">
        <f>'Res OLS Model'!$B$8*F14</f>
        <v>-352395.85504592949</v>
      </c>
      <c r="S14" s="23">
        <f>'Res OLS Model'!$B$9*G14</f>
        <v>35801926.288927078</v>
      </c>
      <c r="T14" s="23">
        <f>'Res OLS Model'!$B$10*H14</f>
        <v>0</v>
      </c>
      <c r="U14" s="23">
        <f>'Res OLS Model'!$B$11*I14</f>
        <v>0</v>
      </c>
      <c r="V14" s="23">
        <f>'Res OLS Model'!$B$12*J14</f>
        <v>0</v>
      </c>
      <c r="W14" s="23">
        <f>'Res OLS Model'!$B$13*K14</f>
        <v>0</v>
      </c>
      <c r="X14" s="23">
        <f>'Res OLS Model'!$B$14*L14</f>
        <v>0</v>
      </c>
      <c r="Y14" s="23">
        <f>'Res OLS Model'!$B$15*M14</f>
        <v>0</v>
      </c>
      <c r="Z14" s="23">
        <f t="shared" ca="1" si="2"/>
        <v>23250898.008964323</v>
      </c>
    </row>
    <row r="15" spans="1:26" x14ac:dyDescent="0.2">
      <c r="A15" s="11">
        <f>'Monthly Data'!A15</f>
        <v>40210</v>
      </c>
      <c r="B15" s="6">
        <f t="shared" si="1"/>
        <v>2010</v>
      </c>
      <c r="C15" s="30">
        <f>'Monthly Data'!F15</f>
        <v>21137330.052274939</v>
      </c>
      <c r="D15" s="30">
        <f t="shared" ca="1" si="3"/>
        <v>682.50999999999988</v>
      </c>
      <c r="E15" s="30">
        <f t="shared" ca="1" si="3"/>
        <v>0</v>
      </c>
      <c r="F15">
        <f>'Monthly Data'!AA15</f>
        <v>14</v>
      </c>
      <c r="G15" s="30">
        <f>'Monthly Data'!AB15</f>
        <v>23206</v>
      </c>
      <c r="H15" s="30">
        <f>'Monthly Data'!AM15</f>
        <v>0</v>
      </c>
      <c r="I15" s="30">
        <f>'Monthly Data'!AN15</f>
        <v>1</v>
      </c>
      <c r="J15" s="30">
        <f>'Monthly Data'!AO15</f>
        <v>0</v>
      </c>
      <c r="K15" s="30">
        <f>'Monthly Data'!AP15</f>
        <v>0</v>
      </c>
      <c r="L15" s="30">
        <f>'Monthly Data'!AQ15</f>
        <v>0</v>
      </c>
      <c r="M15" s="30">
        <f>'Monthly Data'!AS15</f>
        <v>0</v>
      </c>
      <c r="O15" s="23">
        <f>'Res OLS Model'!$B$5</f>
        <v>-21829458.475313298</v>
      </c>
      <c r="P15" s="23">
        <f ca="1">'Res OLS Model'!$B$6*D15</f>
        <v>8381000.7620345708</v>
      </c>
      <c r="Q15" s="23">
        <f ca="1">'Res OLS Model'!$B$7*E15</f>
        <v>0</v>
      </c>
      <c r="R15" s="23">
        <f>'Res OLS Model'!$B$8*F15</f>
        <v>-379503.22851100104</v>
      </c>
      <c r="S15" s="23">
        <f>'Res OLS Model'!$B$9*G15</f>
        <v>35743396.208089903</v>
      </c>
      <c r="T15" s="23">
        <f>'Res OLS Model'!$B$10*H15</f>
        <v>0</v>
      </c>
      <c r="U15" s="23">
        <f>'Res OLS Model'!$B$11*I15</f>
        <v>-1155768.0223701899</v>
      </c>
      <c r="V15" s="23">
        <f>'Res OLS Model'!$B$12*J15</f>
        <v>0</v>
      </c>
      <c r="W15" s="23">
        <f>'Res OLS Model'!$B$13*K15</f>
        <v>0</v>
      </c>
      <c r="X15" s="23">
        <f>'Res OLS Model'!$B$14*L15</f>
        <v>0</v>
      </c>
      <c r="Y15" s="23">
        <f>'Res OLS Model'!$B$15*M15</f>
        <v>0</v>
      </c>
      <c r="Z15" s="23">
        <f t="shared" ca="1" si="2"/>
        <v>20759667.243929982</v>
      </c>
    </row>
    <row r="16" spans="1:26" x14ac:dyDescent="0.2">
      <c r="A16" s="11">
        <f>'Monthly Data'!A16</f>
        <v>40238</v>
      </c>
      <c r="B16" s="6">
        <f t="shared" si="1"/>
        <v>2010</v>
      </c>
      <c r="C16" s="30">
        <f>'Monthly Data'!F16</f>
        <v>19339569.887852073</v>
      </c>
      <c r="D16" s="30">
        <f t="shared" ca="1" si="3"/>
        <v>556.99</v>
      </c>
      <c r="E16" s="30">
        <f t="shared" ca="1" si="3"/>
        <v>0</v>
      </c>
      <c r="F16">
        <f>'Monthly Data'!AA16</f>
        <v>15</v>
      </c>
      <c r="G16" s="30">
        <f>'Monthly Data'!AB16</f>
        <v>23227</v>
      </c>
      <c r="H16" s="30">
        <f>'Monthly Data'!AM16</f>
        <v>0</v>
      </c>
      <c r="I16" s="30">
        <f>'Monthly Data'!AN16</f>
        <v>0</v>
      </c>
      <c r="J16" s="30">
        <f>'Monthly Data'!AO16</f>
        <v>0</v>
      </c>
      <c r="K16" s="30">
        <f>'Monthly Data'!AP16</f>
        <v>0</v>
      </c>
      <c r="L16" s="30">
        <f>'Monthly Data'!AQ16</f>
        <v>0</v>
      </c>
      <c r="M16" s="30">
        <f>'Monthly Data'!AS16</f>
        <v>1</v>
      </c>
      <c r="O16" s="23">
        <f>'Res OLS Model'!$B$5</f>
        <v>-21829458.475313298</v>
      </c>
      <c r="P16" s="23">
        <f ca="1">'Res OLS Model'!$B$6*D16</f>
        <v>6839655.9969020765</v>
      </c>
      <c r="Q16" s="23">
        <f ca="1">'Res OLS Model'!$B$7*E16</f>
        <v>0</v>
      </c>
      <c r="R16" s="23">
        <f>'Res OLS Model'!$B$8*F16</f>
        <v>-406610.60197607253</v>
      </c>
      <c r="S16" s="23">
        <f>'Res OLS Model'!$B$9*G16</f>
        <v>35775741.779078864</v>
      </c>
      <c r="T16" s="23">
        <f>'Res OLS Model'!$B$10*H16</f>
        <v>0</v>
      </c>
      <c r="U16" s="23">
        <f>'Res OLS Model'!$B$11*I16</f>
        <v>0</v>
      </c>
      <c r="V16" s="23">
        <f>'Res OLS Model'!$B$12*J16</f>
        <v>0</v>
      </c>
      <c r="W16" s="23">
        <f>'Res OLS Model'!$B$13*K16</f>
        <v>0</v>
      </c>
      <c r="X16" s="23">
        <f>'Res OLS Model'!$B$14*L16</f>
        <v>0</v>
      </c>
      <c r="Y16" s="23">
        <f>'Res OLS Model'!$B$15*M16</f>
        <v>-837788.64826971502</v>
      </c>
      <c r="Z16" s="23">
        <f t="shared" ca="1" si="2"/>
        <v>19541540.050421853</v>
      </c>
    </row>
    <row r="17" spans="1:26" x14ac:dyDescent="0.2">
      <c r="A17" s="11">
        <f>'Monthly Data'!A17</f>
        <v>40269</v>
      </c>
      <c r="B17" s="6">
        <f t="shared" si="1"/>
        <v>2010</v>
      </c>
      <c r="C17" s="30">
        <f>'Monthly Data'!F17</f>
        <v>14339897.801129207</v>
      </c>
      <c r="D17" s="30">
        <f t="shared" ca="1" si="3"/>
        <v>326.58999999999997</v>
      </c>
      <c r="E17" s="30">
        <f t="shared" ca="1" si="3"/>
        <v>0.39</v>
      </c>
      <c r="F17">
        <f>'Monthly Data'!AA17</f>
        <v>16</v>
      </c>
      <c r="G17" s="30">
        <f>'Monthly Data'!AB17</f>
        <v>23169</v>
      </c>
      <c r="H17" s="30">
        <f>'Monthly Data'!AM17</f>
        <v>0</v>
      </c>
      <c r="I17" s="30">
        <f>'Monthly Data'!AN17</f>
        <v>0</v>
      </c>
      <c r="J17" s="30">
        <f>'Monthly Data'!AO17</f>
        <v>1</v>
      </c>
      <c r="K17" s="30">
        <f>'Monthly Data'!AP17</f>
        <v>0</v>
      </c>
      <c r="L17" s="30">
        <f>'Monthly Data'!AQ17</f>
        <v>0</v>
      </c>
      <c r="M17" s="30">
        <f>'Monthly Data'!AS17</f>
        <v>0</v>
      </c>
      <c r="O17" s="23">
        <f>'Res OLS Model'!$B$5</f>
        <v>-21829458.475313298</v>
      </c>
      <c r="P17" s="23">
        <f ca="1">'Res OLS Model'!$B$6*D17</f>
        <v>4010418.9519169987</v>
      </c>
      <c r="Q17" s="23">
        <f ca="1">'Res OLS Model'!$B$7*E17</f>
        <v>13195.992399546605</v>
      </c>
      <c r="R17" s="23">
        <f>'Res OLS Model'!$B$8*F17</f>
        <v>-433717.97544114402</v>
      </c>
      <c r="S17" s="23">
        <f>'Res OLS Model'!$B$9*G17</f>
        <v>35686406.392537922</v>
      </c>
      <c r="T17" s="23">
        <f>'Res OLS Model'!$B$10*H17</f>
        <v>0</v>
      </c>
      <c r="U17" s="23">
        <f>'Res OLS Model'!$B$11*I17</f>
        <v>0</v>
      </c>
      <c r="V17" s="23">
        <f>'Res OLS Model'!$B$12*J17</f>
        <v>-2202368.1909308801</v>
      </c>
      <c r="W17" s="23">
        <f>'Res OLS Model'!$B$13*K17</f>
        <v>0</v>
      </c>
      <c r="X17" s="23">
        <f>'Res OLS Model'!$B$14*L17</f>
        <v>0</v>
      </c>
      <c r="Y17" s="23">
        <f>'Res OLS Model'!$B$15*M17</f>
        <v>0</v>
      </c>
      <c r="Z17" s="23">
        <f t="shared" ca="1" si="2"/>
        <v>15244476.695169147</v>
      </c>
    </row>
    <row r="18" spans="1:26" x14ac:dyDescent="0.2">
      <c r="A18" s="11">
        <f>'Monthly Data'!A18</f>
        <v>40299</v>
      </c>
      <c r="B18" s="6">
        <f t="shared" si="1"/>
        <v>2010</v>
      </c>
      <c r="C18" s="30">
        <f>'Monthly Data'!F18</f>
        <v>12579503.733506339</v>
      </c>
      <c r="D18" s="30">
        <f t="shared" ca="1" si="3"/>
        <v>144.96</v>
      </c>
      <c r="E18" s="30">
        <f t="shared" ca="1" si="3"/>
        <v>8.67</v>
      </c>
      <c r="F18">
        <f>'Monthly Data'!AA18</f>
        <v>17</v>
      </c>
      <c r="G18" s="30">
        <f>'Monthly Data'!AB18</f>
        <v>22966</v>
      </c>
      <c r="H18" s="30">
        <f>'Monthly Data'!AM18</f>
        <v>0</v>
      </c>
      <c r="I18" s="30">
        <f>'Monthly Data'!AN18</f>
        <v>0</v>
      </c>
      <c r="J18" s="30">
        <f>'Monthly Data'!AO18</f>
        <v>0</v>
      </c>
      <c r="K18" s="30">
        <f>'Monthly Data'!AP18</f>
        <v>0</v>
      </c>
      <c r="L18" s="30">
        <f>'Monthly Data'!AQ18</f>
        <v>1</v>
      </c>
      <c r="M18" s="30">
        <f>'Monthly Data'!AS18</f>
        <v>0</v>
      </c>
      <c r="O18" s="23">
        <f>'Res OLS Model'!$B$5</f>
        <v>-21829458.475313298</v>
      </c>
      <c r="P18" s="23">
        <f ca="1">'Res OLS Model'!$B$6*D18</f>
        <v>1780061.6408031115</v>
      </c>
      <c r="Q18" s="23">
        <f ca="1">'Res OLS Model'!$B$7*E18</f>
        <v>293357.0618053053</v>
      </c>
      <c r="R18" s="23">
        <f>'Res OLS Model'!$B$8*F18</f>
        <v>-460825.34890621551</v>
      </c>
      <c r="S18" s="23">
        <f>'Res OLS Model'!$B$9*G18</f>
        <v>35373732.539644606</v>
      </c>
      <c r="T18" s="23">
        <f>'Res OLS Model'!$B$10*H18</f>
        <v>0</v>
      </c>
      <c r="U18" s="23">
        <f>'Res OLS Model'!$B$11*I18</f>
        <v>0</v>
      </c>
      <c r="V18" s="23">
        <f>'Res OLS Model'!$B$12*J18</f>
        <v>0</v>
      </c>
      <c r="W18" s="23">
        <f>'Res OLS Model'!$B$13*K18</f>
        <v>0</v>
      </c>
      <c r="X18" s="23">
        <f>'Res OLS Model'!$B$14*L18</f>
        <v>-2436223.8583839401</v>
      </c>
      <c r="Y18" s="23">
        <f>'Res OLS Model'!$B$15*M18</f>
        <v>0</v>
      </c>
      <c r="Z18" s="23">
        <f t="shared" ca="1" si="2"/>
        <v>12720643.559649566</v>
      </c>
    </row>
    <row r="19" spans="1:26" x14ac:dyDescent="0.2">
      <c r="A19" s="11">
        <f>'Monthly Data'!A19</f>
        <v>40330</v>
      </c>
      <c r="B19" s="6">
        <f t="shared" si="1"/>
        <v>2010</v>
      </c>
      <c r="C19" s="30">
        <f>'Monthly Data'!F19</f>
        <v>12709669.92388347</v>
      </c>
      <c r="D19" s="30">
        <f t="shared" ca="1" si="3"/>
        <v>41.510000000000005</v>
      </c>
      <c r="E19" s="30">
        <f t="shared" ca="1" si="3"/>
        <v>44.41</v>
      </c>
      <c r="F19">
        <f>'Monthly Data'!AA19</f>
        <v>18</v>
      </c>
      <c r="G19" s="30">
        <f>'Monthly Data'!AB19</f>
        <v>23006</v>
      </c>
      <c r="H19" s="30">
        <f>'Monthly Data'!AM19</f>
        <v>0</v>
      </c>
      <c r="I19" s="30">
        <f>'Monthly Data'!AN19</f>
        <v>0</v>
      </c>
      <c r="J19" s="30">
        <f>'Monthly Data'!AO19</f>
        <v>0</v>
      </c>
      <c r="K19" s="30">
        <f>'Monthly Data'!AP19</f>
        <v>0</v>
      </c>
      <c r="L19" s="30">
        <f>'Monthly Data'!AQ19</f>
        <v>1</v>
      </c>
      <c r="M19" s="30">
        <f>'Monthly Data'!AS19</f>
        <v>0</v>
      </c>
      <c r="O19" s="23">
        <f>'Res OLS Model'!$B$5</f>
        <v>-21829458.475313298</v>
      </c>
      <c r="P19" s="23">
        <f ca="1">'Res OLS Model'!$B$6*D19</f>
        <v>509729.29573494184</v>
      </c>
      <c r="Q19" s="23">
        <f ca="1">'Res OLS Model'!$B$7*E19</f>
        <v>1502651.339650935</v>
      </c>
      <c r="R19" s="23">
        <f>'Res OLS Model'!$B$8*F19</f>
        <v>-487932.722371287</v>
      </c>
      <c r="S19" s="23">
        <f>'Res OLS Model'!$B$9*G19</f>
        <v>35435343.151052155</v>
      </c>
      <c r="T19" s="23">
        <f>'Res OLS Model'!$B$10*H19</f>
        <v>0</v>
      </c>
      <c r="U19" s="23">
        <f>'Res OLS Model'!$B$11*I19</f>
        <v>0</v>
      </c>
      <c r="V19" s="23">
        <f>'Res OLS Model'!$B$12*J19</f>
        <v>0</v>
      </c>
      <c r="W19" s="23">
        <f>'Res OLS Model'!$B$13*K19</f>
        <v>0</v>
      </c>
      <c r="X19" s="23">
        <f>'Res OLS Model'!$B$14*L19</f>
        <v>-2436223.8583839401</v>
      </c>
      <c r="Y19" s="23">
        <f>'Res OLS Model'!$B$15*M19</f>
        <v>0</v>
      </c>
      <c r="Z19" s="23">
        <f t="shared" ca="1" si="2"/>
        <v>12694108.730369506</v>
      </c>
    </row>
    <row r="20" spans="1:26" x14ac:dyDescent="0.2">
      <c r="A20" s="11">
        <f>'Monthly Data'!A20</f>
        <v>40360</v>
      </c>
      <c r="B20" s="6">
        <f t="shared" si="1"/>
        <v>2010</v>
      </c>
      <c r="C20" s="30">
        <f>'Monthly Data'!F20</f>
        <v>14680147.484760607</v>
      </c>
      <c r="D20" s="30">
        <f t="shared" ca="1" si="3"/>
        <v>5.01</v>
      </c>
      <c r="E20" s="30">
        <f t="shared" ca="1" si="3"/>
        <v>96.909999999999982</v>
      </c>
      <c r="F20">
        <f>'Monthly Data'!AA20</f>
        <v>19</v>
      </c>
      <c r="G20" s="30">
        <f>'Monthly Data'!AB20</f>
        <v>23113</v>
      </c>
      <c r="H20" s="30">
        <f>'Monthly Data'!AM20</f>
        <v>0</v>
      </c>
      <c r="I20" s="30">
        <f>'Monthly Data'!AN20</f>
        <v>0</v>
      </c>
      <c r="J20" s="30">
        <f>'Monthly Data'!AO20</f>
        <v>0</v>
      </c>
      <c r="K20" s="30">
        <f>'Monthly Data'!AP20</f>
        <v>0</v>
      </c>
      <c r="L20" s="30">
        <f>'Monthly Data'!AQ20</f>
        <v>1</v>
      </c>
      <c r="M20" s="30">
        <f>'Monthly Data'!AS20</f>
        <v>0</v>
      </c>
      <c r="O20" s="23">
        <f>'Res OLS Model'!$B$5</f>
        <v>-21829458.475313298</v>
      </c>
      <c r="P20" s="23">
        <f ca="1">'Res OLS Model'!$B$6*D20</f>
        <v>61521.170118816146</v>
      </c>
      <c r="Q20" s="23">
        <f ca="1">'Res OLS Model'!$B$7*E20</f>
        <v>3279034.9318975927</v>
      </c>
      <c r="R20" s="23">
        <f>'Res OLS Model'!$B$8*F20</f>
        <v>-515040.09583635855</v>
      </c>
      <c r="S20" s="23">
        <f>'Res OLS Model'!$B$9*G20</f>
        <v>35600151.536567353</v>
      </c>
      <c r="T20" s="23">
        <f>'Res OLS Model'!$B$10*H20</f>
        <v>0</v>
      </c>
      <c r="U20" s="23">
        <f>'Res OLS Model'!$B$11*I20</f>
        <v>0</v>
      </c>
      <c r="V20" s="23">
        <f>'Res OLS Model'!$B$12*J20</f>
        <v>0</v>
      </c>
      <c r="W20" s="23">
        <f>'Res OLS Model'!$B$13*K20</f>
        <v>0</v>
      </c>
      <c r="X20" s="23">
        <f>'Res OLS Model'!$B$14*L20</f>
        <v>-2436223.8583839401</v>
      </c>
      <c r="Y20" s="23">
        <f>'Res OLS Model'!$B$15*M20</f>
        <v>0</v>
      </c>
      <c r="Z20" s="23">
        <f t="shared" ca="1" si="2"/>
        <v>14159985.209050162</v>
      </c>
    </row>
    <row r="21" spans="1:26" x14ac:dyDescent="0.2">
      <c r="A21" s="11">
        <f>'Monthly Data'!A21</f>
        <v>40391</v>
      </c>
      <c r="B21" s="6">
        <f t="shared" si="1"/>
        <v>2010</v>
      </c>
      <c r="C21" s="30">
        <f>'Monthly Data'!F21</f>
        <v>14024711.74603774</v>
      </c>
      <c r="D21" s="30">
        <f t="shared" ca="1" si="3"/>
        <v>12.719999999999999</v>
      </c>
      <c r="E21" s="30">
        <f t="shared" ca="1" si="3"/>
        <v>77.22999999999999</v>
      </c>
      <c r="F21">
        <f>'Monthly Data'!AA21</f>
        <v>20</v>
      </c>
      <c r="G21" s="30">
        <f>'Monthly Data'!AB21</f>
        <v>23035</v>
      </c>
      <c r="H21" s="30">
        <f>'Monthly Data'!AM21</f>
        <v>0</v>
      </c>
      <c r="I21" s="30">
        <f>'Monthly Data'!AN21</f>
        <v>0</v>
      </c>
      <c r="J21" s="30">
        <f>'Monthly Data'!AO21</f>
        <v>0</v>
      </c>
      <c r="K21" s="30">
        <f>'Monthly Data'!AP21</f>
        <v>0</v>
      </c>
      <c r="L21" s="30">
        <f>'Monthly Data'!AQ21</f>
        <v>1</v>
      </c>
      <c r="M21" s="30">
        <f>'Monthly Data'!AS21</f>
        <v>0</v>
      </c>
      <c r="O21" s="23">
        <f>'Res OLS Model'!$B$5</f>
        <v>-21829458.475313298</v>
      </c>
      <c r="P21" s="23">
        <f ca="1">'Res OLS Model'!$B$6*D21</f>
        <v>156197.46185855116</v>
      </c>
      <c r="Q21" s="23">
        <f ca="1">'Res OLS Model'!$B$7*E21</f>
        <v>2613144.8538897028</v>
      </c>
      <c r="R21" s="23">
        <f>'Res OLS Model'!$B$8*F21</f>
        <v>-542147.46930143004</v>
      </c>
      <c r="S21" s="23">
        <f>'Res OLS Model'!$B$9*G21</f>
        <v>35480010.844322629</v>
      </c>
      <c r="T21" s="23">
        <f>'Res OLS Model'!$B$10*H21</f>
        <v>0</v>
      </c>
      <c r="U21" s="23">
        <f>'Res OLS Model'!$B$11*I21</f>
        <v>0</v>
      </c>
      <c r="V21" s="23">
        <f>'Res OLS Model'!$B$12*J21</f>
        <v>0</v>
      </c>
      <c r="W21" s="23">
        <f>'Res OLS Model'!$B$13*K21</f>
        <v>0</v>
      </c>
      <c r="X21" s="23">
        <f>'Res OLS Model'!$B$14*L21</f>
        <v>-2436223.8583839401</v>
      </c>
      <c r="Y21" s="23">
        <f>'Res OLS Model'!$B$15*M21</f>
        <v>0</v>
      </c>
      <c r="Z21" s="23">
        <f t="shared" ca="1" si="2"/>
        <v>13441523.357072217</v>
      </c>
    </row>
    <row r="22" spans="1:26" x14ac:dyDescent="0.2">
      <c r="A22" s="11">
        <f>'Monthly Data'!A22</f>
        <v>40422</v>
      </c>
      <c r="B22" s="6">
        <f t="shared" si="1"/>
        <v>2010</v>
      </c>
      <c r="C22" s="30">
        <f>'Monthly Data'!F22</f>
        <v>13142688.407314872</v>
      </c>
      <c r="D22" s="30">
        <f t="shared" ca="1" si="3"/>
        <v>86.570000000000007</v>
      </c>
      <c r="E22" s="30">
        <f t="shared" ca="1" si="3"/>
        <v>19.899999999999999</v>
      </c>
      <c r="F22">
        <f>'Monthly Data'!AA22</f>
        <v>21</v>
      </c>
      <c r="G22" s="30">
        <f>'Monthly Data'!AB22</f>
        <v>23146</v>
      </c>
      <c r="H22" s="30">
        <f>'Monthly Data'!AM22</f>
        <v>1</v>
      </c>
      <c r="I22" s="30">
        <f>'Monthly Data'!AN22</f>
        <v>0</v>
      </c>
      <c r="J22" s="30">
        <f>'Monthly Data'!AO22</f>
        <v>0</v>
      </c>
      <c r="K22" s="30">
        <f>'Monthly Data'!AP22</f>
        <v>0</v>
      </c>
      <c r="L22" s="30">
        <f>'Monthly Data'!AQ22</f>
        <v>0</v>
      </c>
      <c r="M22" s="30">
        <f>'Monthly Data'!AS22</f>
        <v>0</v>
      </c>
      <c r="O22" s="23">
        <f>'Res OLS Model'!$B$5</f>
        <v>-21829458.475313298</v>
      </c>
      <c r="P22" s="23">
        <f ca="1">'Res OLS Model'!$B$6*D22</f>
        <v>1063051.4365640548</v>
      </c>
      <c r="Q22" s="23">
        <f ca="1">'Res OLS Model'!$B$7*E22</f>
        <v>673333.97115635232</v>
      </c>
      <c r="R22" s="23">
        <f>'Res OLS Model'!$B$8*F22</f>
        <v>-569254.84276650148</v>
      </c>
      <c r="S22" s="23">
        <f>'Res OLS Model'!$B$9*G22</f>
        <v>35650980.290978581</v>
      </c>
      <c r="T22" s="23">
        <f>'Res OLS Model'!$B$10*H22</f>
        <v>-2247633.2272498501</v>
      </c>
      <c r="U22" s="23">
        <f>'Res OLS Model'!$B$11*I22</f>
        <v>0</v>
      </c>
      <c r="V22" s="23">
        <f>'Res OLS Model'!$B$12*J22</f>
        <v>0</v>
      </c>
      <c r="W22" s="23">
        <f>'Res OLS Model'!$B$13*K22</f>
        <v>0</v>
      </c>
      <c r="X22" s="23">
        <f>'Res OLS Model'!$B$14*L22</f>
        <v>0</v>
      </c>
      <c r="Y22" s="23">
        <f>'Res OLS Model'!$B$15*M22</f>
        <v>0</v>
      </c>
      <c r="Z22" s="23">
        <f t="shared" ca="1" si="2"/>
        <v>12741019.153369337</v>
      </c>
    </row>
    <row r="23" spans="1:26" x14ac:dyDescent="0.2">
      <c r="A23" s="11">
        <f>'Monthly Data'!A23</f>
        <v>40452</v>
      </c>
      <c r="B23" s="6">
        <f t="shared" si="1"/>
        <v>2010</v>
      </c>
      <c r="C23" s="30">
        <f>'Monthly Data'!F23</f>
        <v>14485777.508292003</v>
      </c>
      <c r="D23" s="30">
        <f t="shared" ca="1" si="3"/>
        <v>270.3</v>
      </c>
      <c r="E23" s="30">
        <f t="shared" ca="1" si="3"/>
        <v>1.21</v>
      </c>
      <c r="F23">
        <f>'Monthly Data'!AA23</f>
        <v>22</v>
      </c>
      <c r="G23" s="30">
        <f>'Monthly Data'!AB23</f>
        <v>23213</v>
      </c>
      <c r="H23" s="30">
        <f>'Monthly Data'!AM23</f>
        <v>1</v>
      </c>
      <c r="I23" s="30">
        <f>'Monthly Data'!AN23</f>
        <v>0</v>
      </c>
      <c r="J23" s="30">
        <f>'Monthly Data'!AO23</f>
        <v>0</v>
      </c>
      <c r="K23" s="30">
        <f>'Monthly Data'!AP23</f>
        <v>0</v>
      </c>
      <c r="L23" s="30">
        <f>'Monthly Data'!AQ23</f>
        <v>0</v>
      </c>
      <c r="M23" s="30">
        <f>'Monthly Data'!AS23</f>
        <v>0</v>
      </c>
      <c r="O23" s="23">
        <f>'Res OLS Model'!$B$5</f>
        <v>-21829458.475313298</v>
      </c>
      <c r="P23" s="23">
        <f ca="1">'Res OLS Model'!$B$6*D23</f>
        <v>3319196.0644942126</v>
      </c>
      <c r="Q23" s="23">
        <f ca="1">'Res OLS Model'!$B$7*E23</f>
        <v>40941.412316542031</v>
      </c>
      <c r="R23" s="23">
        <f>'Res OLS Model'!$B$8*F23</f>
        <v>-596362.21623157302</v>
      </c>
      <c r="S23" s="23">
        <f>'Res OLS Model'!$B$9*G23</f>
        <v>35754178.065086223</v>
      </c>
      <c r="T23" s="23">
        <f>'Res OLS Model'!$B$10*H23</f>
        <v>-2247633.2272498501</v>
      </c>
      <c r="U23" s="23">
        <f>'Res OLS Model'!$B$11*I23</f>
        <v>0</v>
      </c>
      <c r="V23" s="23">
        <f>'Res OLS Model'!$B$12*J23</f>
        <v>0</v>
      </c>
      <c r="W23" s="23">
        <f>'Res OLS Model'!$B$13*K23</f>
        <v>0</v>
      </c>
      <c r="X23" s="23">
        <f>'Res OLS Model'!$B$14*L23</f>
        <v>0</v>
      </c>
      <c r="Y23" s="23">
        <f>'Res OLS Model'!$B$15*M23</f>
        <v>0</v>
      </c>
      <c r="Z23" s="23">
        <f t="shared" ca="1" si="2"/>
        <v>14440861.623102255</v>
      </c>
    </row>
    <row r="24" spans="1:26" x14ac:dyDescent="0.2">
      <c r="A24" s="11">
        <f>'Monthly Data'!A24</f>
        <v>40483</v>
      </c>
      <c r="B24" s="6">
        <f t="shared" si="1"/>
        <v>2010</v>
      </c>
      <c r="C24" s="30">
        <f>'Monthly Data'!F24</f>
        <v>16983251.713569138</v>
      </c>
      <c r="D24" s="30">
        <f t="shared" ca="1" si="3"/>
        <v>444.05</v>
      </c>
      <c r="E24" s="30">
        <f t="shared" ca="1" si="3"/>
        <v>0</v>
      </c>
      <c r="F24">
        <f>'Monthly Data'!AA24</f>
        <v>23</v>
      </c>
      <c r="G24" s="30">
        <f>'Monthly Data'!AB24</f>
        <v>23299</v>
      </c>
      <c r="H24" s="30">
        <f>'Monthly Data'!AM24</f>
        <v>1</v>
      </c>
      <c r="I24" s="30">
        <f>'Monthly Data'!AN24</f>
        <v>0</v>
      </c>
      <c r="J24" s="30">
        <f>'Monthly Data'!AO24</f>
        <v>0</v>
      </c>
      <c r="K24" s="30">
        <f>'Monthly Data'!AP24</f>
        <v>0</v>
      </c>
      <c r="L24" s="30">
        <f>'Monthly Data'!AQ24</f>
        <v>0</v>
      </c>
      <c r="M24" s="30">
        <f>'Monthly Data'!AS24</f>
        <v>0</v>
      </c>
      <c r="O24" s="23">
        <f>'Res OLS Model'!$B$5</f>
        <v>-21829458.475313298</v>
      </c>
      <c r="P24" s="23">
        <f ca="1">'Res OLS Model'!$B$6*D24</f>
        <v>5452789.5391737148</v>
      </c>
      <c r="Q24" s="23">
        <f ca="1">'Res OLS Model'!$B$7*E24</f>
        <v>0</v>
      </c>
      <c r="R24" s="23">
        <f>'Res OLS Model'!$B$8*F24</f>
        <v>-623469.58969664457</v>
      </c>
      <c r="S24" s="23">
        <f>'Res OLS Model'!$B$9*G24</f>
        <v>35886640.879612453</v>
      </c>
      <c r="T24" s="23">
        <f>'Res OLS Model'!$B$10*H24</f>
        <v>-2247633.2272498501</v>
      </c>
      <c r="U24" s="23">
        <f>'Res OLS Model'!$B$11*I24</f>
        <v>0</v>
      </c>
      <c r="V24" s="23">
        <f>'Res OLS Model'!$B$12*J24</f>
        <v>0</v>
      </c>
      <c r="W24" s="23">
        <f>'Res OLS Model'!$B$13*K24</f>
        <v>0</v>
      </c>
      <c r="X24" s="23">
        <f>'Res OLS Model'!$B$14*L24</f>
        <v>0</v>
      </c>
      <c r="Y24" s="23">
        <f>'Res OLS Model'!$B$15*M24</f>
        <v>0</v>
      </c>
      <c r="Z24" s="23">
        <f t="shared" ca="1" si="2"/>
        <v>16638869.126526374</v>
      </c>
    </row>
    <row r="25" spans="1:26" x14ac:dyDescent="0.2">
      <c r="A25" s="11">
        <f>'Monthly Data'!A25</f>
        <v>40513</v>
      </c>
      <c r="B25" s="6">
        <f t="shared" si="1"/>
        <v>2010</v>
      </c>
      <c r="C25" s="30">
        <f>'Monthly Data'!F25</f>
        <v>21020194.500046272</v>
      </c>
      <c r="D25" s="30">
        <f t="shared" ca="1" si="3"/>
        <v>684.01</v>
      </c>
      <c r="E25" s="30">
        <f t="shared" ca="1" si="3"/>
        <v>0</v>
      </c>
      <c r="F25">
        <f>'Monthly Data'!AA25</f>
        <v>24</v>
      </c>
      <c r="G25" s="30">
        <f>'Monthly Data'!AB25</f>
        <v>23337</v>
      </c>
      <c r="H25" s="30">
        <f>'Monthly Data'!AM25</f>
        <v>0</v>
      </c>
      <c r="I25" s="30">
        <f>'Monthly Data'!AN25</f>
        <v>0</v>
      </c>
      <c r="J25" s="30">
        <f>'Monthly Data'!AO25</f>
        <v>0</v>
      </c>
      <c r="K25" s="30">
        <f>'Monthly Data'!AP25</f>
        <v>1</v>
      </c>
      <c r="L25" s="30">
        <f>'Monthly Data'!AQ25</f>
        <v>0</v>
      </c>
      <c r="M25" s="30">
        <f>'Monthly Data'!AS25</f>
        <v>0</v>
      </c>
      <c r="O25" s="23">
        <f>'Res OLS Model'!$B$5</f>
        <v>-21829458.475313298</v>
      </c>
      <c r="P25" s="23">
        <f ca="1">'Res OLS Model'!$B$6*D25</f>
        <v>8399420.2740461938</v>
      </c>
      <c r="Q25" s="23">
        <f ca="1">'Res OLS Model'!$B$7*E25</f>
        <v>0</v>
      </c>
      <c r="R25" s="23">
        <f>'Res OLS Model'!$B$8*F25</f>
        <v>-650576.963161716</v>
      </c>
      <c r="S25" s="23">
        <f>'Res OLS Model'!$B$9*G25</f>
        <v>35945170.960449629</v>
      </c>
      <c r="T25" s="23">
        <f>'Res OLS Model'!$B$10*H25</f>
        <v>0</v>
      </c>
      <c r="U25" s="23">
        <f>'Res OLS Model'!$B$11*I25</f>
        <v>0</v>
      </c>
      <c r="V25" s="23">
        <f>'Res OLS Model'!$B$12*J25</f>
        <v>0</v>
      </c>
      <c r="W25" s="23">
        <f>'Res OLS Model'!$B$13*K25</f>
        <v>-1224027.3043384899</v>
      </c>
      <c r="X25" s="23">
        <f>'Res OLS Model'!$B$14*L25</f>
        <v>0</v>
      </c>
      <c r="Y25" s="23">
        <f>'Res OLS Model'!$B$15*M25</f>
        <v>0</v>
      </c>
      <c r="Z25" s="23">
        <f t="shared" ca="1" si="2"/>
        <v>20640528.491682317</v>
      </c>
    </row>
    <row r="26" spans="1:26" x14ac:dyDescent="0.2">
      <c r="A26" s="11">
        <f>'Monthly Data'!A26</f>
        <v>40544</v>
      </c>
      <c r="B26" s="6">
        <f t="shared" si="1"/>
        <v>2011</v>
      </c>
      <c r="C26" s="30">
        <f>'Monthly Data'!F26</f>
        <v>23022326.42784144</v>
      </c>
      <c r="D26" s="30">
        <f t="shared" ca="1" si="3"/>
        <v>784.29</v>
      </c>
      <c r="E26" s="30">
        <f t="shared" ca="1" si="3"/>
        <v>0</v>
      </c>
      <c r="F26">
        <f>'Monthly Data'!AA26</f>
        <v>25</v>
      </c>
      <c r="G26" s="30">
        <f>'Monthly Data'!AB26</f>
        <v>23342</v>
      </c>
      <c r="H26" s="30">
        <f>'Monthly Data'!AM26</f>
        <v>0</v>
      </c>
      <c r="I26" s="30">
        <f>'Monthly Data'!AN26</f>
        <v>0</v>
      </c>
      <c r="J26" s="30">
        <f>'Monthly Data'!AO26</f>
        <v>0</v>
      </c>
      <c r="K26" s="30">
        <f>'Monthly Data'!AP26</f>
        <v>0</v>
      </c>
      <c r="L26" s="30">
        <f>'Monthly Data'!AQ26</f>
        <v>0</v>
      </c>
      <c r="M26" s="30">
        <f>'Monthly Data'!AS26</f>
        <v>0</v>
      </c>
      <c r="O26" s="23">
        <f>'Res OLS Model'!$B$5</f>
        <v>-21829458.475313298</v>
      </c>
      <c r="P26" s="23">
        <f ca="1">'Res OLS Model'!$B$6*D26</f>
        <v>9630826.0503964704</v>
      </c>
      <c r="Q26" s="23">
        <f ca="1">'Res OLS Model'!$B$7*E26</f>
        <v>0</v>
      </c>
      <c r="R26" s="23">
        <f>'Res OLS Model'!$B$8*F26</f>
        <v>-677684.33662678755</v>
      </c>
      <c r="S26" s="23">
        <f>'Res OLS Model'!$B$9*G26</f>
        <v>35952872.286875568</v>
      </c>
      <c r="T26" s="23">
        <f>'Res OLS Model'!$B$10*H26</f>
        <v>0</v>
      </c>
      <c r="U26" s="23">
        <f>'Res OLS Model'!$B$11*I26</f>
        <v>0</v>
      </c>
      <c r="V26" s="23">
        <f>'Res OLS Model'!$B$12*J26</f>
        <v>0</v>
      </c>
      <c r="W26" s="23">
        <f>'Res OLS Model'!$B$13*K26</f>
        <v>0</v>
      </c>
      <c r="X26" s="23">
        <f>'Res OLS Model'!$B$14*L26</f>
        <v>0</v>
      </c>
      <c r="Y26" s="23">
        <f>'Res OLS Model'!$B$15*M26</f>
        <v>0</v>
      </c>
      <c r="Z26" s="23">
        <f t="shared" ca="1" si="2"/>
        <v>23076555.525331952</v>
      </c>
    </row>
    <row r="27" spans="1:26" x14ac:dyDescent="0.2">
      <c r="A27" s="11">
        <f>'Monthly Data'!A27</f>
        <v>40575</v>
      </c>
      <c r="B27" s="6">
        <f t="shared" si="1"/>
        <v>2011</v>
      </c>
      <c r="C27" s="30">
        <f>'Monthly Data'!F27</f>
        <v>20206438.193256531</v>
      </c>
      <c r="D27" s="30">
        <f t="shared" ca="1" si="3"/>
        <v>682.50999999999988</v>
      </c>
      <c r="E27" s="30">
        <f t="shared" ca="1" si="3"/>
        <v>0</v>
      </c>
      <c r="F27">
        <f>'Monthly Data'!AA27</f>
        <v>26</v>
      </c>
      <c r="G27" s="30">
        <f>'Monthly Data'!AB27</f>
        <v>23363</v>
      </c>
      <c r="H27" s="30">
        <f>'Monthly Data'!AM27</f>
        <v>0</v>
      </c>
      <c r="I27" s="30">
        <f>'Monthly Data'!AN27</f>
        <v>1</v>
      </c>
      <c r="J27" s="30">
        <f>'Monthly Data'!AO27</f>
        <v>0</v>
      </c>
      <c r="K27" s="30">
        <f>'Monthly Data'!AP27</f>
        <v>0</v>
      </c>
      <c r="L27" s="30">
        <f>'Monthly Data'!AQ27</f>
        <v>0</v>
      </c>
      <c r="M27" s="30">
        <f>'Monthly Data'!AS27</f>
        <v>0</v>
      </c>
      <c r="O27" s="23">
        <f>'Res OLS Model'!$B$5</f>
        <v>-21829458.475313298</v>
      </c>
      <c r="P27" s="23">
        <f ca="1">'Res OLS Model'!$B$6*D27</f>
        <v>8381000.7620345708</v>
      </c>
      <c r="Q27" s="23">
        <f ca="1">'Res OLS Model'!$B$7*E27</f>
        <v>0</v>
      </c>
      <c r="R27" s="23">
        <f>'Res OLS Model'!$B$8*F27</f>
        <v>-704791.71009185899</v>
      </c>
      <c r="S27" s="23">
        <f>'Res OLS Model'!$B$9*G27</f>
        <v>35985217.857864536</v>
      </c>
      <c r="T27" s="23">
        <f>'Res OLS Model'!$B$10*H27</f>
        <v>0</v>
      </c>
      <c r="U27" s="23">
        <f>'Res OLS Model'!$B$11*I27</f>
        <v>-1155768.0223701899</v>
      </c>
      <c r="V27" s="23">
        <f>'Res OLS Model'!$B$12*J27</f>
        <v>0</v>
      </c>
      <c r="W27" s="23">
        <f>'Res OLS Model'!$B$13*K27</f>
        <v>0</v>
      </c>
      <c r="X27" s="23">
        <f>'Res OLS Model'!$B$14*L27</f>
        <v>0</v>
      </c>
      <c r="Y27" s="23">
        <f>'Res OLS Model'!$B$15*M27</f>
        <v>0</v>
      </c>
      <c r="Z27" s="23">
        <f t="shared" ca="1" si="2"/>
        <v>20676200.412123762</v>
      </c>
    </row>
    <row r="28" spans="1:26" x14ac:dyDescent="0.2">
      <c r="A28" s="11">
        <f>'Monthly Data'!A28</f>
        <v>40603</v>
      </c>
      <c r="B28" s="6">
        <f t="shared" si="1"/>
        <v>2011</v>
      </c>
      <c r="C28" s="30">
        <f>'Monthly Data'!F28</f>
        <v>19343947.481271625</v>
      </c>
      <c r="D28" s="30">
        <f t="shared" ca="1" si="3"/>
        <v>556.99</v>
      </c>
      <c r="E28" s="30">
        <f t="shared" ca="1" si="3"/>
        <v>0</v>
      </c>
      <c r="F28">
        <f>'Monthly Data'!AA28</f>
        <v>27</v>
      </c>
      <c r="G28" s="30">
        <f>'Monthly Data'!AB28</f>
        <v>23358</v>
      </c>
      <c r="H28" s="30">
        <f>'Monthly Data'!AM28</f>
        <v>0</v>
      </c>
      <c r="I28" s="30">
        <f>'Monthly Data'!AN28</f>
        <v>0</v>
      </c>
      <c r="J28" s="30">
        <f>'Monthly Data'!AO28</f>
        <v>0</v>
      </c>
      <c r="K28" s="30">
        <f>'Monthly Data'!AP28</f>
        <v>0</v>
      </c>
      <c r="L28" s="30">
        <f>'Monthly Data'!AQ28</f>
        <v>0</v>
      </c>
      <c r="M28" s="30">
        <f>'Monthly Data'!AS28</f>
        <v>1</v>
      </c>
      <c r="O28" s="23">
        <f>'Res OLS Model'!$B$5</f>
        <v>-21829458.475313298</v>
      </c>
      <c r="P28" s="23">
        <f ca="1">'Res OLS Model'!$B$6*D28</f>
        <v>6839655.9969020765</v>
      </c>
      <c r="Q28" s="23">
        <f ca="1">'Res OLS Model'!$B$7*E28</f>
        <v>0</v>
      </c>
      <c r="R28" s="23">
        <f>'Res OLS Model'!$B$8*F28</f>
        <v>-731899.08355693053</v>
      </c>
      <c r="S28" s="23">
        <f>'Res OLS Model'!$B$9*G28</f>
        <v>35977516.531438589</v>
      </c>
      <c r="T28" s="23">
        <f>'Res OLS Model'!$B$10*H28</f>
        <v>0</v>
      </c>
      <c r="U28" s="23">
        <f>'Res OLS Model'!$B$11*I28</f>
        <v>0</v>
      </c>
      <c r="V28" s="23">
        <f>'Res OLS Model'!$B$12*J28</f>
        <v>0</v>
      </c>
      <c r="W28" s="23">
        <f>'Res OLS Model'!$B$13*K28</f>
        <v>0</v>
      </c>
      <c r="X28" s="23">
        <f>'Res OLS Model'!$B$14*L28</f>
        <v>0</v>
      </c>
      <c r="Y28" s="23">
        <f>'Res OLS Model'!$B$15*M28</f>
        <v>-837788.64826971502</v>
      </c>
      <c r="Z28" s="23">
        <f t="shared" ca="1" si="2"/>
        <v>19418026.321200721</v>
      </c>
    </row>
    <row r="29" spans="1:26" x14ac:dyDescent="0.2">
      <c r="A29" s="11">
        <f>'Monthly Data'!A29</f>
        <v>40634</v>
      </c>
      <c r="B29" s="6">
        <f t="shared" si="1"/>
        <v>2011</v>
      </c>
      <c r="C29" s="30">
        <f>'Monthly Data'!F29</f>
        <v>15358267.267086715</v>
      </c>
      <c r="D29" s="30">
        <f t="shared" ca="1" si="3"/>
        <v>326.58999999999997</v>
      </c>
      <c r="E29" s="30">
        <f t="shared" ca="1" si="3"/>
        <v>0.39</v>
      </c>
      <c r="F29">
        <f>'Monthly Data'!AA29</f>
        <v>28</v>
      </c>
      <c r="G29" s="30">
        <f>'Monthly Data'!AB29</f>
        <v>23357</v>
      </c>
      <c r="H29" s="30">
        <f>'Monthly Data'!AM29</f>
        <v>0</v>
      </c>
      <c r="I29" s="30">
        <f>'Monthly Data'!AN29</f>
        <v>0</v>
      </c>
      <c r="J29" s="30">
        <f>'Monthly Data'!AO29</f>
        <v>1</v>
      </c>
      <c r="K29" s="30">
        <f>'Monthly Data'!AP29</f>
        <v>0</v>
      </c>
      <c r="L29" s="30">
        <f>'Monthly Data'!AQ29</f>
        <v>0</v>
      </c>
      <c r="M29" s="30">
        <f>'Monthly Data'!AS29</f>
        <v>0</v>
      </c>
      <c r="O29" s="23">
        <f>'Res OLS Model'!$B$5</f>
        <v>-21829458.475313298</v>
      </c>
      <c r="P29" s="23">
        <f ca="1">'Res OLS Model'!$B$6*D29</f>
        <v>4010418.9519169987</v>
      </c>
      <c r="Q29" s="23">
        <f ca="1">'Res OLS Model'!$B$7*E29</f>
        <v>13195.992399546605</v>
      </c>
      <c r="R29" s="23">
        <f>'Res OLS Model'!$B$8*F29</f>
        <v>-759006.45702200208</v>
      </c>
      <c r="S29" s="23">
        <f>'Res OLS Model'!$B$9*G29</f>
        <v>35975976.266153403</v>
      </c>
      <c r="T29" s="23">
        <f>'Res OLS Model'!$B$10*H29</f>
        <v>0</v>
      </c>
      <c r="U29" s="23">
        <f>'Res OLS Model'!$B$11*I29</f>
        <v>0</v>
      </c>
      <c r="V29" s="23">
        <f>'Res OLS Model'!$B$12*J29</f>
        <v>-2202368.1909308801</v>
      </c>
      <c r="W29" s="23">
        <f>'Res OLS Model'!$B$13*K29</f>
        <v>0</v>
      </c>
      <c r="X29" s="23">
        <f>'Res OLS Model'!$B$14*L29</f>
        <v>0</v>
      </c>
      <c r="Y29" s="23">
        <f>'Res OLS Model'!$B$15*M29</f>
        <v>0</v>
      </c>
      <c r="Z29" s="23">
        <f t="shared" ca="1" si="2"/>
        <v>15208758.087203767</v>
      </c>
    </row>
    <row r="30" spans="1:26" x14ac:dyDescent="0.2">
      <c r="A30" s="11">
        <f>'Monthly Data'!A30</f>
        <v>40664</v>
      </c>
      <c r="B30" s="6">
        <f t="shared" si="1"/>
        <v>2011</v>
      </c>
      <c r="C30" s="30">
        <f>'Monthly Data'!F30</f>
        <v>13075508.600401806</v>
      </c>
      <c r="D30" s="30">
        <f t="shared" ca="1" si="3"/>
        <v>144.96</v>
      </c>
      <c r="E30" s="30">
        <f t="shared" ca="1" si="3"/>
        <v>8.67</v>
      </c>
      <c r="F30">
        <f>'Monthly Data'!AA30</f>
        <v>29</v>
      </c>
      <c r="G30" s="30">
        <f>'Monthly Data'!AB30</f>
        <v>23144</v>
      </c>
      <c r="H30" s="30">
        <f>'Monthly Data'!AM30</f>
        <v>0</v>
      </c>
      <c r="I30" s="30">
        <f>'Monthly Data'!AN30</f>
        <v>0</v>
      </c>
      <c r="J30" s="30">
        <f>'Monthly Data'!AO30</f>
        <v>0</v>
      </c>
      <c r="K30" s="30">
        <f>'Monthly Data'!AP30</f>
        <v>0</v>
      </c>
      <c r="L30" s="30">
        <f>'Monthly Data'!AQ30</f>
        <v>1</v>
      </c>
      <c r="M30" s="30">
        <f>'Monthly Data'!AS30</f>
        <v>0</v>
      </c>
      <c r="O30" s="23">
        <f>'Res OLS Model'!$B$5</f>
        <v>-21829458.475313298</v>
      </c>
      <c r="P30" s="23">
        <f ca="1">'Res OLS Model'!$B$6*D30</f>
        <v>1780061.6408031115</v>
      </c>
      <c r="Q30" s="23">
        <f ca="1">'Res OLS Model'!$B$7*E30</f>
        <v>293357.0618053053</v>
      </c>
      <c r="R30" s="23">
        <f>'Res OLS Model'!$B$8*F30</f>
        <v>-786113.83048707352</v>
      </c>
      <c r="S30" s="23">
        <f>'Res OLS Model'!$B$9*G30</f>
        <v>35647899.7604082</v>
      </c>
      <c r="T30" s="23">
        <f>'Res OLS Model'!$B$10*H30</f>
        <v>0</v>
      </c>
      <c r="U30" s="23">
        <f>'Res OLS Model'!$B$11*I30</f>
        <v>0</v>
      </c>
      <c r="V30" s="23">
        <f>'Res OLS Model'!$B$12*J30</f>
        <v>0</v>
      </c>
      <c r="W30" s="23">
        <f>'Res OLS Model'!$B$13*K30</f>
        <v>0</v>
      </c>
      <c r="X30" s="23">
        <f>'Res OLS Model'!$B$14*L30</f>
        <v>-2436223.8583839401</v>
      </c>
      <c r="Y30" s="23">
        <f>'Res OLS Model'!$B$15*M30</f>
        <v>0</v>
      </c>
      <c r="Z30" s="23">
        <f t="shared" ca="1" si="2"/>
        <v>12669522.298832303</v>
      </c>
    </row>
    <row r="31" spans="1:26" x14ac:dyDescent="0.2">
      <c r="A31" s="11">
        <f>'Monthly Data'!A31</f>
        <v>40695</v>
      </c>
      <c r="B31" s="6">
        <f t="shared" si="1"/>
        <v>2011</v>
      </c>
      <c r="C31" s="30">
        <f>'Monthly Data'!F31</f>
        <v>12318121.995516896</v>
      </c>
      <c r="D31" s="30">
        <f t="shared" ca="1" si="3"/>
        <v>41.510000000000005</v>
      </c>
      <c r="E31" s="30">
        <f t="shared" ca="1" si="3"/>
        <v>44.41</v>
      </c>
      <c r="F31">
        <f>'Monthly Data'!AA31</f>
        <v>30</v>
      </c>
      <c r="G31" s="30">
        <f>'Monthly Data'!AB31</f>
        <v>23078</v>
      </c>
      <c r="H31" s="30">
        <f>'Monthly Data'!AM31</f>
        <v>0</v>
      </c>
      <c r="I31" s="30">
        <f>'Monthly Data'!AN31</f>
        <v>0</v>
      </c>
      <c r="J31" s="30">
        <f>'Monthly Data'!AO31</f>
        <v>0</v>
      </c>
      <c r="K31" s="30">
        <f>'Monthly Data'!AP31</f>
        <v>0</v>
      </c>
      <c r="L31" s="30">
        <f>'Monthly Data'!AQ31</f>
        <v>1</v>
      </c>
      <c r="M31" s="30">
        <f>'Monthly Data'!AS31</f>
        <v>0</v>
      </c>
      <c r="O31" s="23">
        <f>'Res OLS Model'!$B$5</f>
        <v>-21829458.475313298</v>
      </c>
      <c r="P31" s="23">
        <f ca="1">'Res OLS Model'!$B$6*D31</f>
        <v>509729.29573494184</v>
      </c>
      <c r="Q31" s="23">
        <f ca="1">'Res OLS Model'!$B$7*E31</f>
        <v>1502651.339650935</v>
      </c>
      <c r="R31" s="23">
        <f>'Res OLS Model'!$B$8*F31</f>
        <v>-813221.20395214506</v>
      </c>
      <c r="S31" s="23">
        <f>'Res OLS Model'!$B$9*G31</f>
        <v>35546242.251585744</v>
      </c>
      <c r="T31" s="23">
        <f>'Res OLS Model'!$B$10*H31</f>
        <v>0</v>
      </c>
      <c r="U31" s="23">
        <f>'Res OLS Model'!$B$11*I31</f>
        <v>0</v>
      </c>
      <c r="V31" s="23">
        <f>'Res OLS Model'!$B$12*J31</f>
        <v>0</v>
      </c>
      <c r="W31" s="23">
        <f>'Res OLS Model'!$B$13*K31</f>
        <v>0</v>
      </c>
      <c r="X31" s="23">
        <f>'Res OLS Model'!$B$14*L31</f>
        <v>-2436223.8583839401</v>
      </c>
      <c r="Y31" s="23">
        <f>'Res OLS Model'!$B$15*M31</f>
        <v>0</v>
      </c>
      <c r="Z31" s="23">
        <f t="shared" ca="1" si="2"/>
        <v>12479719.349322239</v>
      </c>
    </row>
    <row r="32" spans="1:26" x14ac:dyDescent="0.2">
      <c r="A32" s="11">
        <f>'Monthly Data'!A32</f>
        <v>40725</v>
      </c>
      <c r="B32" s="6">
        <f t="shared" si="1"/>
        <v>2011</v>
      </c>
      <c r="C32" s="30">
        <f>'Monthly Data'!F32</f>
        <v>14280540.223931987</v>
      </c>
      <c r="D32" s="30">
        <f t="shared" ca="1" si="3"/>
        <v>5.01</v>
      </c>
      <c r="E32" s="30">
        <f t="shared" ca="1" si="3"/>
        <v>96.909999999999982</v>
      </c>
      <c r="F32">
        <f>'Monthly Data'!AA32</f>
        <v>31</v>
      </c>
      <c r="G32" s="30">
        <f>'Monthly Data'!AB32</f>
        <v>23049</v>
      </c>
      <c r="H32" s="30">
        <f>'Monthly Data'!AM32</f>
        <v>0</v>
      </c>
      <c r="I32" s="30">
        <f>'Monthly Data'!AN32</f>
        <v>0</v>
      </c>
      <c r="J32" s="30">
        <f>'Monthly Data'!AO32</f>
        <v>0</v>
      </c>
      <c r="K32" s="30">
        <f>'Monthly Data'!AP32</f>
        <v>0</v>
      </c>
      <c r="L32" s="30">
        <f>'Monthly Data'!AQ32</f>
        <v>1</v>
      </c>
      <c r="M32" s="30">
        <f>'Monthly Data'!AS32</f>
        <v>0</v>
      </c>
      <c r="O32" s="23">
        <f>'Res OLS Model'!$B$5</f>
        <v>-21829458.475313298</v>
      </c>
      <c r="P32" s="23">
        <f ca="1">'Res OLS Model'!$B$6*D32</f>
        <v>61521.170118816146</v>
      </c>
      <c r="Q32" s="23">
        <f ca="1">'Res OLS Model'!$B$7*E32</f>
        <v>3279034.9318975927</v>
      </c>
      <c r="R32" s="23">
        <f>'Res OLS Model'!$B$8*F32</f>
        <v>-840328.5774172165</v>
      </c>
      <c r="S32" s="23">
        <f>'Res OLS Model'!$B$9*G32</f>
        <v>35501574.55831527</v>
      </c>
      <c r="T32" s="23">
        <f>'Res OLS Model'!$B$10*H32</f>
        <v>0</v>
      </c>
      <c r="U32" s="23">
        <f>'Res OLS Model'!$B$11*I32</f>
        <v>0</v>
      </c>
      <c r="V32" s="23">
        <f>'Res OLS Model'!$B$12*J32</f>
        <v>0</v>
      </c>
      <c r="W32" s="23">
        <f>'Res OLS Model'!$B$13*K32</f>
        <v>0</v>
      </c>
      <c r="X32" s="23">
        <f>'Res OLS Model'!$B$14*L32</f>
        <v>-2436223.8583839401</v>
      </c>
      <c r="Y32" s="23">
        <f>'Res OLS Model'!$B$15*M32</f>
        <v>0</v>
      </c>
      <c r="Z32" s="23">
        <f t="shared" ca="1" si="2"/>
        <v>13736119.749217222</v>
      </c>
    </row>
    <row r="33" spans="1:26" x14ac:dyDescent="0.2">
      <c r="A33" s="11">
        <f>'Monthly Data'!A33</f>
        <v>40756</v>
      </c>
      <c r="B33" s="6">
        <f t="shared" si="1"/>
        <v>2011</v>
      </c>
      <c r="C33" s="30">
        <f>'Monthly Data'!F33</f>
        <v>13744542.177247077</v>
      </c>
      <c r="D33" s="30">
        <f t="shared" ca="1" si="3"/>
        <v>12.719999999999999</v>
      </c>
      <c r="E33" s="30">
        <f t="shared" ca="1" si="3"/>
        <v>77.22999999999999</v>
      </c>
      <c r="F33">
        <f>'Monthly Data'!AA33</f>
        <v>32</v>
      </c>
      <c r="G33" s="30">
        <f>'Monthly Data'!AB33</f>
        <v>23068</v>
      </c>
      <c r="H33" s="30">
        <f>'Monthly Data'!AM33</f>
        <v>0</v>
      </c>
      <c r="I33" s="30">
        <f>'Monthly Data'!AN33</f>
        <v>0</v>
      </c>
      <c r="J33" s="30">
        <f>'Monthly Data'!AO33</f>
        <v>0</v>
      </c>
      <c r="K33" s="30">
        <f>'Monthly Data'!AP33</f>
        <v>0</v>
      </c>
      <c r="L33" s="30">
        <f>'Monthly Data'!AQ33</f>
        <v>1</v>
      </c>
      <c r="M33" s="30">
        <f>'Monthly Data'!AS33</f>
        <v>0</v>
      </c>
      <c r="O33" s="23">
        <f>'Res OLS Model'!$B$5</f>
        <v>-21829458.475313298</v>
      </c>
      <c r="P33" s="23">
        <f ca="1">'Res OLS Model'!$B$6*D33</f>
        <v>156197.46185855116</v>
      </c>
      <c r="Q33" s="23">
        <f ca="1">'Res OLS Model'!$B$7*E33</f>
        <v>2613144.8538897028</v>
      </c>
      <c r="R33" s="23">
        <f>'Res OLS Model'!$B$8*F33</f>
        <v>-867435.95088228805</v>
      </c>
      <c r="S33" s="23">
        <f>'Res OLS Model'!$B$9*G33</f>
        <v>35530839.598733857</v>
      </c>
      <c r="T33" s="23">
        <f>'Res OLS Model'!$B$10*H33</f>
        <v>0</v>
      </c>
      <c r="U33" s="23">
        <f>'Res OLS Model'!$B$11*I33</f>
        <v>0</v>
      </c>
      <c r="V33" s="23">
        <f>'Res OLS Model'!$B$12*J33</f>
        <v>0</v>
      </c>
      <c r="W33" s="23">
        <f>'Res OLS Model'!$B$13*K33</f>
        <v>0</v>
      </c>
      <c r="X33" s="23">
        <f>'Res OLS Model'!$B$14*L33</f>
        <v>-2436223.8583839401</v>
      </c>
      <c r="Y33" s="23">
        <f>'Res OLS Model'!$B$15*M33</f>
        <v>0</v>
      </c>
      <c r="Z33" s="23">
        <f t="shared" ca="1" si="2"/>
        <v>13167063.629902584</v>
      </c>
    </row>
    <row r="34" spans="1:26" x14ac:dyDescent="0.2">
      <c r="A34" s="11">
        <f>'Monthly Data'!A34</f>
        <v>40787</v>
      </c>
      <c r="B34" s="6">
        <f t="shared" si="1"/>
        <v>2011</v>
      </c>
      <c r="C34" s="30">
        <f>'Monthly Data'!F34</f>
        <v>12475644.696762169</v>
      </c>
      <c r="D34" s="30">
        <f t="shared" ref="D34:E53" ca="1" si="4">D22</f>
        <v>86.570000000000007</v>
      </c>
      <c r="E34" s="30">
        <f t="shared" ca="1" si="4"/>
        <v>19.899999999999999</v>
      </c>
      <c r="F34">
        <f>'Monthly Data'!AA34</f>
        <v>33</v>
      </c>
      <c r="G34" s="30">
        <f>'Monthly Data'!AB34</f>
        <v>23151</v>
      </c>
      <c r="H34" s="30">
        <f>'Monthly Data'!AM34</f>
        <v>1</v>
      </c>
      <c r="I34" s="30">
        <f>'Monthly Data'!AN34</f>
        <v>0</v>
      </c>
      <c r="J34" s="30">
        <f>'Monthly Data'!AO34</f>
        <v>0</v>
      </c>
      <c r="K34" s="30">
        <f>'Monthly Data'!AP34</f>
        <v>0</v>
      </c>
      <c r="L34" s="30">
        <f>'Monthly Data'!AQ34</f>
        <v>0</v>
      </c>
      <c r="M34" s="30">
        <f>'Monthly Data'!AS34</f>
        <v>0</v>
      </c>
      <c r="O34" s="23">
        <f>'Res OLS Model'!$B$5</f>
        <v>-21829458.475313298</v>
      </c>
      <c r="P34" s="23">
        <f ca="1">'Res OLS Model'!$B$6*D34</f>
        <v>1063051.4365640548</v>
      </c>
      <c r="Q34" s="23">
        <f ca="1">'Res OLS Model'!$B$7*E34</f>
        <v>673333.97115635232</v>
      </c>
      <c r="R34" s="23">
        <f>'Res OLS Model'!$B$8*F34</f>
        <v>-894543.32434735959</v>
      </c>
      <c r="S34" s="23">
        <f>'Res OLS Model'!$B$9*G34</f>
        <v>35658681.617404521</v>
      </c>
      <c r="T34" s="23">
        <f>'Res OLS Model'!$B$10*H34</f>
        <v>-2247633.2272498501</v>
      </c>
      <c r="U34" s="23">
        <f>'Res OLS Model'!$B$11*I34</f>
        <v>0</v>
      </c>
      <c r="V34" s="23">
        <f>'Res OLS Model'!$B$12*J34</f>
        <v>0</v>
      </c>
      <c r="W34" s="23">
        <f>'Res OLS Model'!$B$13*K34</f>
        <v>0</v>
      </c>
      <c r="X34" s="23">
        <f>'Res OLS Model'!$B$14*L34</f>
        <v>0</v>
      </c>
      <c r="Y34" s="23">
        <f>'Res OLS Model'!$B$15*M34</f>
        <v>0</v>
      </c>
      <c r="Z34" s="23">
        <f t="shared" ca="1" si="2"/>
        <v>12423431.99821442</v>
      </c>
    </row>
    <row r="35" spans="1:26" x14ac:dyDescent="0.2">
      <c r="A35" s="11">
        <f>'Monthly Data'!A35</f>
        <v>40817</v>
      </c>
      <c r="B35" s="6">
        <f t="shared" si="1"/>
        <v>2011</v>
      </c>
      <c r="C35" s="30">
        <f>'Monthly Data'!F35</f>
        <v>13769534.523777261</v>
      </c>
      <c r="D35" s="30">
        <f t="shared" ca="1" si="4"/>
        <v>270.3</v>
      </c>
      <c r="E35" s="30">
        <f t="shared" ca="1" si="4"/>
        <v>1.21</v>
      </c>
      <c r="F35">
        <f>'Monthly Data'!AA35</f>
        <v>34</v>
      </c>
      <c r="G35" s="30">
        <f>'Monthly Data'!AB35</f>
        <v>23189</v>
      </c>
      <c r="H35" s="30">
        <f>'Monthly Data'!AM35</f>
        <v>1</v>
      </c>
      <c r="I35" s="30">
        <f>'Monthly Data'!AN35</f>
        <v>0</v>
      </c>
      <c r="J35" s="30">
        <f>'Monthly Data'!AO35</f>
        <v>0</v>
      </c>
      <c r="K35" s="30">
        <f>'Monthly Data'!AP35</f>
        <v>0</v>
      </c>
      <c r="L35" s="30">
        <f>'Monthly Data'!AQ35</f>
        <v>0</v>
      </c>
      <c r="M35" s="30">
        <f>'Monthly Data'!AS35</f>
        <v>0</v>
      </c>
      <c r="O35" s="23">
        <f>'Res OLS Model'!$B$5</f>
        <v>-21829458.475313298</v>
      </c>
      <c r="P35" s="23">
        <f ca="1">'Res OLS Model'!$B$6*D35</f>
        <v>3319196.0644942126</v>
      </c>
      <c r="Q35" s="23">
        <f ca="1">'Res OLS Model'!$B$7*E35</f>
        <v>40941.412316542031</v>
      </c>
      <c r="R35" s="23">
        <f>'Res OLS Model'!$B$8*F35</f>
        <v>-921650.69781243103</v>
      </c>
      <c r="S35" s="23">
        <f>'Res OLS Model'!$B$9*G35</f>
        <v>35717211.698241696</v>
      </c>
      <c r="T35" s="23">
        <f>'Res OLS Model'!$B$10*H35</f>
        <v>-2247633.2272498501</v>
      </c>
      <c r="U35" s="23">
        <f>'Res OLS Model'!$B$11*I35</f>
        <v>0</v>
      </c>
      <c r="V35" s="23">
        <f>'Res OLS Model'!$B$12*J35</f>
        <v>0</v>
      </c>
      <c r="W35" s="23">
        <f>'Res OLS Model'!$B$13*K35</f>
        <v>0</v>
      </c>
      <c r="X35" s="23">
        <f>'Res OLS Model'!$B$14*L35</f>
        <v>0</v>
      </c>
      <c r="Y35" s="23">
        <f>'Res OLS Model'!$B$15*M35</f>
        <v>0</v>
      </c>
      <c r="Z35" s="23">
        <f t="shared" ca="1" si="2"/>
        <v>14078606.774676871</v>
      </c>
    </row>
    <row r="36" spans="1:26" x14ac:dyDescent="0.2">
      <c r="A36" s="11">
        <f>'Monthly Data'!A36</f>
        <v>40848</v>
      </c>
      <c r="B36" s="6">
        <f t="shared" si="1"/>
        <v>2011</v>
      </c>
      <c r="C36" s="30">
        <f>'Monthly Data'!F36</f>
        <v>15620490.438992351</v>
      </c>
      <c r="D36" s="30">
        <f t="shared" ca="1" si="4"/>
        <v>444.05</v>
      </c>
      <c r="E36" s="30">
        <f t="shared" ca="1" si="4"/>
        <v>0</v>
      </c>
      <c r="F36">
        <f>'Monthly Data'!AA36</f>
        <v>35</v>
      </c>
      <c r="G36" s="30">
        <f>'Monthly Data'!AB36</f>
        <v>23212</v>
      </c>
      <c r="H36" s="30">
        <f>'Monthly Data'!AM36</f>
        <v>1</v>
      </c>
      <c r="I36" s="30">
        <f>'Monthly Data'!AN36</f>
        <v>0</v>
      </c>
      <c r="J36" s="30">
        <f>'Monthly Data'!AO36</f>
        <v>0</v>
      </c>
      <c r="K36" s="30">
        <f>'Monthly Data'!AP36</f>
        <v>0</v>
      </c>
      <c r="L36" s="30">
        <f>'Monthly Data'!AQ36</f>
        <v>0</v>
      </c>
      <c r="M36" s="30">
        <f>'Monthly Data'!AS36</f>
        <v>0</v>
      </c>
      <c r="O36" s="23">
        <f>'Res OLS Model'!$B$5</f>
        <v>-21829458.475313298</v>
      </c>
      <c r="P36" s="23">
        <f ca="1">'Res OLS Model'!$B$6*D36</f>
        <v>5452789.5391737148</v>
      </c>
      <c r="Q36" s="23">
        <f ca="1">'Res OLS Model'!$B$7*E36</f>
        <v>0</v>
      </c>
      <c r="R36" s="23">
        <f>'Res OLS Model'!$B$8*F36</f>
        <v>-948758.07127750257</v>
      </c>
      <c r="S36" s="23">
        <f>'Res OLS Model'!$B$9*G36</f>
        <v>35752637.799801037</v>
      </c>
      <c r="T36" s="23">
        <f>'Res OLS Model'!$B$10*H36</f>
        <v>-2247633.2272498501</v>
      </c>
      <c r="U36" s="23">
        <f>'Res OLS Model'!$B$11*I36</f>
        <v>0</v>
      </c>
      <c r="V36" s="23">
        <f>'Res OLS Model'!$B$12*J36</f>
        <v>0</v>
      </c>
      <c r="W36" s="23">
        <f>'Res OLS Model'!$B$13*K36</f>
        <v>0</v>
      </c>
      <c r="X36" s="23">
        <f>'Res OLS Model'!$B$14*L36</f>
        <v>0</v>
      </c>
      <c r="Y36" s="23">
        <f>'Res OLS Model'!$B$15*M36</f>
        <v>0</v>
      </c>
      <c r="Z36" s="23">
        <f t="shared" ca="1" si="2"/>
        <v>16179577.565134101</v>
      </c>
    </row>
    <row r="37" spans="1:26" x14ac:dyDescent="0.2">
      <c r="A37" s="11">
        <f>'Monthly Data'!A37</f>
        <v>40878</v>
      </c>
      <c r="B37" s="6">
        <f t="shared" si="1"/>
        <v>2011</v>
      </c>
      <c r="C37" s="30">
        <f>'Monthly Data'!F37</f>
        <v>18996139.590307444</v>
      </c>
      <c r="D37" s="30">
        <f t="shared" ca="1" si="4"/>
        <v>684.01</v>
      </c>
      <c r="E37" s="30">
        <f t="shared" ca="1" si="4"/>
        <v>0</v>
      </c>
      <c r="F37">
        <f>'Monthly Data'!AA37</f>
        <v>36</v>
      </c>
      <c r="G37" s="30">
        <f>'Monthly Data'!AB37</f>
        <v>23234</v>
      </c>
      <c r="H37" s="30">
        <f>'Monthly Data'!AM37</f>
        <v>0</v>
      </c>
      <c r="I37" s="30">
        <f>'Monthly Data'!AN37</f>
        <v>0</v>
      </c>
      <c r="J37" s="30">
        <f>'Monthly Data'!AO37</f>
        <v>0</v>
      </c>
      <c r="K37" s="30">
        <f>'Monthly Data'!AP37</f>
        <v>1</v>
      </c>
      <c r="L37" s="30">
        <f>'Monthly Data'!AQ37</f>
        <v>0</v>
      </c>
      <c r="M37" s="30">
        <f>'Monthly Data'!AS37</f>
        <v>0</v>
      </c>
      <c r="O37" s="23">
        <f>'Res OLS Model'!$B$5</f>
        <v>-21829458.475313298</v>
      </c>
      <c r="P37" s="23">
        <f ca="1">'Res OLS Model'!$B$6*D37</f>
        <v>8399420.2740461938</v>
      </c>
      <c r="Q37" s="23">
        <f ca="1">'Res OLS Model'!$B$7*E37</f>
        <v>0</v>
      </c>
      <c r="R37" s="23">
        <f>'Res OLS Model'!$B$8*F37</f>
        <v>-975865.44474257401</v>
      </c>
      <c r="S37" s="23">
        <f>'Res OLS Model'!$B$9*G37</f>
        <v>35786523.636075191</v>
      </c>
      <c r="T37" s="23">
        <f>'Res OLS Model'!$B$10*H37</f>
        <v>0</v>
      </c>
      <c r="U37" s="23">
        <f>'Res OLS Model'!$B$11*I37</f>
        <v>0</v>
      </c>
      <c r="V37" s="23">
        <f>'Res OLS Model'!$B$12*J37</f>
        <v>0</v>
      </c>
      <c r="W37" s="23">
        <f>'Res OLS Model'!$B$13*K37</f>
        <v>-1224027.3043384899</v>
      </c>
      <c r="X37" s="23">
        <f>'Res OLS Model'!$B$14*L37</f>
        <v>0</v>
      </c>
      <c r="Y37" s="23">
        <f>'Res OLS Model'!$B$15*M37</f>
        <v>0</v>
      </c>
      <c r="Z37" s="23">
        <f t="shared" ca="1" si="2"/>
        <v>20156592.685727026</v>
      </c>
    </row>
    <row r="38" spans="1:26" x14ac:dyDescent="0.2">
      <c r="A38" s="11">
        <f>'Monthly Data'!A38</f>
        <v>40909</v>
      </c>
      <c r="B38" s="6">
        <f t="shared" si="1"/>
        <v>2012</v>
      </c>
      <c r="C38" s="30">
        <f>'Monthly Data'!F38</f>
        <v>20909423.816872794</v>
      </c>
      <c r="D38" s="30">
        <f t="shared" ca="1" si="4"/>
        <v>784.29</v>
      </c>
      <c r="E38" s="30">
        <f t="shared" ca="1" si="4"/>
        <v>0</v>
      </c>
      <c r="F38">
        <f>'Monthly Data'!AA38</f>
        <v>37</v>
      </c>
      <c r="G38" s="30">
        <f>'Monthly Data'!AB38</f>
        <v>23226</v>
      </c>
      <c r="H38" s="30">
        <f>'Monthly Data'!AM38</f>
        <v>0</v>
      </c>
      <c r="I38" s="30">
        <f>'Monthly Data'!AN38</f>
        <v>0</v>
      </c>
      <c r="J38" s="30">
        <f>'Monthly Data'!AO38</f>
        <v>0</v>
      </c>
      <c r="K38" s="30">
        <f>'Monthly Data'!AP38</f>
        <v>0</v>
      </c>
      <c r="L38" s="30">
        <f>'Monthly Data'!AQ38</f>
        <v>0</v>
      </c>
      <c r="M38" s="30">
        <f>'Monthly Data'!AS38</f>
        <v>0</v>
      </c>
      <c r="O38" s="23">
        <f>'Res OLS Model'!$B$5</f>
        <v>-21829458.475313298</v>
      </c>
      <c r="P38" s="23">
        <f ca="1">'Res OLS Model'!$B$6*D38</f>
        <v>9630826.0503964704</v>
      </c>
      <c r="Q38" s="23">
        <f ca="1">'Res OLS Model'!$B$7*E38</f>
        <v>0</v>
      </c>
      <c r="R38" s="23">
        <f>'Res OLS Model'!$B$8*F38</f>
        <v>-1002972.8182076456</v>
      </c>
      <c r="S38" s="23">
        <f>'Res OLS Model'!$B$9*G38</f>
        <v>35774201.513793677</v>
      </c>
      <c r="T38" s="23">
        <f>'Res OLS Model'!$B$10*H38</f>
        <v>0</v>
      </c>
      <c r="U38" s="23">
        <f>'Res OLS Model'!$B$11*I38</f>
        <v>0</v>
      </c>
      <c r="V38" s="23">
        <f>'Res OLS Model'!$B$12*J38</f>
        <v>0</v>
      </c>
      <c r="W38" s="23">
        <f>'Res OLS Model'!$B$13*K38</f>
        <v>0</v>
      </c>
      <c r="X38" s="23">
        <f>'Res OLS Model'!$B$14*L38</f>
        <v>0</v>
      </c>
      <c r="Y38" s="23">
        <f>'Res OLS Model'!$B$15*M38</f>
        <v>0</v>
      </c>
      <c r="Z38" s="23">
        <f t="shared" ca="1" si="2"/>
        <v>22572596.270669203</v>
      </c>
    </row>
    <row r="39" spans="1:26" x14ac:dyDescent="0.2">
      <c r="A39" s="11">
        <f>'Monthly Data'!A39</f>
        <v>40940</v>
      </c>
      <c r="B39" s="6">
        <f t="shared" si="1"/>
        <v>2012</v>
      </c>
      <c r="C39" s="30">
        <f>'Monthly Data'!F39</f>
        <v>18689053.260874771</v>
      </c>
      <c r="D39" s="30">
        <f t="shared" ca="1" si="4"/>
        <v>682.50999999999988</v>
      </c>
      <c r="E39" s="30">
        <f t="shared" ca="1" si="4"/>
        <v>0</v>
      </c>
      <c r="F39">
        <f>'Monthly Data'!AA39</f>
        <v>38</v>
      </c>
      <c r="G39" s="30">
        <f>'Monthly Data'!AB39</f>
        <v>23235</v>
      </c>
      <c r="H39" s="30">
        <f>'Monthly Data'!AM39</f>
        <v>0</v>
      </c>
      <c r="I39" s="30">
        <f>'Monthly Data'!AN39</f>
        <v>1</v>
      </c>
      <c r="J39" s="30">
        <f>'Monthly Data'!AO39</f>
        <v>0</v>
      </c>
      <c r="K39" s="30">
        <f>'Monthly Data'!AP39</f>
        <v>0</v>
      </c>
      <c r="L39" s="30">
        <f>'Monthly Data'!AQ39</f>
        <v>0</v>
      </c>
      <c r="M39" s="30">
        <f>'Monthly Data'!AS39</f>
        <v>0</v>
      </c>
      <c r="O39" s="23">
        <f>'Res OLS Model'!$B$5</f>
        <v>-21829458.475313298</v>
      </c>
      <c r="P39" s="23">
        <f ca="1">'Res OLS Model'!$B$6*D39</f>
        <v>8381000.7620345708</v>
      </c>
      <c r="Q39" s="23">
        <f ca="1">'Res OLS Model'!$B$7*E39</f>
        <v>0</v>
      </c>
      <c r="R39" s="23">
        <f>'Res OLS Model'!$B$8*F39</f>
        <v>-1030080.1916727171</v>
      </c>
      <c r="S39" s="23">
        <f>'Res OLS Model'!$B$9*G39</f>
        <v>35788063.901360378</v>
      </c>
      <c r="T39" s="23">
        <f>'Res OLS Model'!$B$10*H39</f>
        <v>0</v>
      </c>
      <c r="U39" s="23">
        <f>'Res OLS Model'!$B$11*I39</f>
        <v>-1155768.0223701899</v>
      </c>
      <c r="V39" s="23">
        <f>'Res OLS Model'!$B$12*J39</f>
        <v>0</v>
      </c>
      <c r="W39" s="23">
        <f>'Res OLS Model'!$B$13*K39</f>
        <v>0</v>
      </c>
      <c r="X39" s="23">
        <f>'Res OLS Model'!$B$14*L39</f>
        <v>0</v>
      </c>
      <c r="Y39" s="23">
        <f>'Res OLS Model'!$B$15*M39</f>
        <v>0</v>
      </c>
      <c r="Z39" s="23">
        <f t="shared" ca="1" si="2"/>
        <v>20153757.974038742</v>
      </c>
    </row>
    <row r="40" spans="1:26" x14ac:dyDescent="0.2">
      <c r="A40" s="11">
        <f>'Monthly Data'!A40</f>
        <v>40969</v>
      </c>
      <c r="B40" s="6">
        <f t="shared" si="1"/>
        <v>2012</v>
      </c>
      <c r="C40" s="30">
        <f>'Monthly Data'!F40</f>
        <v>16791457.429876745</v>
      </c>
      <c r="D40" s="30">
        <f t="shared" ca="1" si="4"/>
        <v>556.99</v>
      </c>
      <c r="E40" s="30">
        <f t="shared" ca="1" si="4"/>
        <v>0</v>
      </c>
      <c r="F40">
        <f>'Monthly Data'!AA40</f>
        <v>39</v>
      </c>
      <c r="G40" s="30">
        <f>'Monthly Data'!AB40</f>
        <v>23259</v>
      </c>
      <c r="H40" s="30">
        <f>'Monthly Data'!AM40</f>
        <v>0</v>
      </c>
      <c r="I40" s="30">
        <f>'Monthly Data'!AN40</f>
        <v>0</v>
      </c>
      <c r="J40" s="30">
        <f>'Monthly Data'!AO40</f>
        <v>0</v>
      </c>
      <c r="K40" s="30">
        <f>'Monthly Data'!AP40</f>
        <v>0</v>
      </c>
      <c r="L40" s="30">
        <f>'Monthly Data'!AQ40</f>
        <v>0</v>
      </c>
      <c r="M40" s="30">
        <f>'Monthly Data'!AS40</f>
        <v>1</v>
      </c>
      <c r="O40" s="23">
        <f>'Res OLS Model'!$B$5</f>
        <v>-21829458.475313298</v>
      </c>
      <c r="P40" s="23">
        <f ca="1">'Res OLS Model'!$B$6*D40</f>
        <v>6839655.9969020765</v>
      </c>
      <c r="Q40" s="23">
        <f ca="1">'Res OLS Model'!$B$7*E40</f>
        <v>0</v>
      </c>
      <c r="R40" s="23">
        <f>'Res OLS Model'!$B$8*F40</f>
        <v>-1057187.5651377887</v>
      </c>
      <c r="S40" s="23">
        <f>'Res OLS Model'!$B$9*G40</f>
        <v>35825030.268204905</v>
      </c>
      <c r="T40" s="23">
        <f>'Res OLS Model'!$B$10*H40</f>
        <v>0</v>
      </c>
      <c r="U40" s="23">
        <f>'Res OLS Model'!$B$11*I40</f>
        <v>0</v>
      </c>
      <c r="V40" s="23">
        <f>'Res OLS Model'!$B$12*J40</f>
        <v>0</v>
      </c>
      <c r="W40" s="23">
        <f>'Res OLS Model'!$B$13*K40</f>
        <v>0</v>
      </c>
      <c r="X40" s="23">
        <f>'Res OLS Model'!$B$14*L40</f>
        <v>0</v>
      </c>
      <c r="Y40" s="23">
        <f>'Res OLS Model'!$B$15*M40</f>
        <v>-837788.64826971502</v>
      </c>
      <c r="Z40" s="23">
        <f t="shared" ca="1" si="2"/>
        <v>18940251.57638618</v>
      </c>
    </row>
    <row r="41" spans="1:26" x14ac:dyDescent="0.2">
      <c r="A41" s="11">
        <f>'Monthly Data'!A41</f>
        <v>41000</v>
      </c>
      <c r="B41" s="6">
        <f t="shared" si="1"/>
        <v>2012</v>
      </c>
      <c r="C41" s="30">
        <f>'Monthly Data'!F41</f>
        <v>14517265.894378716</v>
      </c>
      <c r="D41" s="30">
        <f t="shared" ca="1" si="4"/>
        <v>326.58999999999997</v>
      </c>
      <c r="E41" s="30">
        <f t="shared" ca="1" si="4"/>
        <v>0.39</v>
      </c>
      <c r="F41">
        <f>'Monthly Data'!AA41</f>
        <v>40</v>
      </c>
      <c r="G41" s="30">
        <f>'Monthly Data'!AB41</f>
        <v>23160</v>
      </c>
      <c r="H41" s="30">
        <f>'Monthly Data'!AM41</f>
        <v>0</v>
      </c>
      <c r="I41" s="30">
        <f>'Monthly Data'!AN41</f>
        <v>0</v>
      </c>
      <c r="J41" s="30">
        <f>'Monthly Data'!AO41</f>
        <v>1</v>
      </c>
      <c r="K41" s="30">
        <f>'Monthly Data'!AP41</f>
        <v>0</v>
      </c>
      <c r="L41" s="30">
        <f>'Monthly Data'!AQ41</f>
        <v>0</v>
      </c>
      <c r="M41" s="30">
        <f>'Monthly Data'!AS41</f>
        <v>0</v>
      </c>
      <c r="O41" s="23">
        <f>'Res OLS Model'!$B$5</f>
        <v>-21829458.475313298</v>
      </c>
      <c r="P41" s="23">
        <f ca="1">'Res OLS Model'!$B$6*D41</f>
        <v>4010418.9519169987</v>
      </c>
      <c r="Q41" s="23">
        <f ca="1">'Res OLS Model'!$B$7*E41</f>
        <v>13195.992399546605</v>
      </c>
      <c r="R41" s="23">
        <f>'Res OLS Model'!$B$8*F41</f>
        <v>-1084294.9386028601</v>
      </c>
      <c r="S41" s="23">
        <f>'Res OLS Model'!$B$9*G41</f>
        <v>35672544.004971221</v>
      </c>
      <c r="T41" s="23">
        <f>'Res OLS Model'!$B$10*H41</f>
        <v>0</v>
      </c>
      <c r="U41" s="23">
        <f>'Res OLS Model'!$B$11*I41</f>
        <v>0</v>
      </c>
      <c r="V41" s="23">
        <f>'Res OLS Model'!$B$12*J41</f>
        <v>-2202368.1909308801</v>
      </c>
      <c r="W41" s="23">
        <f>'Res OLS Model'!$B$13*K41</f>
        <v>0</v>
      </c>
      <c r="X41" s="23">
        <f>'Res OLS Model'!$B$14*L41</f>
        <v>0</v>
      </c>
      <c r="Y41" s="23">
        <f>'Res OLS Model'!$B$15*M41</f>
        <v>0</v>
      </c>
      <c r="Z41" s="23">
        <f t="shared" ca="1" si="2"/>
        <v>14580037.344440728</v>
      </c>
    </row>
    <row r="42" spans="1:26" x14ac:dyDescent="0.2">
      <c r="A42" s="11">
        <f>'Monthly Data'!A42</f>
        <v>41030</v>
      </c>
      <c r="B42" s="6">
        <f t="shared" si="1"/>
        <v>2012</v>
      </c>
      <c r="C42" s="30">
        <f>'Monthly Data'!F42</f>
        <v>11855286.068080692</v>
      </c>
      <c r="D42" s="30">
        <f t="shared" ca="1" si="4"/>
        <v>144.96</v>
      </c>
      <c r="E42" s="30">
        <f t="shared" ca="1" si="4"/>
        <v>8.67</v>
      </c>
      <c r="F42">
        <f>'Monthly Data'!AA42</f>
        <v>41</v>
      </c>
      <c r="G42" s="30">
        <f>'Monthly Data'!AB42</f>
        <v>22994</v>
      </c>
      <c r="H42" s="30">
        <f>'Monthly Data'!AM42</f>
        <v>0</v>
      </c>
      <c r="I42" s="30">
        <f>'Monthly Data'!AN42</f>
        <v>0</v>
      </c>
      <c r="J42" s="30">
        <f>'Monthly Data'!AO42</f>
        <v>0</v>
      </c>
      <c r="K42" s="30">
        <f>'Monthly Data'!AP42</f>
        <v>0</v>
      </c>
      <c r="L42" s="30">
        <f>'Monthly Data'!AQ42</f>
        <v>1</v>
      </c>
      <c r="M42" s="30">
        <f>'Monthly Data'!AS42</f>
        <v>0</v>
      </c>
      <c r="O42" s="23">
        <f>'Res OLS Model'!$B$5</f>
        <v>-21829458.475313298</v>
      </c>
      <c r="P42" s="23">
        <f ca="1">'Res OLS Model'!$B$6*D42</f>
        <v>1780061.6408031115</v>
      </c>
      <c r="Q42" s="23">
        <f ca="1">'Res OLS Model'!$B$7*E42</f>
        <v>293357.0618053053</v>
      </c>
      <c r="R42" s="23">
        <f>'Res OLS Model'!$B$8*F42</f>
        <v>-1111402.3120679315</v>
      </c>
      <c r="S42" s="23">
        <f>'Res OLS Model'!$B$9*G42</f>
        <v>35416859.967629887</v>
      </c>
      <c r="T42" s="23">
        <f>'Res OLS Model'!$B$10*H42</f>
        <v>0</v>
      </c>
      <c r="U42" s="23">
        <f>'Res OLS Model'!$B$11*I42</f>
        <v>0</v>
      </c>
      <c r="V42" s="23">
        <f>'Res OLS Model'!$B$12*J42</f>
        <v>0</v>
      </c>
      <c r="W42" s="23">
        <f>'Res OLS Model'!$B$13*K42</f>
        <v>0</v>
      </c>
      <c r="X42" s="23">
        <f>'Res OLS Model'!$B$14*L42</f>
        <v>-2436223.8583839401</v>
      </c>
      <c r="Y42" s="23">
        <f>'Res OLS Model'!$B$15*M42</f>
        <v>0</v>
      </c>
      <c r="Z42" s="23">
        <f t="shared" ca="1" si="2"/>
        <v>12113194.024473129</v>
      </c>
    </row>
    <row r="43" spans="1:26" x14ac:dyDescent="0.2">
      <c r="A43" s="11">
        <f>'Monthly Data'!A43</f>
        <v>41061</v>
      </c>
      <c r="B43" s="6">
        <f t="shared" si="1"/>
        <v>2012</v>
      </c>
      <c r="C43" s="30">
        <f>'Monthly Data'!F43</f>
        <v>12561226.314682662</v>
      </c>
      <c r="D43" s="30">
        <f t="shared" ca="1" si="4"/>
        <v>41.510000000000005</v>
      </c>
      <c r="E43" s="30">
        <f t="shared" ca="1" si="4"/>
        <v>44.41</v>
      </c>
      <c r="F43">
        <f>'Monthly Data'!AA43</f>
        <v>42</v>
      </c>
      <c r="G43" s="30">
        <f>'Monthly Data'!AB43</f>
        <v>23023</v>
      </c>
      <c r="H43" s="30">
        <f>'Monthly Data'!AM43</f>
        <v>0</v>
      </c>
      <c r="I43" s="30">
        <f>'Monthly Data'!AN43</f>
        <v>0</v>
      </c>
      <c r="J43" s="30">
        <f>'Monthly Data'!AO43</f>
        <v>0</v>
      </c>
      <c r="K43" s="30">
        <f>'Monthly Data'!AP43</f>
        <v>0</v>
      </c>
      <c r="L43" s="30">
        <f>'Monthly Data'!AQ43</f>
        <v>1</v>
      </c>
      <c r="M43" s="30">
        <f>'Monthly Data'!AS43</f>
        <v>0</v>
      </c>
      <c r="O43" s="23">
        <f>'Res OLS Model'!$B$5</f>
        <v>-21829458.475313298</v>
      </c>
      <c r="P43" s="23">
        <f ca="1">'Res OLS Model'!$B$6*D43</f>
        <v>509729.29573494184</v>
      </c>
      <c r="Q43" s="23">
        <f ca="1">'Res OLS Model'!$B$7*E43</f>
        <v>1502651.339650935</v>
      </c>
      <c r="R43" s="23">
        <f>'Res OLS Model'!$B$8*F43</f>
        <v>-1138509.685533003</v>
      </c>
      <c r="S43" s="23">
        <f>'Res OLS Model'!$B$9*G43</f>
        <v>35461527.660900362</v>
      </c>
      <c r="T43" s="23">
        <f>'Res OLS Model'!$B$10*H43</f>
        <v>0</v>
      </c>
      <c r="U43" s="23">
        <f>'Res OLS Model'!$B$11*I43</f>
        <v>0</v>
      </c>
      <c r="V43" s="23">
        <f>'Res OLS Model'!$B$12*J43</f>
        <v>0</v>
      </c>
      <c r="W43" s="23">
        <f>'Res OLS Model'!$B$13*K43</f>
        <v>0</v>
      </c>
      <c r="X43" s="23">
        <f>'Res OLS Model'!$B$14*L43</f>
        <v>-2436223.8583839401</v>
      </c>
      <c r="Y43" s="23">
        <f>'Res OLS Model'!$B$15*M43</f>
        <v>0</v>
      </c>
      <c r="Z43" s="23">
        <f t="shared" ca="1" si="2"/>
        <v>12069716.277055999</v>
      </c>
    </row>
    <row r="44" spans="1:26" x14ac:dyDescent="0.2">
      <c r="A44" s="11">
        <f>'Monthly Data'!A44</f>
        <v>41091</v>
      </c>
      <c r="B44" s="6">
        <f t="shared" si="1"/>
        <v>2012</v>
      </c>
      <c r="C44" s="30">
        <f>'Monthly Data'!F44</f>
        <v>14574665.599084636</v>
      </c>
      <c r="D44" s="30">
        <f t="shared" ca="1" si="4"/>
        <v>5.01</v>
      </c>
      <c r="E44" s="30">
        <f t="shared" ca="1" si="4"/>
        <v>96.909999999999982</v>
      </c>
      <c r="F44">
        <f>'Monthly Data'!AA44</f>
        <v>43</v>
      </c>
      <c r="G44" s="30">
        <f>'Monthly Data'!AB44</f>
        <v>23070</v>
      </c>
      <c r="H44" s="30">
        <f>'Monthly Data'!AM44</f>
        <v>0</v>
      </c>
      <c r="I44" s="30">
        <f>'Monthly Data'!AN44</f>
        <v>0</v>
      </c>
      <c r="J44" s="30">
        <f>'Monthly Data'!AO44</f>
        <v>0</v>
      </c>
      <c r="K44" s="30">
        <f>'Monthly Data'!AP44</f>
        <v>0</v>
      </c>
      <c r="L44" s="30">
        <f>'Monthly Data'!AQ44</f>
        <v>1</v>
      </c>
      <c r="M44" s="30">
        <f>'Monthly Data'!AS44</f>
        <v>0</v>
      </c>
      <c r="O44" s="23">
        <f>'Res OLS Model'!$B$5</f>
        <v>-21829458.475313298</v>
      </c>
      <c r="P44" s="23">
        <f ca="1">'Res OLS Model'!$B$6*D44</f>
        <v>61521.170118816146</v>
      </c>
      <c r="Q44" s="23">
        <f ca="1">'Res OLS Model'!$B$7*E44</f>
        <v>3279034.9318975927</v>
      </c>
      <c r="R44" s="23">
        <f>'Res OLS Model'!$B$8*F44</f>
        <v>-1165617.0589980746</v>
      </c>
      <c r="S44" s="23">
        <f>'Res OLS Model'!$B$9*G44</f>
        <v>35533920.129304238</v>
      </c>
      <c r="T44" s="23">
        <f>'Res OLS Model'!$B$10*H44</f>
        <v>0</v>
      </c>
      <c r="U44" s="23">
        <f>'Res OLS Model'!$B$11*I44</f>
        <v>0</v>
      </c>
      <c r="V44" s="23">
        <f>'Res OLS Model'!$B$12*J44</f>
        <v>0</v>
      </c>
      <c r="W44" s="23">
        <f>'Res OLS Model'!$B$13*K44</f>
        <v>0</v>
      </c>
      <c r="X44" s="23">
        <f>'Res OLS Model'!$B$14*L44</f>
        <v>-2436223.8583839401</v>
      </c>
      <c r="Y44" s="23">
        <f>'Res OLS Model'!$B$15*M44</f>
        <v>0</v>
      </c>
      <c r="Z44" s="23">
        <f t="shared" ca="1" si="2"/>
        <v>13443176.838625332</v>
      </c>
    </row>
    <row r="45" spans="1:26" x14ac:dyDescent="0.2">
      <c r="A45" s="11">
        <f>'Monthly Data'!A45</f>
        <v>41122</v>
      </c>
      <c r="B45" s="6">
        <f t="shared" si="1"/>
        <v>2012</v>
      </c>
      <c r="C45" s="30">
        <f>'Monthly Data'!F45</f>
        <v>13992873.412486609</v>
      </c>
      <c r="D45" s="30">
        <f t="shared" ca="1" si="4"/>
        <v>12.719999999999999</v>
      </c>
      <c r="E45" s="30">
        <f t="shared" ca="1" si="4"/>
        <v>77.22999999999999</v>
      </c>
      <c r="F45">
        <f>'Monthly Data'!AA45</f>
        <v>44</v>
      </c>
      <c r="G45" s="30">
        <f>'Monthly Data'!AB45</f>
        <v>23160</v>
      </c>
      <c r="H45" s="30">
        <f>'Monthly Data'!AM45</f>
        <v>0</v>
      </c>
      <c r="I45" s="30">
        <f>'Monthly Data'!AN45</f>
        <v>0</v>
      </c>
      <c r="J45" s="30">
        <f>'Monthly Data'!AO45</f>
        <v>0</v>
      </c>
      <c r="K45" s="30">
        <f>'Monthly Data'!AP45</f>
        <v>0</v>
      </c>
      <c r="L45" s="30">
        <f>'Monthly Data'!AQ45</f>
        <v>1</v>
      </c>
      <c r="M45" s="30">
        <f>'Monthly Data'!AS45</f>
        <v>0</v>
      </c>
      <c r="O45" s="23">
        <f>'Res OLS Model'!$B$5</f>
        <v>-21829458.475313298</v>
      </c>
      <c r="P45" s="23">
        <f ca="1">'Res OLS Model'!$B$6*D45</f>
        <v>156197.46185855116</v>
      </c>
      <c r="Q45" s="23">
        <f ca="1">'Res OLS Model'!$B$7*E45</f>
        <v>2613144.8538897028</v>
      </c>
      <c r="R45" s="23">
        <f>'Res OLS Model'!$B$8*F45</f>
        <v>-1192724.432463146</v>
      </c>
      <c r="S45" s="23">
        <f>'Res OLS Model'!$B$9*G45</f>
        <v>35672544.004971221</v>
      </c>
      <c r="T45" s="23">
        <f>'Res OLS Model'!$B$10*H45</f>
        <v>0</v>
      </c>
      <c r="U45" s="23">
        <f>'Res OLS Model'!$B$11*I45</f>
        <v>0</v>
      </c>
      <c r="V45" s="23">
        <f>'Res OLS Model'!$B$12*J45</f>
        <v>0</v>
      </c>
      <c r="W45" s="23">
        <f>'Res OLS Model'!$B$13*K45</f>
        <v>0</v>
      </c>
      <c r="X45" s="23">
        <f>'Res OLS Model'!$B$14*L45</f>
        <v>-2436223.8583839401</v>
      </c>
      <c r="Y45" s="23">
        <f>'Res OLS Model'!$B$15*M45</f>
        <v>0</v>
      </c>
      <c r="Z45" s="23">
        <f t="shared" ca="1" si="2"/>
        <v>12983479.554559091</v>
      </c>
    </row>
    <row r="46" spans="1:26" x14ac:dyDescent="0.2">
      <c r="A46" s="11">
        <f>'Monthly Data'!A46</f>
        <v>41153</v>
      </c>
      <c r="B46" s="6">
        <f t="shared" si="1"/>
        <v>2012</v>
      </c>
      <c r="C46" s="30">
        <f>'Monthly Data'!F46</f>
        <v>12679818.294088582</v>
      </c>
      <c r="D46" s="30">
        <f t="shared" ca="1" si="4"/>
        <v>86.570000000000007</v>
      </c>
      <c r="E46" s="30">
        <f t="shared" ca="1" si="4"/>
        <v>19.899999999999999</v>
      </c>
      <c r="F46">
        <f>'Monthly Data'!AA46</f>
        <v>45</v>
      </c>
      <c r="G46" s="30">
        <f>'Monthly Data'!AB46</f>
        <v>23229</v>
      </c>
      <c r="H46" s="30">
        <f>'Monthly Data'!AM46</f>
        <v>1</v>
      </c>
      <c r="I46" s="30">
        <f>'Monthly Data'!AN46</f>
        <v>0</v>
      </c>
      <c r="J46" s="30">
        <f>'Monthly Data'!AO46</f>
        <v>0</v>
      </c>
      <c r="K46" s="30">
        <f>'Monthly Data'!AP46</f>
        <v>0</v>
      </c>
      <c r="L46" s="30">
        <f>'Monthly Data'!AQ46</f>
        <v>0</v>
      </c>
      <c r="M46" s="30">
        <f>'Monthly Data'!AS46</f>
        <v>0</v>
      </c>
      <c r="O46" s="23">
        <f>'Res OLS Model'!$B$5</f>
        <v>-21829458.475313298</v>
      </c>
      <c r="P46" s="23">
        <f ca="1">'Res OLS Model'!$B$6*D46</f>
        <v>1063051.4365640548</v>
      </c>
      <c r="Q46" s="23">
        <f ca="1">'Res OLS Model'!$B$7*E46</f>
        <v>673333.97115635232</v>
      </c>
      <c r="R46" s="23">
        <f>'Res OLS Model'!$B$8*F46</f>
        <v>-1219831.8059282175</v>
      </c>
      <c r="S46" s="23">
        <f>'Res OLS Model'!$B$9*G46</f>
        <v>35778822.309649244</v>
      </c>
      <c r="T46" s="23">
        <f>'Res OLS Model'!$B$10*H46</f>
        <v>-2247633.2272498501</v>
      </c>
      <c r="U46" s="23">
        <f>'Res OLS Model'!$B$11*I46</f>
        <v>0</v>
      </c>
      <c r="V46" s="23">
        <f>'Res OLS Model'!$B$12*J46</f>
        <v>0</v>
      </c>
      <c r="W46" s="23">
        <f>'Res OLS Model'!$B$13*K46</f>
        <v>0</v>
      </c>
      <c r="X46" s="23">
        <f>'Res OLS Model'!$B$14*L46</f>
        <v>0</v>
      </c>
      <c r="Y46" s="23">
        <f>'Res OLS Model'!$B$15*M46</f>
        <v>0</v>
      </c>
      <c r="Z46" s="23">
        <f t="shared" ca="1" si="2"/>
        <v>12218284.208878282</v>
      </c>
    </row>
    <row r="47" spans="1:26" x14ac:dyDescent="0.2">
      <c r="A47" s="11">
        <f>'Monthly Data'!A47</f>
        <v>41183</v>
      </c>
      <c r="B47" s="6">
        <f t="shared" si="1"/>
        <v>2012</v>
      </c>
      <c r="C47" s="30">
        <f>'Monthly Data'!F47</f>
        <v>13241344.397090556</v>
      </c>
      <c r="D47" s="30">
        <f t="shared" ca="1" si="4"/>
        <v>270.3</v>
      </c>
      <c r="E47" s="30">
        <f t="shared" ca="1" si="4"/>
        <v>1.21</v>
      </c>
      <c r="F47">
        <f>'Monthly Data'!AA47</f>
        <v>46</v>
      </c>
      <c r="G47" s="30">
        <f>'Monthly Data'!AB47</f>
        <v>23301</v>
      </c>
      <c r="H47" s="30">
        <f>'Monthly Data'!AM47</f>
        <v>1</v>
      </c>
      <c r="I47" s="30">
        <f>'Monthly Data'!AN47</f>
        <v>0</v>
      </c>
      <c r="J47" s="30">
        <f>'Monthly Data'!AO47</f>
        <v>0</v>
      </c>
      <c r="K47" s="30">
        <f>'Monthly Data'!AP47</f>
        <v>0</v>
      </c>
      <c r="L47" s="30">
        <f>'Monthly Data'!AQ47</f>
        <v>0</v>
      </c>
      <c r="M47" s="30">
        <f>'Monthly Data'!AS47</f>
        <v>0</v>
      </c>
      <c r="O47" s="23">
        <f>'Res OLS Model'!$B$5</f>
        <v>-21829458.475313298</v>
      </c>
      <c r="P47" s="23">
        <f ca="1">'Res OLS Model'!$B$6*D47</f>
        <v>3319196.0644942126</v>
      </c>
      <c r="Q47" s="23">
        <f ca="1">'Res OLS Model'!$B$7*E47</f>
        <v>40941.412316542031</v>
      </c>
      <c r="R47" s="23">
        <f>'Res OLS Model'!$B$8*F47</f>
        <v>-1246939.1793932891</v>
      </c>
      <c r="S47" s="23">
        <f>'Res OLS Model'!$B$9*G47</f>
        <v>35889721.410182834</v>
      </c>
      <c r="T47" s="23">
        <f>'Res OLS Model'!$B$10*H47</f>
        <v>-2247633.2272498501</v>
      </c>
      <c r="U47" s="23">
        <f>'Res OLS Model'!$B$11*I47</f>
        <v>0</v>
      </c>
      <c r="V47" s="23">
        <f>'Res OLS Model'!$B$12*J47</f>
        <v>0</v>
      </c>
      <c r="W47" s="23">
        <f>'Res OLS Model'!$B$13*K47</f>
        <v>0</v>
      </c>
      <c r="X47" s="23">
        <f>'Res OLS Model'!$B$14*L47</f>
        <v>0</v>
      </c>
      <c r="Y47" s="23">
        <f>'Res OLS Model'!$B$15*M47</f>
        <v>0</v>
      </c>
      <c r="Z47" s="23">
        <f t="shared" ca="1" si="2"/>
        <v>13925828.005037151</v>
      </c>
    </row>
    <row r="48" spans="1:26" x14ac:dyDescent="0.2">
      <c r="A48" s="11">
        <f>'Monthly Data'!A48</f>
        <v>41214</v>
      </c>
      <c r="B48" s="6">
        <f t="shared" si="1"/>
        <v>2012</v>
      </c>
      <c r="C48" s="30">
        <f>'Monthly Data'!F48</f>
        <v>16985573.910692532</v>
      </c>
      <c r="D48" s="30">
        <f t="shared" ca="1" si="4"/>
        <v>444.05</v>
      </c>
      <c r="E48" s="30">
        <f t="shared" ca="1" si="4"/>
        <v>0</v>
      </c>
      <c r="F48">
        <f>'Monthly Data'!AA48</f>
        <v>47</v>
      </c>
      <c r="G48" s="30">
        <f>'Monthly Data'!AB48</f>
        <v>23329</v>
      </c>
      <c r="H48" s="30">
        <f>'Monthly Data'!AM48</f>
        <v>1</v>
      </c>
      <c r="I48" s="30">
        <f>'Monthly Data'!AN48</f>
        <v>0</v>
      </c>
      <c r="J48" s="30">
        <f>'Monthly Data'!AO48</f>
        <v>0</v>
      </c>
      <c r="K48" s="30">
        <f>'Monthly Data'!AP48</f>
        <v>0</v>
      </c>
      <c r="L48" s="30">
        <f>'Monthly Data'!AQ48</f>
        <v>0</v>
      </c>
      <c r="M48" s="30">
        <f>'Monthly Data'!AS48</f>
        <v>0</v>
      </c>
      <c r="O48" s="23">
        <f>'Res OLS Model'!$B$5</f>
        <v>-21829458.475313298</v>
      </c>
      <c r="P48" s="23">
        <f ca="1">'Res OLS Model'!$B$6*D48</f>
        <v>5452789.5391737148</v>
      </c>
      <c r="Q48" s="23">
        <f ca="1">'Res OLS Model'!$B$7*E48</f>
        <v>0</v>
      </c>
      <c r="R48" s="23">
        <f>'Res OLS Model'!$B$8*F48</f>
        <v>-1274046.5528583606</v>
      </c>
      <c r="S48" s="23">
        <f>'Res OLS Model'!$B$9*G48</f>
        <v>35932848.838168114</v>
      </c>
      <c r="T48" s="23">
        <f>'Res OLS Model'!$B$10*H48</f>
        <v>-2247633.2272498501</v>
      </c>
      <c r="U48" s="23">
        <f>'Res OLS Model'!$B$11*I48</f>
        <v>0</v>
      </c>
      <c r="V48" s="23">
        <f>'Res OLS Model'!$B$12*J48</f>
        <v>0</v>
      </c>
      <c r="W48" s="23">
        <f>'Res OLS Model'!$B$13*K48</f>
        <v>0</v>
      </c>
      <c r="X48" s="23">
        <f>'Res OLS Model'!$B$14*L48</f>
        <v>0</v>
      </c>
      <c r="Y48" s="23">
        <f>'Res OLS Model'!$B$15*M48</f>
        <v>0</v>
      </c>
      <c r="Z48" s="23">
        <f t="shared" ca="1" si="2"/>
        <v>16034500.121920321</v>
      </c>
    </row>
    <row r="49" spans="1:26" x14ac:dyDescent="0.2">
      <c r="A49" s="11">
        <f>'Monthly Data'!A49</f>
        <v>41244</v>
      </c>
      <c r="B49" s="6">
        <f t="shared" si="1"/>
        <v>2012</v>
      </c>
      <c r="C49" s="30">
        <f>'Monthly Data'!F49</f>
        <v>19688726.2089945</v>
      </c>
      <c r="D49" s="30">
        <f t="shared" ca="1" si="4"/>
        <v>684.01</v>
      </c>
      <c r="E49" s="30">
        <f t="shared" ca="1" si="4"/>
        <v>0</v>
      </c>
      <c r="F49">
        <f>'Monthly Data'!AA49</f>
        <v>48</v>
      </c>
      <c r="G49" s="30">
        <f>'Monthly Data'!AB49</f>
        <v>23324</v>
      </c>
      <c r="H49" s="30">
        <f>'Monthly Data'!AM49</f>
        <v>0</v>
      </c>
      <c r="I49" s="30">
        <f>'Monthly Data'!AN49</f>
        <v>0</v>
      </c>
      <c r="J49" s="30">
        <f>'Monthly Data'!AO49</f>
        <v>0</v>
      </c>
      <c r="K49" s="30">
        <f>'Monthly Data'!AP49</f>
        <v>1</v>
      </c>
      <c r="L49" s="30">
        <f>'Monthly Data'!AQ49</f>
        <v>0</v>
      </c>
      <c r="M49" s="30">
        <f>'Monthly Data'!AS49</f>
        <v>0</v>
      </c>
      <c r="O49" s="23">
        <f>'Res OLS Model'!$B$5</f>
        <v>-21829458.475313298</v>
      </c>
      <c r="P49" s="23">
        <f ca="1">'Res OLS Model'!$B$6*D49</f>
        <v>8399420.2740461938</v>
      </c>
      <c r="Q49" s="23">
        <f ca="1">'Res OLS Model'!$B$7*E49</f>
        <v>0</v>
      </c>
      <c r="R49" s="23">
        <f>'Res OLS Model'!$B$8*F49</f>
        <v>-1301153.926323432</v>
      </c>
      <c r="S49" s="23">
        <f>'Res OLS Model'!$B$9*G49</f>
        <v>35925147.511742175</v>
      </c>
      <c r="T49" s="23">
        <f>'Res OLS Model'!$B$10*H49</f>
        <v>0</v>
      </c>
      <c r="U49" s="23">
        <f>'Res OLS Model'!$B$11*I49</f>
        <v>0</v>
      </c>
      <c r="V49" s="23">
        <f>'Res OLS Model'!$B$12*J49</f>
        <v>0</v>
      </c>
      <c r="W49" s="23">
        <f>'Res OLS Model'!$B$13*K49</f>
        <v>-1224027.3043384899</v>
      </c>
      <c r="X49" s="23">
        <f>'Res OLS Model'!$B$14*L49</f>
        <v>0</v>
      </c>
      <c r="Y49" s="23">
        <f>'Res OLS Model'!$B$15*M49</f>
        <v>0</v>
      </c>
      <c r="Z49" s="23">
        <f t="shared" ca="1" si="2"/>
        <v>19969928.079813149</v>
      </c>
    </row>
    <row r="50" spans="1:26" x14ac:dyDescent="0.2">
      <c r="A50" s="11">
        <f>'Monthly Data'!A50</f>
        <v>41275</v>
      </c>
      <c r="B50" s="6">
        <f t="shared" si="1"/>
        <v>2013</v>
      </c>
      <c r="C50" s="30">
        <f>'Monthly Data'!F50</f>
        <v>22042229.190884668</v>
      </c>
      <c r="D50" s="30">
        <f t="shared" ca="1" si="4"/>
        <v>784.29</v>
      </c>
      <c r="E50" s="30">
        <f t="shared" ca="1" si="4"/>
        <v>0</v>
      </c>
      <c r="F50">
        <f>'Monthly Data'!AA50</f>
        <v>49</v>
      </c>
      <c r="G50" s="30">
        <f>'Monthly Data'!AB50</f>
        <v>23359</v>
      </c>
      <c r="H50" s="30">
        <f>'Monthly Data'!AM50</f>
        <v>0</v>
      </c>
      <c r="I50" s="30">
        <f>'Monthly Data'!AN50</f>
        <v>0</v>
      </c>
      <c r="J50" s="30">
        <f>'Monthly Data'!AO50</f>
        <v>0</v>
      </c>
      <c r="K50" s="30">
        <f>'Monthly Data'!AP50</f>
        <v>0</v>
      </c>
      <c r="L50" s="30">
        <f>'Monthly Data'!AQ50</f>
        <v>0</v>
      </c>
      <c r="M50" s="30">
        <f>'Monthly Data'!AS50</f>
        <v>0</v>
      </c>
      <c r="O50" s="23">
        <f>'Res OLS Model'!$B$5</f>
        <v>-21829458.475313298</v>
      </c>
      <c r="P50" s="23">
        <f ca="1">'Res OLS Model'!$B$6*D50</f>
        <v>9630826.0503964704</v>
      </c>
      <c r="Q50" s="23">
        <f ca="1">'Res OLS Model'!$B$7*E50</f>
        <v>0</v>
      </c>
      <c r="R50" s="23">
        <f>'Res OLS Model'!$B$8*F50</f>
        <v>-1328261.2997885037</v>
      </c>
      <c r="S50" s="23">
        <f>'Res OLS Model'!$B$9*G50</f>
        <v>35979056.796723783</v>
      </c>
      <c r="T50" s="23">
        <f>'Res OLS Model'!$B$10*H50</f>
        <v>0</v>
      </c>
      <c r="U50" s="23">
        <f>'Res OLS Model'!$B$11*I50</f>
        <v>0</v>
      </c>
      <c r="V50" s="23">
        <f>'Res OLS Model'!$B$12*J50</f>
        <v>0</v>
      </c>
      <c r="W50" s="23">
        <f>'Res OLS Model'!$B$13*K50</f>
        <v>0</v>
      </c>
      <c r="X50" s="23">
        <f>'Res OLS Model'!$B$14*L50</f>
        <v>0</v>
      </c>
      <c r="Y50" s="23">
        <f>'Res OLS Model'!$B$15*M50</f>
        <v>0</v>
      </c>
      <c r="Z50" s="23">
        <f t="shared" ca="1" si="2"/>
        <v>22452163.072018452</v>
      </c>
    </row>
    <row r="51" spans="1:26" x14ac:dyDescent="0.2">
      <c r="A51" s="11">
        <f>'Monthly Data'!A51</f>
        <v>41306</v>
      </c>
      <c r="B51" s="6">
        <f t="shared" si="1"/>
        <v>2013</v>
      </c>
      <c r="C51" s="30">
        <f>'Monthly Data'!F51</f>
        <v>19773607.005250089</v>
      </c>
      <c r="D51" s="30">
        <f t="shared" ca="1" si="4"/>
        <v>682.50999999999988</v>
      </c>
      <c r="E51" s="30">
        <f t="shared" ca="1" si="4"/>
        <v>0</v>
      </c>
      <c r="F51">
        <f>'Monthly Data'!AA51</f>
        <v>50</v>
      </c>
      <c r="G51" s="30">
        <f>'Monthly Data'!AB51</f>
        <v>23474</v>
      </c>
      <c r="H51" s="30">
        <f>'Monthly Data'!AM51</f>
        <v>0</v>
      </c>
      <c r="I51" s="30">
        <f>'Monthly Data'!AN51</f>
        <v>1</v>
      </c>
      <c r="J51" s="30">
        <f>'Monthly Data'!AO51</f>
        <v>0</v>
      </c>
      <c r="K51" s="30">
        <f>'Monthly Data'!AP51</f>
        <v>0</v>
      </c>
      <c r="L51" s="30">
        <f>'Monthly Data'!AQ51</f>
        <v>0</v>
      </c>
      <c r="M51" s="30">
        <f>'Monthly Data'!AS51</f>
        <v>0</v>
      </c>
      <c r="O51" s="23">
        <f>'Res OLS Model'!$B$5</f>
        <v>-21829458.475313298</v>
      </c>
      <c r="P51" s="23">
        <f ca="1">'Res OLS Model'!$B$6*D51</f>
        <v>8381000.7620345708</v>
      </c>
      <c r="Q51" s="23">
        <f ca="1">'Res OLS Model'!$B$7*E51</f>
        <v>0</v>
      </c>
      <c r="R51" s="23">
        <f>'Res OLS Model'!$B$8*F51</f>
        <v>-1355368.6732535751</v>
      </c>
      <c r="S51" s="23">
        <f>'Res OLS Model'!$B$9*G51</f>
        <v>36156187.304520488</v>
      </c>
      <c r="T51" s="23">
        <f>'Res OLS Model'!$B$10*H51</f>
        <v>0</v>
      </c>
      <c r="U51" s="23">
        <f>'Res OLS Model'!$B$11*I51</f>
        <v>-1155768.0223701899</v>
      </c>
      <c r="V51" s="23">
        <f>'Res OLS Model'!$B$12*J51</f>
        <v>0</v>
      </c>
      <c r="W51" s="23">
        <f>'Res OLS Model'!$B$13*K51</f>
        <v>0</v>
      </c>
      <c r="X51" s="23">
        <f>'Res OLS Model'!$B$14*L51</f>
        <v>0</v>
      </c>
      <c r="Y51" s="23">
        <f>'Res OLS Model'!$B$15*M51</f>
        <v>0</v>
      </c>
      <c r="Z51" s="23">
        <f t="shared" ca="1" si="2"/>
        <v>20196592.895617995</v>
      </c>
    </row>
    <row r="52" spans="1:26" x14ac:dyDescent="0.2">
      <c r="A52" s="11">
        <f>'Monthly Data'!A52</f>
        <v>41334</v>
      </c>
      <c r="B52" s="6">
        <f t="shared" si="1"/>
        <v>2013</v>
      </c>
      <c r="C52" s="30">
        <f>'Monthly Data'!F52</f>
        <v>19002801.376715507</v>
      </c>
      <c r="D52" s="30">
        <f t="shared" ca="1" si="4"/>
        <v>556.99</v>
      </c>
      <c r="E52" s="30">
        <f t="shared" ca="1" si="4"/>
        <v>0</v>
      </c>
      <c r="F52">
        <f>'Monthly Data'!AA52</f>
        <v>51</v>
      </c>
      <c r="G52" s="30">
        <f>'Monthly Data'!AB52</f>
        <v>23489</v>
      </c>
      <c r="H52" s="30">
        <f>'Monthly Data'!AM52</f>
        <v>0</v>
      </c>
      <c r="I52" s="30">
        <f>'Monthly Data'!AN52</f>
        <v>0</v>
      </c>
      <c r="J52" s="30">
        <f>'Monthly Data'!AO52</f>
        <v>0</v>
      </c>
      <c r="K52" s="30">
        <f>'Monthly Data'!AP52</f>
        <v>0</v>
      </c>
      <c r="L52" s="30">
        <f>'Monthly Data'!AQ52</f>
        <v>0</v>
      </c>
      <c r="M52" s="30">
        <f>'Monthly Data'!AS52</f>
        <v>1</v>
      </c>
      <c r="O52" s="23">
        <f>'Res OLS Model'!$B$5</f>
        <v>-21829458.475313298</v>
      </c>
      <c r="P52" s="23">
        <f ca="1">'Res OLS Model'!$B$6*D52</f>
        <v>6839655.9969020765</v>
      </c>
      <c r="Q52" s="23">
        <f ca="1">'Res OLS Model'!$B$7*E52</f>
        <v>0</v>
      </c>
      <c r="R52" s="23">
        <f>'Res OLS Model'!$B$8*F52</f>
        <v>-1382476.0467186465</v>
      </c>
      <c r="S52" s="23">
        <f>'Res OLS Model'!$B$9*G52</f>
        <v>36179291.283798315</v>
      </c>
      <c r="T52" s="23">
        <f>'Res OLS Model'!$B$10*H52</f>
        <v>0</v>
      </c>
      <c r="U52" s="23">
        <f>'Res OLS Model'!$B$11*I52</f>
        <v>0</v>
      </c>
      <c r="V52" s="23">
        <f>'Res OLS Model'!$B$12*J52</f>
        <v>0</v>
      </c>
      <c r="W52" s="23">
        <f>'Res OLS Model'!$B$13*K52</f>
        <v>0</v>
      </c>
      <c r="X52" s="23">
        <f>'Res OLS Model'!$B$14*L52</f>
        <v>0</v>
      </c>
      <c r="Y52" s="23">
        <f>'Res OLS Model'!$B$15*M52</f>
        <v>-837788.64826971502</v>
      </c>
      <c r="Z52" s="23">
        <f t="shared" ca="1" si="2"/>
        <v>18969224.110398728</v>
      </c>
    </row>
    <row r="53" spans="1:26" x14ac:dyDescent="0.2">
      <c r="A53" s="11">
        <f>'Monthly Data'!A53</f>
        <v>41365</v>
      </c>
      <c r="B53" s="6">
        <f t="shared" si="1"/>
        <v>2013</v>
      </c>
      <c r="C53" s="30">
        <f>'Monthly Data'!F53</f>
        <v>15463434.860880928</v>
      </c>
      <c r="D53" s="30">
        <f t="shared" ca="1" si="4"/>
        <v>326.58999999999997</v>
      </c>
      <c r="E53" s="30">
        <f t="shared" ca="1" si="4"/>
        <v>0.39</v>
      </c>
      <c r="F53">
        <f>'Monthly Data'!AA53</f>
        <v>52</v>
      </c>
      <c r="G53" s="30">
        <f>'Monthly Data'!AB53</f>
        <v>23431</v>
      </c>
      <c r="H53" s="30">
        <f>'Monthly Data'!AM53</f>
        <v>0</v>
      </c>
      <c r="I53" s="30">
        <f>'Monthly Data'!AN53</f>
        <v>0</v>
      </c>
      <c r="J53" s="30">
        <f>'Monthly Data'!AO53</f>
        <v>1</v>
      </c>
      <c r="K53" s="30">
        <f>'Monthly Data'!AP53</f>
        <v>0</v>
      </c>
      <c r="L53" s="30">
        <f>'Monthly Data'!AQ53</f>
        <v>0</v>
      </c>
      <c r="M53" s="30">
        <f>'Monthly Data'!AS53</f>
        <v>0</v>
      </c>
      <c r="O53" s="23">
        <f>'Res OLS Model'!$B$5</f>
        <v>-21829458.475313298</v>
      </c>
      <c r="P53" s="23">
        <f ca="1">'Res OLS Model'!$B$6*D53</f>
        <v>4010418.9519169987</v>
      </c>
      <c r="Q53" s="23">
        <f ca="1">'Res OLS Model'!$B$7*E53</f>
        <v>13195.992399546605</v>
      </c>
      <c r="R53" s="23">
        <f>'Res OLS Model'!$B$8*F53</f>
        <v>-1409583.420183718</v>
      </c>
      <c r="S53" s="23">
        <f>'Res OLS Model'!$B$9*G53</f>
        <v>36089955.897257373</v>
      </c>
      <c r="T53" s="23">
        <f>'Res OLS Model'!$B$10*H53</f>
        <v>0</v>
      </c>
      <c r="U53" s="23">
        <f>'Res OLS Model'!$B$11*I53</f>
        <v>0</v>
      </c>
      <c r="V53" s="23">
        <f>'Res OLS Model'!$B$12*J53</f>
        <v>-2202368.1909308801</v>
      </c>
      <c r="W53" s="23">
        <f>'Res OLS Model'!$B$13*K53</f>
        <v>0</v>
      </c>
      <c r="X53" s="23">
        <f>'Res OLS Model'!$B$14*L53</f>
        <v>0</v>
      </c>
      <c r="Y53" s="23">
        <f>'Res OLS Model'!$B$15*M53</f>
        <v>0</v>
      </c>
      <c r="Z53" s="23">
        <f t="shared" ca="1" si="2"/>
        <v>14672160.755146023</v>
      </c>
    </row>
    <row r="54" spans="1:26" x14ac:dyDescent="0.2">
      <c r="A54" s="11">
        <f>'Monthly Data'!A54</f>
        <v>41395</v>
      </c>
      <c r="B54" s="6">
        <f t="shared" si="1"/>
        <v>2013</v>
      </c>
      <c r="C54" s="30">
        <f>'Monthly Data'!F54</f>
        <v>11411798.742946351</v>
      </c>
      <c r="D54" s="30">
        <f t="shared" ref="D54:E73" ca="1" si="5">D42</f>
        <v>144.96</v>
      </c>
      <c r="E54" s="30">
        <f t="shared" ca="1" si="5"/>
        <v>8.67</v>
      </c>
      <c r="F54">
        <f>'Monthly Data'!AA54</f>
        <v>53</v>
      </c>
      <c r="G54" s="30">
        <f>'Monthly Data'!AB54</f>
        <v>23336</v>
      </c>
      <c r="H54" s="30">
        <f>'Monthly Data'!AM54</f>
        <v>0</v>
      </c>
      <c r="I54" s="30">
        <f>'Monthly Data'!AN54</f>
        <v>0</v>
      </c>
      <c r="J54" s="30">
        <f>'Monthly Data'!AO54</f>
        <v>0</v>
      </c>
      <c r="K54" s="30">
        <f>'Monthly Data'!AP54</f>
        <v>0</v>
      </c>
      <c r="L54" s="30">
        <f>'Monthly Data'!AQ54</f>
        <v>1</v>
      </c>
      <c r="M54" s="30">
        <f>'Monthly Data'!AS54</f>
        <v>0</v>
      </c>
      <c r="O54" s="23">
        <f>'Res OLS Model'!$B$5</f>
        <v>-21829458.475313298</v>
      </c>
      <c r="P54" s="23">
        <f ca="1">'Res OLS Model'!$B$6*D54</f>
        <v>1780061.6408031115</v>
      </c>
      <c r="Q54" s="23">
        <f ca="1">'Res OLS Model'!$B$7*E54</f>
        <v>293357.0618053053</v>
      </c>
      <c r="R54" s="23">
        <f>'Res OLS Model'!$B$8*F54</f>
        <v>-1436690.7936487896</v>
      </c>
      <c r="S54" s="23">
        <f>'Res OLS Model'!$B$9*G54</f>
        <v>35943630.695164442</v>
      </c>
      <c r="T54" s="23">
        <f>'Res OLS Model'!$B$10*H54</f>
        <v>0</v>
      </c>
      <c r="U54" s="23">
        <f>'Res OLS Model'!$B$11*I54</f>
        <v>0</v>
      </c>
      <c r="V54" s="23">
        <f>'Res OLS Model'!$B$12*J54</f>
        <v>0</v>
      </c>
      <c r="W54" s="23">
        <f>'Res OLS Model'!$B$13*K54</f>
        <v>0</v>
      </c>
      <c r="X54" s="23">
        <f>'Res OLS Model'!$B$14*L54</f>
        <v>-2436223.8583839401</v>
      </c>
      <c r="Y54" s="23">
        <f>'Res OLS Model'!$B$15*M54</f>
        <v>0</v>
      </c>
      <c r="Z54" s="23">
        <f t="shared" ca="1" si="2"/>
        <v>12314676.270426827</v>
      </c>
    </row>
    <row r="55" spans="1:26" x14ac:dyDescent="0.2">
      <c r="A55" s="11">
        <f>'Monthly Data'!A55</f>
        <v>41426</v>
      </c>
      <c r="B55" s="6">
        <f t="shared" si="1"/>
        <v>2013</v>
      </c>
      <c r="C55" s="30">
        <f>'Monthly Data'!F55</f>
        <v>11995475.306811769</v>
      </c>
      <c r="D55" s="30">
        <f t="shared" ca="1" si="5"/>
        <v>41.510000000000005</v>
      </c>
      <c r="E55" s="30">
        <f t="shared" ca="1" si="5"/>
        <v>44.41</v>
      </c>
      <c r="F55">
        <f>'Monthly Data'!AA55</f>
        <v>54</v>
      </c>
      <c r="G55" s="30">
        <f>'Monthly Data'!AB55</f>
        <v>23395</v>
      </c>
      <c r="H55" s="30">
        <f>'Monthly Data'!AM55</f>
        <v>0</v>
      </c>
      <c r="I55" s="30">
        <f>'Monthly Data'!AN55</f>
        <v>0</v>
      </c>
      <c r="J55" s="30">
        <f>'Monthly Data'!AO55</f>
        <v>0</v>
      </c>
      <c r="K55" s="30">
        <f>'Monthly Data'!AP55</f>
        <v>0</v>
      </c>
      <c r="L55" s="30">
        <f>'Monthly Data'!AQ55</f>
        <v>1</v>
      </c>
      <c r="M55" s="30">
        <f>'Monthly Data'!AS55</f>
        <v>0</v>
      </c>
      <c r="O55" s="23">
        <f>'Res OLS Model'!$B$5</f>
        <v>-21829458.475313298</v>
      </c>
      <c r="P55" s="23">
        <f ca="1">'Res OLS Model'!$B$6*D55</f>
        <v>509729.29573494184</v>
      </c>
      <c r="Q55" s="23">
        <f ca="1">'Res OLS Model'!$B$7*E55</f>
        <v>1502651.339650935</v>
      </c>
      <c r="R55" s="23">
        <f>'Res OLS Model'!$B$8*F55</f>
        <v>-1463798.1671138611</v>
      </c>
      <c r="S55" s="23">
        <f>'Res OLS Model'!$B$9*G55</f>
        <v>36034506.346990578</v>
      </c>
      <c r="T55" s="23">
        <f>'Res OLS Model'!$B$10*H55</f>
        <v>0</v>
      </c>
      <c r="U55" s="23">
        <f>'Res OLS Model'!$B$11*I55</f>
        <v>0</v>
      </c>
      <c r="V55" s="23">
        <f>'Res OLS Model'!$B$12*J55</f>
        <v>0</v>
      </c>
      <c r="W55" s="23">
        <f>'Res OLS Model'!$B$13*K55</f>
        <v>0</v>
      </c>
      <c r="X55" s="23">
        <f>'Res OLS Model'!$B$14*L55</f>
        <v>-2436223.8583839401</v>
      </c>
      <c r="Y55" s="23">
        <f>'Res OLS Model'!$B$15*M55</f>
        <v>0</v>
      </c>
      <c r="Z55" s="23">
        <f t="shared" ca="1" si="2"/>
        <v>12317406.481565354</v>
      </c>
    </row>
    <row r="56" spans="1:26" x14ac:dyDescent="0.2">
      <c r="A56" s="11">
        <f>'Monthly Data'!A56</f>
        <v>41456</v>
      </c>
      <c r="B56" s="6">
        <f t="shared" si="1"/>
        <v>2013</v>
      </c>
      <c r="C56" s="30">
        <f>'Monthly Data'!F56</f>
        <v>13886742.437877189</v>
      </c>
      <c r="D56" s="30">
        <f t="shared" ca="1" si="5"/>
        <v>5.01</v>
      </c>
      <c r="E56" s="30">
        <f t="shared" ca="1" si="5"/>
        <v>96.909999999999982</v>
      </c>
      <c r="F56">
        <f>'Monthly Data'!AA56</f>
        <v>55</v>
      </c>
      <c r="G56" s="30">
        <f>'Monthly Data'!AB56</f>
        <v>23379</v>
      </c>
      <c r="H56" s="30">
        <f>'Monthly Data'!AM56</f>
        <v>0</v>
      </c>
      <c r="I56" s="30">
        <f>'Monthly Data'!AN56</f>
        <v>0</v>
      </c>
      <c r="J56" s="30">
        <f>'Monthly Data'!AO56</f>
        <v>0</v>
      </c>
      <c r="K56" s="30">
        <f>'Monthly Data'!AP56</f>
        <v>0</v>
      </c>
      <c r="L56" s="30">
        <f>'Monthly Data'!AQ56</f>
        <v>1</v>
      </c>
      <c r="M56" s="30">
        <f>'Monthly Data'!AS56</f>
        <v>0</v>
      </c>
      <c r="O56" s="23">
        <f>'Res OLS Model'!$B$5</f>
        <v>-21829458.475313298</v>
      </c>
      <c r="P56" s="23">
        <f ca="1">'Res OLS Model'!$B$6*D56</f>
        <v>61521.170118816146</v>
      </c>
      <c r="Q56" s="23">
        <f ca="1">'Res OLS Model'!$B$7*E56</f>
        <v>3279034.9318975927</v>
      </c>
      <c r="R56" s="23">
        <f>'Res OLS Model'!$B$8*F56</f>
        <v>-1490905.5405789325</v>
      </c>
      <c r="S56" s="23">
        <f>'Res OLS Model'!$B$9*G56</f>
        <v>36009862.102427557</v>
      </c>
      <c r="T56" s="23">
        <f>'Res OLS Model'!$B$10*H56</f>
        <v>0</v>
      </c>
      <c r="U56" s="23">
        <f>'Res OLS Model'!$B$11*I56</f>
        <v>0</v>
      </c>
      <c r="V56" s="23">
        <f>'Res OLS Model'!$B$12*J56</f>
        <v>0</v>
      </c>
      <c r="W56" s="23">
        <f>'Res OLS Model'!$B$13*K56</f>
        <v>0</v>
      </c>
      <c r="X56" s="23">
        <f>'Res OLS Model'!$B$14*L56</f>
        <v>-2436223.8583839401</v>
      </c>
      <c r="Y56" s="23">
        <f>'Res OLS Model'!$B$15*M56</f>
        <v>0</v>
      </c>
      <c r="Z56" s="23">
        <f t="shared" ca="1" si="2"/>
        <v>13593830.330167795</v>
      </c>
    </row>
    <row r="57" spans="1:26" x14ac:dyDescent="0.2">
      <c r="A57" s="11">
        <f>'Monthly Data'!A57</f>
        <v>41487</v>
      </c>
      <c r="B57" s="6">
        <f t="shared" si="1"/>
        <v>2013</v>
      </c>
      <c r="C57" s="30">
        <f>'Monthly Data'!F57</f>
        <v>12973729.18644261</v>
      </c>
      <c r="D57" s="30">
        <f t="shared" ca="1" si="5"/>
        <v>12.719999999999999</v>
      </c>
      <c r="E57" s="30">
        <f t="shared" ca="1" si="5"/>
        <v>77.22999999999999</v>
      </c>
      <c r="F57">
        <f>'Monthly Data'!AA57</f>
        <v>56</v>
      </c>
      <c r="G57" s="30">
        <f>'Monthly Data'!AB57</f>
        <v>23423</v>
      </c>
      <c r="H57" s="30">
        <f>'Monthly Data'!AM57</f>
        <v>0</v>
      </c>
      <c r="I57" s="30">
        <f>'Monthly Data'!AN57</f>
        <v>0</v>
      </c>
      <c r="J57" s="30">
        <f>'Monthly Data'!AO57</f>
        <v>0</v>
      </c>
      <c r="K57" s="30">
        <f>'Monthly Data'!AP57</f>
        <v>0</v>
      </c>
      <c r="L57" s="30">
        <f>'Monthly Data'!AQ57</f>
        <v>1</v>
      </c>
      <c r="M57" s="30">
        <f>'Monthly Data'!AS57</f>
        <v>0</v>
      </c>
      <c r="O57" s="23">
        <f>'Res OLS Model'!$B$5</f>
        <v>-21829458.475313298</v>
      </c>
      <c r="P57" s="23">
        <f ca="1">'Res OLS Model'!$B$6*D57</f>
        <v>156197.46185855116</v>
      </c>
      <c r="Q57" s="23">
        <f ca="1">'Res OLS Model'!$B$7*E57</f>
        <v>2613144.8538897028</v>
      </c>
      <c r="R57" s="23">
        <f>'Res OLS Model'!$B$8*F57</f>
        <v>-1518012.9140440042</v>
      </c>
      <c r="S57" s="23">
        <f>'Res OLS Model'!$B$9*G57</f>
        <v>36077633.774975859</v>
      </c>
      <c r="T57" s="23">
        <f>'Res OLS Model'!$B$10*H57</f>
        <v>0</v>
      </c>
      <c r="U57" s="23">
        <f>'Res OLS Model'!$B$11*I57</f>
        <v>0</v>
      </c>
      <c r="V57" s="23">
        <f>'Res OLS Model'!$B$12*J57</f>
        <v>0</v>
      </c>
      <c r="W57" s="23">
        <f>'Res OLS Model'!$B$13*K57</f>
        <v>0</v>
      </c>
      <c r="X57" s="23">
        <f>'Res OLS Model'!$B$14*L57</f>
        <v>-2436223.8583839401</v>
      </c>
      <c r="Y57" s="23">
        <f>'Res OLS Model'!$B$15*M57</f>
        <v>0</v>
      </c>
      <c r="Z57" s="23">
        <f t="shared" ca="1" si="2"/>
        <v>13063280.842982871</v>
      </c>
    </row>
    <row r="58" spans="1:26" x14ac:dyDescent="0.2">
      <c r="A58" s="11">
        <f>'Monthly Data'!A58</f>
        <v>41518</v>
      </c>
      <c r="B58" s="6">
        <f t="shared" si="1"/>
        <v>2013</v>
      </c>
      <c r="C58" s="30">
        <f>'Monthly Data'!F58</f>
        <v>12414553.238608029</v>
      </c>
      <c r="D58" s="30">
        <f t="shared" ca="1" si="5"/>
        <v>86.570000000000007</v>
      </c>
      <c r="E58" s="30">
        <f t="shared" ca="1" si="5"/>
        <v>19.899999999999999</v>
      </c>
      <c r="F58">
        <f>'Monthly Data'!AA58</f>
        <v>57</v>
      </c>
      <c r="G58" s="30">
        <f>'Monthly Data'!AB58</f>
        <v>23499</v>
      </c>
      <c r="H58" s="30">
        <f>'Monthly Data'!AM58</f>
        <v>1</v>
      </c>
      <c r="I58" s="30">
        <f>'Monthly Data'!AN58</f>
        <v>0</v>
      </c>
      <c r="J58" s="30">
        <f>'Monthly Data'!AO58</f>
        <v>0</v>
      </c>
      <c r="K58" s="30">
        <f>'Monthly Data'!AP58</f>
        <v>0</v>
      </c>
      <c r="L58" s="30">
        <f>'Monthly Data'!AQ58</f>
        <v>0</v>
      </c>
      <c r="M58" s="30">
        <f>'Monthly Data'!AS58</f>
        <v>0</v>
      </c>
      <c r="O58" s="23">
        <f>'Res OLS Model'!$B$5</f>
        <v>-21829458.475313298</v>
      </c>
      <c r="P58" s="23">
        <f ca="1">'Res OLS Model'!$B$6*D58</f>
        <v>1063051.4365640548</v>
      </c>
      <c r="Q58" s="23">
        <f ca="1">'Res OLS Model'!$B$7*E58</f>
        <v>673333.97115635232</v>
      </c>
      <c r="R58" s="23">
        <f>'Res OLS Model'!$B$8*F58</f>
        <v>-1545120.2875090756</v>
      </c>
      <c r="S58" s="23">
        <f>'Res OLS Model'!$B$9*G58</f>
        <v>36194693.936650202</v>
      </c>
      <c r="T58" s="23">
        <f>'Res OLS Model'!$B$10*H58</f>
        <v>-2247633.2272498501</v>
      </c>
      <c r="U58" s="23">
        <f>'Res OLS Model'!$B$11*I58</f>
        <v>0</v>
      </c>
      <c r="V58" s="23">
        <f>'Res OLS Model'!$B$12*J58</f>
        <v>0</v>
      </c>
      <c r="W58" s="23">
        <f>'Res OLS Model'!$B$13*K58</f>
        <v>0</v>
      </c>
      <c r="X58" s="23">
        <f>'Res OLS Model'!$B$14*L58</f>
        <v>0</v>
      </c>
      <c r="Y58" s="23">
        <f>'Res OLS Model'!$B$15*M58</f>
        <v>0</v>
      </c>
      <c r="Z58" s="23">
        <f t="shared" ca="1" si="2"/>
        <v>12308867.354298383</v>
      </c>
    </row>
    <row r="59" spans="1:26" x14ac:dyDescent="0.2">
      <c r="A59" s="11">
        <f>'Monthly Data'!A59</f>
        <v>41548</v>
      </c>
      <c r="B59" s="6">
        <f t="shared" si="1"/>
        <v>2013</v>
      </c>
      <c r="C59" s="30">
        <f>'Monthly Data'!F59</f>
        <v>13273674.921473451</v>
      </c>
      <c r="D59" s="30">
        <f t="shared" ca="1" si="5"/>
        <v>270.3</v>
      </c>
      <c r="E59" s="30">
        <f t="shared" ca="1" si="5"/>
        <v>1.21</v>
      </c>
      <c r="F59">
        <f>'Monthly Data'!AA59</f>
        <v>58</v>
      </c>
      <c r="G59" s="30">
        <f>'Monthly Data'!AB59</f>
        <v>23572</v>
      </c>
      <c r="H59" s="30">
        <f>'Monthly Data'!AM59</f>
        <v>1</v>
      </c>
      <c r="I59" s="30">
        <f>'Monthly Data'!AN59</f>
        <v>0</v>
      </c>
      <c r="J59" s="30">
        <f>'Monthly Data'!AO59</f>
        <v>0</v>
      </c>
      <c r="K59" s="30">
        <f>'Monthly Data'!AP59</f>
        <v>0</v>
      </c>
      <c r="L59" s="30">
        <f>'Monthly Data'!AQ59</f>
        <v>0</v>
      </c>
      <c r="M59" s="30">
        <f>'Monthly Data'!AS59</f>
        <v>0</v>
      </c>
      <c r="O59" s="23">
        <f>'Res OLS Model'!$B$5</f>
        <v>-21829458.475313298</v>
      </c>
      <c r="P59" s="23">
        <f ca="1">'Res OLS Model'!$B$6*D59</f>
        <v>3319196.0644942126</v>
      </c>
      <c r="Q59" s="23">
        <f ca="1">'Res OLS Model'!$B$7*E59</f>
        <v>40941.412316542031</v>
      </c>
      <c r="R59" s="23">
        <f>'Res OLS Model'!$B$8*F59</f>
        <v>-1572227.660974147</v>
      </c>
      <c r="S59" s="23">
        <f>'Res OLS Model'!$B$9*G59</f>
        <v>36307133.302468985</v>
      </c>
      <c r="T59" s="23">
        <f>'Res OLS Model'!$B$10*H59</f>
        <v>-2247633.2272498501</v>
      </c>
      <c r="U59" s="23">
        <f>'Res OLS Model'!$B$11*I59</f>
        <v>0</v>
      </c>
      <c r="V59" s="23">
        <f>'Res OLS Model'!$B$12*J59</f>
        <v>0</v>
      </c>
      <c r="W59" s="23">
        <f>'Res OLS Model'!$B$13*K59</f>
        <v>0</v>
      </c>
      <c r="X59" s="23">
        <f>'Res OLS Model'!$B$14*L59</f>
        <v>0</v>
      </c>
      <c r="Y59" s="23">
        <f>'Res OLS Model'!$B$15*M59</f>
        <v>0</v>
      </c>
      <c r="Z59" s="23">
        <f t="shared" ca="1" si="2"/>
        <v>14017951.415742442</v>
      </c>
    </row>
    <row r="60" spans="1:26" x14ac:dyDescent="0.2">
      <c r="A60" s="11">
        <f>'Monthly Data'!A60</f>
        <v>41579</v>
      </c>
      <c r="B60" s="6">
        <f t="shared" si="1"/>
        <v>2013</v>
      </c>
      <c r="C60" s="30">
        <f>'Monthly Data'!F60</f>
        <v>17575993.111538868</v>
      </c>
      <c r="D60" s="30">
        <f t="shared" ca="1" si="5"/>
        <v>444.05</v>
      </c>
      <c r="E60" s="30">
        <f t="shared" ca="1" si="5"/>
        <v>0</v>
      </c>
      <c r="F60">
        <f>'Monthly Data'!AA60</f>
        <v>59</v>
      </c>
      <c r="G60" s="30">
        <f>'Monthly Data'!AB60</f>
        <v>23628</v>
      </c>
      <c r="H60" s="30">
        <f>'Monthly Data'!AM60</f>
        <v>1</v>
      </c>
      <c r="I60" s="30">
        <f>'Monthly Data'!AN60</f>
        <v>0</v>
      </c>
      <c r="J60" s="30">
        <f>'Monthly Data'!AO60</f>
        <v>0</v>
      </c>
      <c r="K60" s="30">
        <f>'Monthly Data'!AP60</f>
        <v>0</v>
      </c>
      <c r="L60" s="30">
        <f>'Monthly Data'!AQ60</f>
        <v>0</v>
      </c>
      <c r="M60" s="30">
        <f>'Monthly Data'!AS60</f>
        <v>0</v>
      </c>
      <c r="O60" s="23">
        <f>'Res OLS Model'!$B$5</f>
        <v>-21829458.475313298</v>
      </c>
      <c r="P60" s="23">
        <f ca="1">'Res OLS Model'!$B$6*D60</f>
        <v>5452789.5391737148</v>
      </c>
      <c r="Q60" s="23">
        <f ca="1">'Res OLS Model'!$B$7*E60</f>
        <v>0</v>
      </c>
      <c r="R60" s="23">
        <f>'Res OLS Model'!$B$8*F60</f>
        <v>-1599335.0344392187</v>
      </c>
      <c r="S60" s="23">
        <f>'Res OLS Model'!$B$9*G60</f>
        <v>36393388.158439554</v>
      </c>
      <c r="T60" s="23">
        <f>'Res OLS Model'!$B$10*H60</f>
        <v>-2247633.2272498501</v>
      </c>
      <c r="U60" s="23">
        <f>'Res OLS Model'!$B$11*I60</f>
        <v>0</v>
      </c>
      <c r="V60" s="23">
        <f>'Res OLS Model'!$B$12*J60</f>
        <v>0</v>
      </c>
      <c r="W60" s="23">
        <f>'Res OLS Model'!$B$13*K60</f>
        <v>0</v>
      </c>
      <c r="X60" s="23">
        <f>'Res OLS Model'!$B$14*L60</f>
        <v>0</v>
      </c>
      <c r="Y60" s="23">
        <f>'Res OLS Model'!$B$15*M60</f>
        <v>0</v>
      </c>
      <c r="Z60" s="23">
        <f t="shared" ca="1" si="2"/>
        <v>16169750.960610904</v>
      </c>
    </row>
    <row r="61" spans="1:26" x14ac:dyDescent="0.2">
      <c r="A61" s="11">
        <f>'Monthly Data'!A61</f>
        <v>41609</v>
      </c>
      <c r="B61" s="6">
        <f t="shared" si="1"/>
        <v>2013</v>
      </c>
      <c r="C61" s="30">
        <f>'Monthly Data'!F61</f>
        <v>21455609.37580429</v>
      </c>
      <c r="D61" s="30">
        <f t="shared" ca="1" si="5"/>
        <v>684.01</v>
      </c>
      <c r="E61" s="30">
        <f t="shared" ca="1" si="5"/>
        <v>0</v>
      </c>
      <c r="F61">
        <f>'Monthly Data'!AA61</f>
        <v>60</v>
      </c>
      <c r="G61" s="30">
        <f>'Monthly Data'!AB61</f>
        <v>23625</v>
      </c>
      <c r="H61" s="30">
        <f>'Monthly Data'!AM61</f>
        <v>0</v>
      </c>
      <c r="I61" s="30">
        <f>'Monthly Data'!AN61</f>
        <v>0</v>
      </c>
      <c r="J61" s="30">
        <f>'Monthly Data'!AO61</f>
        <v>0</v>
      </c>
      <c r="K61" s="30">
        <f>'Monthly Data'!AP61</f>
        <v>1</v>
      </c>
      <c r="L61" s="30">
        <f>'Monthly Data'!AQ61</f>
        <v>0</v>
      </c>
      <c r="M61" s="30">
        <f>'Monthly Data'!AS61</f>
        <v>0</v>
      </c>
      <c r="O61" s="23">
        <f>'Res OLS Model'!$B$5</f>
        <v>-21829458.475313298</v>
      </c>
      <c r="P61" s="23">
        <f ca="1">'Res OLS Model'!$B$6*D61</f>
        <v>8399420.2740461938</v>
      </c>
      <c r="Q61" s="23">
        <f ca="1">'Res OLS Model'!$B$7*E61</f>
        <v>0</v>
      </c>
      <c r="R61" s="23">
        <f>'Res OLS Model'!$B$8*F61</f>
        <v>-1626442.4079042901</v>
      </c>
      <c r="S61" s="23">
        <f>'Res OLS Model'!$B$9*G61</f>
        <v>36388767.362583987</v>
      </c>
      <c r="T61" s="23">
        <f>'Res OLS Model'!$B$10*H61</f>
        <v>0</v>
      </c>
      <c r="U61" s="23">
        <f>'Res OLS Model'!$B$11*I61</f>
        <v>0</v>
      </c>
      <c r="V61" s="23">
        <f>'Res OLS Model'!$B$12*J61</f>
        <v>0</v>
      </c>
      <c r="W61" s="23">
        <f>'Res OLS Model'!$B$13*K61</f>
        <v>-1224027.3043384899</v>
      </c>
      <c r="X61" s="23">
        <f>'Res OLS Model'!$B$14*L61</f>
        <v>0</v>
      </c>
      <c r="Y61" s="23">
        <f>'Res OLS Model'!$B$15*M61</f>
        <v>0</v>
      </c>
      <c r="Z61" s="23">
        <f t="shared" ca="1" si="2"/>
        <v>20108259.449074104</v>
      </c>
    </row>
    <row r="62" spans="1:26" x14ac:dyDescent="0.2">
      <c r="A62" s="11">
        <v>41640</v>
      </c>
      <c r="B62" s="6">
        <f t="shared" si="1"/>
        <v>2014</v>
      </c>
      <c r="C62" s="30">
        <f>'Monthly Data'!F62</f>
        <v>24218664.983197823</v>
      </c>
      <c r="D62" s="30">
        <f t="shared" ca="1" si="5"/>
        <v>784.29</v>
      </c>
      <c r="E62" s="30">
        <f t="shared" ca="1" si="5"/>
        <v>0</v>
      </c>
      <c r="F62">
        <f>F61+1</f>
        <v>61</v>
      </c>
      <c r="G62" s="30">
        <f>'Monthly Data'!AB62</f>
        <v>23649</v>
      </c>
      <c r="H62" s="30">
        <f>'Monthly Data'!AM62</f>
        <v>0</v>
      </c>
      <c r="I62" s="30">
        <f>'Monthly Data'!AN62</f>
        <v>0</v>
      </c>
      <c r="J62" s="30">
        <f>'Monthly Data'!AO62</f>
        <v>0</v>
      </c>
      <c r="K62" s="30">
        <f>'Monthly Data'!AP62</f>
        <v>0</v>
      </c>
      <c r="L62" s="30">
        <f>'Monthly Data'!AQ62</f>
        <v>0</v>
      </c>
      <c r="M62" s="30">
        <f>'Monthly Data'!AS62</f>
        <v>0</v>
      </c>
      <c r="O62" s="23">
        <f>'Res OLS Model'!$B$5</f>
        <v>-21829458.475313298</v>
      </c>
      <c r="P62" s="23">
        <f ca="1">'Res OLS Model'!$B$6*D62</f>
        <v>9630826.0503964704</v>
      </c>
      <c r="Q62" s="23">
        <f ca="1">'Res OLS Model'!$B$7*E62</f>
        <v>0</v>
      </c>
      <c r="R62" s="23">
        <f>'Res OLS Model'!$B$8*F62</f>
        <v>-1653549.7813693616</v>
      </c>
      <c r="S62" s="23">
        <f>'Res OLS Model'!$B$9*G62</f>
        <v>36425733.729428515</v>
      </c>
      <c r="T62" s="23">
        <f>'Res OLS Model'!$B$10*H62</f>
        <v>0</v>
      </c>
      <c r="U62" s="23">
        <f>'Res OLS Model'!$B$11*I62</f>
        <v>0</v>
      </c>
      <c r="V62" s="23">
        <f>'Res OLS Model'!$B$12*J62</f>
        <v>0</v>
      </c>
      <c r="W62" s="23">
        <f>'Res OLS Model'!$B$13*K62</f>
        <v>0</v>
      </c>
      <c r="X62" s="23">
        <f>'Res OLS Model'!$B$14*L62</f>
        <v>0</v>
      </c>
      <c r="Y62" s="23">
        <f>'Res OLS Model'!$B$15*M62</f>
        <v>0</v>
      </c>
      <c r="Z62" s="23">
        <f t="shared" ca="1" si="2"/>
        <v>22573551.523142323</v>
      </c>
    </row>
    <row r="63" spans="1:26" x14ac:dyDescent="0.2">
      <c r="A63" s="11">
        <v>41671</v>
      </c>
      <c r="B63" s="6">
        <f t="shared" si="1"/>
        <v>2014</v>
      </c>
      <c r="C63" s="30">
        <f>'Monthly Data'!F63</f>
        <v>20930195.922494277</v>
      </c>
      <c r="D63" s="30">
        <f t="shared" ca="1" si="5"/>
        <v>682.50999999999988</v>
      </c>
      <c r="E63" s="30">
        <f t="shared" ca="1" si="5"/>
        <v>0</v>
      </c>
      <c r="F63">
        <f t="shared" ref="F63:F126" si="6">F62+1</f>
        <v>62</v>
      </c>
      <c r="G63" s="30">
        <f>'Monthly Data'!AB63</f>
        <v>23652</v>
      </c>
      <c r="H63" s="30">
        <f>'Monthly Data'!AM63</f>
        <v>0</v>
      </c>
      <c r="I63" s="30">
        <f>'Monthly Data'!AN63</f>
        <v>1</v>
      </c>
      <c r="J63" s="30">
        <f>'Monthly Data'!AO63</f>
        <v>0</v>
      </c>
      <c r="K63" s="30">
        <f>'Monthly Data'!AP63</f>
        <v>0</v>
      </c>
      <c r="L63" s="30">
        <f>'Monthly Data'!AQ63</f>
        <v>0</v>
      </c>
      <c r="M63" s="30">
        <f>'Monthly Data'!AS63</f>
        <v>0</v>
      </c>
      <c r="O63" s="23">
        <f>'Res OLS Model'!$B$5</f>
        <v>-21829458.475313298</v>
      </c>
      <c r="P63" s="23">
        <f ca="1">'Res OLS Model'!$B$6*D63</f>
        <v>8381000.7620345708</v>
      </c>
      <c r="Q63" s="23">
        <f ca="1">'Res OLS Model'!$B$7*E63</f>
        <v>0</v>
      </c>
      <c r="R63" s="23">
        <f>'Res OLS Model'!$B$8*F63</f>
        <v>-1680657.154834433</v>
      </c>
      <c r="S63" s="23">
        <f>'Res OLS Model'!$B$9*G63</f>
        <v>36430354.525284082</v>
      </c>
      <c r="T63" s="23">
        <f>'Res OLS Model'!$B$10*H63</f>
        <v>0</v>
      </c>
      <c r="U63" s="23">
        <f>'Res OLS Model'!$B$11*I63</f>
        <v>-1155768.0223701899</v>
      </c>
      <c r="V63" s="23">
        <f>'Res OLS Model'!$B$12*J63</f>
        <v>0</v>
      </c>
      <c r="W63" s="23">
        <f>'Res OLS Model'!$B$13*K63</f>
        <v>0</v>
      </c>
      <c r="X63" s="23">
        <f>'Res OLS Model'!$B$14*L63</f>
        <v>0</v>
      </c>
      <c r="Y63" s="23">
        <f>'Res OLS Model'!$B$15*M63</f>
        <v>0</v>
      </c>
      <c r="Z63" s="23">
        <f t="shared" ca="1" si="2"/>
        <v>20145471.634800732</v>
      </c>
    </row>
    <row r="64" spans="1:26" x14ac:dyDescent="0.2">
      <c r="A64" s="11">
        <v>41699</v>
      </c>
      <c r="B64" s="6">
        <f t="shared" si="1"/>
        <v>2014</v>
      </c>
      <c r="C64" s="30">
        <f>'Monthly Data'!F64</f>
        <v>20665009.949390739</v>
      </c>
      <c r="D64" s="30">
        <f t="shared" ca="1" si="5"/>
        <v>556.99</v>
      </c>
      <c r="E64" s="30">
        <f t="shared" ca="1" si="5"/>
        <v>0</v>
      </c>
      <c r="F64">
        <f t="shared" si="6"/>
        <v>63</v>
      </c>
      <c r="G64" s="30">
        <f>'Monthly Data'!AB64</f>
        <v>23692</v>
      </c>
      <c r="H64" s="30">
        <f>'Monthly Data'!AM64</f>
        <v>0</v>
      </c>
      <c r="I64" s="30">
        <f>'Monthly Data'!AN64</f>
        <v>0</v>
      </c>
      <c r="J64" s="30">
        <f>'Monthly Data'!AO64</f>
        <v>0</v>
      </c>
      <c r="K64" s="30">
        <f>'Monthly Data'!AP64</f>
        <v>0</v>
      </c>
      <c r="L64" s="30">
        <f>'Monthly Data'!AQ64</f>
        <v>0</v>
      </c>
      <c r="M64" s="30">
        <f>'Monthly Data'!AS64</f>
        <v>1</v>
      </c>
      <c r="O64" s="23">
        <f>'Res OLS Model'!$B$5</f>
        <v>-21829458.475313298</v>
      </c>
      <c r="P64" s="23">
        <f ca="1">'Res OLS Model'!$B$6*D64</f>
        <v>6839655.9969020765</v>
      </c>
      <c r="Q64" s="23">
        <f ca="1">'Res OLS Model'!$B$7*E64</f>
        <v>0</v>
      </c>
      <c r="R64" s="23">
        <f>'Res OLS Model'!$B$8*F64</f>
        <v>-1707764.5282995047</v>
      </c>
      <c r="S64" s="23">
        <f>'Res OLS Model'!$B$9*G64</f>
        <v>36491965.13669163</v>
      </c>
      <c r="T64" s="23">
        <f>'Res OLS Model'!$B$10*H64</f>
        <v>0</v>
      </c>
      <c r="U64" s="23">
        <f>'Res OLS Model'!$B$11*I64</f>
        <v>0</v>
      </c>
      <c r="V64" s="23">
        <f>'Res OLS Model'!$B$12*J64</f>
        <v>0</v>
      </c>
      <c r="W64" s="23">
        <f>'Res OLS Model'!$B$13*K64</f>
        <v>0</v>
      </c>
      <c r="X64" s="23">
        <f>'Res OLS Model'!$B$14*L64</f>
        <v>0</v>
      </c>
      <c r="Y64" s="23">
        <f>'Res OLS Model'!$B$15*M64</f>
        <v>-837788.64826971502</v>
      </c>
      <c r="Z64" s="23">
        <f t="shared" ca="1" si="2"/>
        <v>18956609.481711186</v>
      </c>
    </row>
    <row r="65" spans="1:26" x14ac:dyDescent="0.2">
      <c r="A65" s="11">
        <v>41730</v>
      </c>
      <c r="B65" s="6">
        <f t="shared" si="1"/>
        <v>2014</v>
      </c>
      <c r="C65" s="30">
        <f>'Monthly Data'!F65</f>
        <v>15802184.922587194</v>
      </c>
      <c r="D65" s="30">
        <f t="shared" ca="1" si="5"/>
        <v>326.58999999999997</v>
      </c>
      <c r="E65" s="30">
        <f t="shared" ca="1" si="5"/>
        <v>0.39</v>
      </c>
      <c r="F65">
        <f t="shared" si="6"/>
        <v>64</v>
      </c>
      <c r="G65" s="30">
        <f>'Monthly Data'!AB65</f>
        <v>23826</v>
      </c>
      <c r="H65" s="30">
        <f>'Monthly Data'!AM65</f>
        <v>0</v>
      </c>
      <c r="I65" s="30">
        <f>'Monthly Data'!AN65</f>
        <v>0</v>
      </c>
      <c r="J65" s="30">
        <f>'Monthly Data'!AO65</f>
        <v>1</v>
      </c>
      <c r="K65" s="30">
        <f>'Monthly Data'!AP65</f>
        <v>0</v>
      </c>
      <c r="L65" s="30">
        <f>'Monthly Data'!AQ65</f>
        <v>0</v>
      </c>
      <c r="M65" s="30">
        <f>'Monthly Data'!AS65</f>
        <v>0</v>
      </c>
      <c r="O65" s="23">
        <f>'Res OLS Model'!$B$5</f>
        <v>-21829458.475313298</v>
      </c>
      <c r="P65" s="23">
        <f ca="1">'Res OLS Model'!$B$6*D65</f>
        <v>4010418.9519169987</v>
      </c>
      <c r="Q65" s="23">
        <f ca="1">'Res OLS Model'!$B$7*E65</f>
        <v>13195.992399546605</v>
      </c>
      <c r="R65" s="23">
        <f>'Res OLS Model'!$B$8*F65</f>
        <v>-1734871.9017645761</v>
      </c>
      <c r="S65" s="23">
        <f>'Res OLS Model'!$B$9*G65</f>
        <v>36698360.684906922</v>
      </c>
      <c r="T65" s="23">
        <f>'Res OLS Model'!$B$10*H65</f>
        <v>0</v>
      </c>
      <c r="U65" s="23">
        <f>'Res OLS Model'!$B$11*I65</f>
        <v>0</v>
      </c>
      <c r="V65" s="23">
        <f>'Res OLS Model'!$B$12*J65</f>
        <v>-2202368.1909308801</v>
      </c>
      <c r="W65" s="23">
        <f>'Res OLS Model'!$B$13*K65</f>
        <v>0</v>
      </c>
      <c r="X65" s="23">
        <f>'Res OLS Model'!$B$14*L65</f>
        <v>0</v>
      </c>
      <c r="Y65" s="23">
        <f>'Res OLS Model'!$B$15*M65</f>
        <v>0</v>
      </c>
      <c r="Z65" s="23">
        <f t="shared" ca="1" si="2"/>
        <v>14955277.061214715</v>
      </c>
    </row>
    <row r="66" spans="1:26" x14ac:dyDescent="0.2">
      <c r="A66" s="11">
        <v>41760</v>
      </c>
      <c r="B66" s="6">
        <f t="shared" si="1"/>
        <v>2014</v>
      </c>
      <c r="C66" s="30">
        <f>'Monthly Data'!F66</f>
        <v>11645562.289283656</v>
      </c>
      <c r="D66" s="30">
        <f t="shared" ca="1" si="5"/>
        <v>144.96</v>
      </c>
      <c r="E66" s="30">
        <f t="shared" ca="1" si="5"/>
        <v>8.67</v>
      </c>
      <c r="F66">
        <f t="shared" si="6"/>
        <v>65</v>
      </c>
      <c r="G66" s="30">
        <f>'Monthly Data'!AB66</f>
        <v>23751</v>
      </c>
      <c r="H66" s="30">
        <f>'Monthly Data'!AM66</f>
        <v>0</v>
      </c>
      <c r="I66" s="30">
        <f>'Monthly Data'!AN66</f>
        <v>0</v>
      </c>
      <c r="J66" s="30">
        <f>'Monthly Data'!AO66</f>
        <v>0</v>
      </c>
      <c r="K66" s="30">
        <f>'Monthly Data'!AP66</f>
        <v>0</v>
      </c>
      <c r="L66" s="30">
        <f>'Monthly Data'!AQ66</f>
        <v>1</v>
      </c>
      <c r="M66" s="30">
        <f>'Monthly Data'!AS66</f>
        <v>0</v>
      </c>
      <c r="O66" s="23">
        <f>'Res OLS Model'!$B$5</f>
        <v>-21829458.475313298</v>
      </c>
      <c r="P66" s="23">
        <f ca="1">'Res OLS Model'!$B$6*D66</f>
        <v>1780061.6408031115</v>
      </c>
      <c r="Q66" s="23">
        <f ca="1">'Res OLS Model'!$B$7*E66</f>
        <v>293357.0618053053</v>
      </c>
      <c r="R66" s="23">
        <f>'Res OLS Model'!$B$8*F66</f>
        <v>-1761979.2752296475</v>
      </c>
      <c r="S66" s="23">
        <f>'Res OLS Model'!$B$9*G66</f>
        <v>36582840.788517766</v>
      </c>
      <c r="T66" s="23">
        <f>'Res OLS Model'!$B$10*H66</f>
        <v>0</v>
      </c>
      <c r="U66" s="23">
        <f>'Res OLS Model'!$B$11*I66</f>
        <v>0</v>
      </c>
      <c r="V66" s="23">
        <f>'Res OLS Model'!$B$12*J66</f>
        <v>0</v>
      </c>
      <c r="W66" s="23">
        <f>'Res OLS Model'!$B$13*K66</f>
        <v>0</v>
      </c>
      <c r="X66" s="23">
        <f>'Res OLS Model'!$B$14*L66</f>
        <v>-2436223.8583839401</v>
      </c>
      <c r="Y66" s="23">
        <f>'Res OLS Model'!$B$15*M66</f>
        <v>0</v>
      </c>
      <c r="Z66" s="23">
        <f t="shared" ca="1" si="2"/>
        <v>12628597.882199293</v>
      </c>
    </row>
    <row r="67" spans="1:26" x14ac:dyDescent="0.2">
      <c r="A67" s="11">
        <v>41791</v>
      </c>
      <c r="B67" s="6">
        <f t="shared" ref="B67:B97" si="7">YEAR(A67)</f>
        <v>2014</v>
      </c>
      <c r="C67" s="30">
        <f>'Monthly Data'!F67</f>
        <v>11660347.586180111</v>
      </c>
      <c r="D67" s="30">
        <f t="shared" ca="1" si="5"/>
        <v>41.510000000000005</v>
      </c>
      <c r="E67" s="30">
        <f t="shared" ca="1" si="5"/>
        <v>44.41</v>
      </c>
      <c r="F67">
        <f t="shared" si="6"/>
        <v>66</v>
      </c>
      <c r="G67" s="30">
        <f>'Monthly Data'!AB67</f>
        <v>23799</v>
      </c>
      <c r="H67" s="30">
        <f>'Monthly Data'!AM67</f>
        <v>0</v>
      </c>
      <c r="I67" s="30">
        <f>'Monthly Data'!AN67</f>
        <v>0</v>
      </c>
      <c r="J67" s="30">
        <f>'Monthly Data'!AO67</f>
        <v>0</v>
      </c>
      <c r="K67" s="30">
        <f>'Monthly Data'!AP67</f>
        <v>0</v>
      </c>
      <c r="L67" s="30">
        <f>'Monthly Data'!AQ67</f>
        <v>1</v>
      </c>
      <c r="M67" s="30">
        <f>'Monthly Data'!AS67</f>
        <v>0</v>
      </c>
      <c r="O67" s="23">
        <f>'Res OLS Model'!$B$5</f>
        <v>-21829458.475313298</v>
      </c>
      <c r="P67" s="23">
        <f ca="1">'Res OLS Model'!$B$6*D67</f>
        <v>509729.29573494184</v>
      </c>
      <c r="Q67" s="23">
        <f ca="1">'Res OLS Model'!$B$7*E67</f>
        <v>1502651.339650935</v>
      </c>
      <c r="R67" s="23">
        <f>'Res OLS Model'!$B$8*F67</f>
        <v>-1789086.6486947192</v>
      </c>
      <c r="S67" s="23">
        <f>'Res OLS Model'!$B$9*G67</f>
        <v>36656773.522206828</v>
      </c>
      <c r="T67" s="23">
        <f>'Res OLS Model'!$B$10*H67</f>
        <v>0</v>
      </c>
      <c r="U67" s="23">
        <f>'Res OLS Model'!$B$11*I67</f>
        <v>0</v>
      </c>
      <c r="V67" s="23">
        <f>'Res OLS Model'!$B$12*J67</f>
        <v>0</v>
      </c>
      <c r="W67" s="23">
        <f>'Res OLS Model'!$B$13*K67</f>
        <v>0</v>
      </c>
      <c r="X67" s="23">
        <f>'Res OLS Model'!$B$14*L67</f>
        <v>-2436223.8583839401</v>
      </c>
      <c r="Y67" s="23">
        <f>'Res OLS Model'!$B$15*M67</f>
        <v>0</v>
      </c>
      <c r="Z67" s="23">
        <f t="shared" ref="Z67:Z130" ca="1" si="8">SUM(O67:Y67)</f>
        <v>12614385.175200747</v>
      </c>
    </row>
    <row r="68" spans="1:26" x14ac:dyDescent="0.2">
      <c r="A68" s="11">
        <v>41821</v>
      </c>
      <c r="B68" s="6">
        <f t="shared" si="7"/>
        <v>2014</v>
      </c>
      <c r="C68" s="30">
        <f>'Monthly Data'!F68</f>
        <v>12876498.76317657</v>
      </c>
      <c r="D68" s="30">
        <f t="shared" ca="1" si="5"/>
        <v>5.01</v>
      </c>
      <c r="E68" s="30">
        <f t="shared" ca="1" si="5"/>
        <v>96.909999999999982</v>
      </c>
      <c r="F68">
        <f t="shared" si="6"/>
        <v>67</v>
      </c>
      <c r="G68" s="30">
        <f>'Monthly Data'!AB68</f>
        <v>23834</v>
      </c>
      <c r="H68" s="30">
        <f>'Monthly Data'!AM68</f>
        <v>0</v>
      </c>
      <c r="I68" s="30">
        <f>'Monthly Data'!AN68</f>
        <v>0</v>
      </c>
      <c r="J68" s="30">
        <f>'Monthly Data'!AO68</f>
        <v>0</v>
      </c>
      <c r="K68" s="30">
        <f>'Monthly Data'!AP68</f>
        <v>0</v>
      </c>
      <c r="L68" s="30">
        <f>'Monthly Data'!AQ68</f>
        <v>1</v>
      </c>
      <c r="M68" s="30">
        <f>'Monthly Data'!AS68</f>
        <v>0</v>
      </c>
      <c r="O68" s="23">
        <f>'Res OLS Model'!$B$5</f>
        <v>-21829458.475313298</v>
      </c>
      <c r="P68" s="23">
        <f ca="1">'Res OLS Model'!$B$6*D68</f>
        <v>61521.170118816146</v>
      </c>
      <c r="Q68" s="23">
        <f ca="1">'Res OLS Model'!$B$7*E68</f>
        <v>3279034.9318975927</v>
      </c>
      <c r="R68" s="23">
        <f>'Res OLS Model'!$B$8*F68</f>
        <v>-1816194.0221597906</v>
      </c>
      <c r="S68" s="23">
        <f>'Res OLS Model'!$B$9*G68</f>
        <v>36710682.807188429</v>
      </c>
      <c r="T68" s="23">
        <f>'Res OLS Model'!$B$10*H68</f>
        <v>0</v>
      </c>
      <c r="U68" s="23">
        <f>'Res OLS Model'!$B$11*I68</f>
        <v>0</v>
      </c>
      <c r="V68" s="23">
        <f>'Res OLS Model'!$B$12*J68</f>
        <v>0</v>
      </c>
      <c r="W68" s="23">
        <f>'Res OLS Model'!$B$13*K68</f>
        <v>0</v>
      </c>
      <c r="X68" s="23">
        <f>'Res OLS Model'!$B$14*L68</f>
        <v>-2436223.8583839401</v>
      </c>
      <c r="Y68" s="23">
        <f>'Res OLS Model'!$B$15*M68</f>
        <v>0</v>
      </c>
      <c r="Z68" s="23">
        <f t="shared" ca="1" si="8"/>
        <v>13969362.553347809</v>
      </c>
    </row>
    <row r="69" spans="1:26" x14ac:dyDescent="0.2">
      <c r="A69" s="11">
        <v>41852</v>
      </c>
      <c r="B69" s="6">
        <f t="shared" si="7"/>
        <v>2014</v>
      </c>
      <c r="C69" s="30">
        <f>'Monthly Data'!F69</f>
        <v>12915052.024773028</v>
      </c>
      <c r="D69" s="30">
        <f t="shared" ca="1" si="5"/>
        <v>12.719999999999999</v>
      </c>
      <c r="E69" s="30">
        <f t="shared" ca="1" si="5"/>
        <v>77.22999999999999</v>
      </c>
      <c r="F69">
        <f t="shared" si="6"/>
        <v>68</v>
      </c>
      <c r="G69" s="30">
        <f>'Monthly Data'!AB69</f>
        <v>23862</v>
      </c>
      <c r="H69" s="30">
        <f>'Monthly Data'!AM69</f>
        <v>0</v>
      </c>
      <c r="I69" s="30">
        <f>'Monthly Data'!AN69</f>
        <v>0</v>
      </c>
      <c r="J69" s="30">
        <f>'Monthly Data'!AO69</f>
        <v>0</v>
      </c>
      <c r="K69" s="30">
        <f>'Monthly Data'!AP69</f>
        <v>0</v>
      </c>
      <c r="L69" s="30">
        <f>'Monthly Data'!AQ69</f>
        <v>1</v>
      </c>
      <c r="M69" s="30">
        <f>'Monthly Data'!AS69</f>
        <v>0</v>
      </c>
      <c r="O69" s="23">
        <f>'Res OLS Model'!$B$5</f>
        <v>-21829458.475313298</v>
      </c>
      <c r="P69" s="23">
        <f ca="1">'Res OLS Model'!$B$6*D69</f>
        <v>156197.46185855116</v>
      </c>
      <c r="Q69" s="23">
        <f ca="1">'Res OLS Model'!$B$7*E69</f>
        <v>2613144.8538897028</v>
      </c>
      <c r="R69" s="23">
        <f>'Res OLS Model'!$B$8*F69</f>
        <v>-1843301.3956248621</v>
      </c>
      <c r="S69" s="23">
        <f>'Res OLS Model'!$B$9*G69</f>
        <v>36753810.235173717</v>
      </c>
      <c r="T69" s="23">
        <f>'Res OLS Model'!$B$10*H69</f>
        <v>0</v>
      </c>
      <c r="U69" s="23">
        <f>'Res OLS Model'!$B$11*I69</f>
        <v>0</v>
      </c>
      <c r="V69" s="23">
        <f>'Res OLS Model'!$B$12*J69</f>
        <v>0</v>
      </c>
      <c r="W69" s="23">
        <f>'Res OLS Model'!$B$13*K69</f>
        <v>0</v>
      </c>
      <c r="X69" s="23">
        <f>'Res OLS Model'!$B$14*L69</f>
        <v>-2436223.8583839401</v>
      </c>
      <c r="Y69" s="23">
        <f>'Res OLS Model'!$B$15*M69</f>
        <v>0</v>
      </c>
      <c r="Z69" s="23">
        <f t="shared" ca="1" si="8"/>
        <v>13414168.821599873</v>
      </c>
    </row>
    <row r="70" spans="1:26" x14ac:dyDescent="0.2">
      <c r="A70" s="11">
        <v>41883</v>
      </c>
      <c r="B70" s="6">
        <f t="shared" si="7"/>
        <v>2014</v>
      </c>
      <c r="C70" s="30">
        <f>'Monthly Data'!F70</f>
        <v>12628866.672069486</v>
      </c>
      <c r="D70" s="30">
        <f t="shared" ca="1" si="5"/>
        <v>86.570000000000007</v>
      </c>
      <c r="E70" s="30">
        <f t="shared" ca="1" si="5"/>
        <v>19.899999999999999</v>
      </c>
      <c r="F70">
        <f t="shared" si="6"/>
        <v>69</v>
      </c>
      <c r="G70" s="30">
        <f>'Monthly Data'!AB70</f>
        <v>24020</v>
      </c>
      <c r="H70" s="30">
        <f>'Monthly Data'!AM70</f>
        <v>1</v>
      </c>
      <c r="I70" s="30">
        <f>'Monthly Data'!AN70</f>
        <v>0</v>
      </c>
      <c r="J70" s="30">
        <f>'Monthly Data'!AO70</f>
        <v>0</v>
      </c>
      <c r="K70" s="30">
        <f>'Monthly Data'!AP70</f>
        <v>0</v>
      </c>
      <c r="L70" s="30">
        <f>'Monthly Data'!AQ70</f>
        <v>0</v>
      </c>
      <c r="M70" s="30">
        <f>'Monthly Data'!AS70</f>
        <v>0</v>
      </c>
      <c r="O70" s="23">
        <f>'Res OLS Model'!$B$5</f>
        <v>-21829458.475313298</v>
      </c>
      <c r="P70" s="23">
        <f ca="1">'Res OLS Model'!$B$6*D70</f>
        <v>1063051.4365640548</v>
      </c>
      <c r="Q70" s="23">
        <f ca="1">'Res OLS Model'!$B$7*E70</f>
        <v>673333.97115635232</v>
      </c>
      <c r="R70" s="23">
        <f>'Res OLS Model'!$B$8*F70</f>
        <v>-1870408.7690899335</v>
      </c>
      <c r="S70" s="23">
        <f>'Res OLS Model'!$B$9*G70</f>
        <v>36997172.150233537</v>
      </c>
      <c r="T70" s="23">
        <f>'Res OLS Model'!$B$10*H70</f>
        <v>-2247633.2272498501</v>
      </c>
      <c r="U70" s="23">
        <f>'Res OLS Model'!$B$11*I70</f>
        <v>0</v>
      </c>
      <c r="V70" s="23">
        <f>'Res OLS Model'!$B$12*J70</f>
        <v>0</v>
      </c>
      <c r="W70" s="23">
        <f>'Res OLS Model'!$B$13*K70</f>
        <v>0</v>
      </c>
      <c r="X70" s="23">
        <f>'Res OLS Model'!$B$14*L70</f>
        <v>0</v>
      </c>
      <c r="Y70" s="23">
        <f>'Res OLS Model'!$B$15*M70</f>
        <v>0</v>
      </c>
      <c r="Z70" s="23">
        <f t="shared" ca="1" si="8"/>
        <v>12786057.086300861</v>
      </c>
    </row>
    <row r="71" spans="1:26" x14ac:dyDescent="0.2">
      <c r="A71" s="11">
        <v>41913</v>
      </c>
      <c r="B71" s="6">
        <f t="shared" si="7"/>
        <v>2014</v>
      </c>
      <c r="C71" s="30">
        <f>'Monthly Data'!F71</f>
        <v>13304278.095565943</v>
      </c>
      <c r="D71" s="30">
        <f t="shared" ca="1" si="5"/>
        <v>270.3</v>
      </c>
      <c r="E71" s="30">
        <f t="shared" ca="1" si="5"/>
        <v>1.21</v>
      </c>
      <c r="F71">
        <f t="shared" si="6"/>
        <v>70</v>
      </c>
      <c r="G71" s="30">
        <f>'Monthly Data'!AB71</f>
        <v>24052</v>
      </c>
      <c r="H71" s="30">
        <f>'Monthly Data'!AM71</f>
        <v>1</v>
      </c>
      <c r="I71" s="30">
        <f>'Monthly Data'!AN71</f>
        <v>0</v>
      </c>
      <c r="J71" s="30">
        <f>'Monthly Data'!AO71</f>
        <v>0</v>
      </c>
      <c r="K71" s="30">
        <f>'Monthly Data'!AP71</f>
        <v>0</v>
      </c>
      <c r="L71" s="30">
        <f>'Monthly Data'!AQ71</f>
        <v>0</v>
      </c>
      <c r="M71" s="30">
        <f>'Monthly Data'!AS71</f>
        <v>0</v>
      </c>
      <c r="O71" s="23">
        <f>'Res OLS Model'!$B$5</f>
        <v>-21829458.475313298</v>
      </c>
      <c r="P71" s="23">
        <f ca="1">'Res OLS Model'!$B$6*D71</f>
        <v>3319196.0644942126</v>
      </c>
      <c r="Q71" s="23">
        <f ca="1">'Res OLS Model'!$B$7*E71</f>
        <v>40941.412316542031</v>
      </c>
      <c r="R71" s="23">
        <f>'Res OLS Model'!$B$8*F71</f>
        <v>-1897516.1425550051</v>
      </c>
      <c r="S71" s="23">
        <f>'Res OLS Model'!$B$9*G71</f>
        <v>37046460.639359578</v>
      </c>
      <c r="T71" s="23">
        <f>'Res OLS Model'!$B$10*H71</f>
        <v>-2247633.2272498501</v>
      </c>
      <c r="U71" s="23">
        <f>'Res OLS Model'!$B$11*I71</f>
        <v>0</v>
      </c>
      <c r="V71" s="23">
        <f>'Res OLS Model'!$B$12*J71</f>
        <v>0</v>
      </c>
      <c r="W71" s="23">
        <f>'Res OLS Model'!$B$13*K71</f>
        <v>0</v>
      </c>
      <c r="X71" s="23">
        <f>'Res OLS Model'!$B$14*L71</f>
        <v>0</v>
      </c>
      <c r="Y71" s="23">
        <f>'Res OLS Model'!$B$15*M71</f>
        <v>0</v>
      </c>
      <c r="Z71" s="23">
        <f t="shared" ca="1" si="8"/>
        <v>14431990.271052178</v>
      </c>
    </row>
    <row r="72" spans="1:26" x14ac:dyDescent="0.2">
      <c r="A72" s="11">
        <v>41944</v>
      </c>
      <c r="B72" s="6">
        <f t="shared" si="7"/>
        <v>2014</v>
      </c>
      <c r="C72" s="30">
        <f>'Monthly Data'!F72</f>
        <v>17500936.560762402</v>
      </c>
      <c r="D72" s="30">
        <f t="shared" ca="1" si="5"/>
        <v>444.05</v>
      </c>
      <c r="E72" s="30">
        <f t="shared" ca="1" si="5"/>
        <v>0</v>
      </c>
      <c r="F72">
        <f t="shared" si="6"/>
        <v>71</v>
      </c>
      <c r="G72" s="30">
        <f>'Monthly Data'!AB72</f>
        <v>24048</v>
      </c>
      <c r="H72" s="30">
        <f>'Monthly Data'!AM72</f>
        <v>1</v>
      </c>
      <c r="I72" s="30">
        <f>'Monthly Data'!AN72</f>
        <v>0</v>
      </c>
      <c r="J72" s="30">
        <f>'Monthly Data'!AO72</f>
        <v>0</v>
      </c>
      <c r="K72" s="30">
        <f>'Monthly Data'!AP72</f>
        <v>0</v>
      </c>
      <c r="L72" s="30">
        <f>'Monthly Data'!AQ72</f>
        <v>0</v>
      </c>
      <c r="M72" s="30">
        <f>'Monthly Data'!AS72</f>
        <v>0</v>
      </c>
      <c r="O72" s="23">
        <f>'Res OLS Model'!$B$5</f>
        <v>-21829458.475313298</v>
      </c>
      <c r="P72" s="23">
        <f ca="1">'Res OLS Model'!$B$6*D72</f>
        <v>5452789.5391737148</v>
      </c>
      <c r="Q72" s="23">
        <f ca="1">'Res OLS Model'!$B$7*E72</f>
        <v>0</v>
      </c>
      <c r="R72" s="23">
        <f>'Res OLS Model'!$B$8*F72</f>
        <v>-1924623.5160200766</v>
      </c>
      <c r="S72" s="23">
        <f>'Res OLS Model'!$B$9*G72</f>
        <v>37040299.578218825</v>
      </c>
      <c r="T72" s="23">
        <f>'Res OLS Model'!$B$10*H72</f>
        <v>-2247633.2272498501</v>
      </c>
      <c r="U72" s="23">
        <f>'Res OLS Model'!$B$11*I72</f>
        <v>0</v>
      </c>
      <c r="V72" s="23">
        <f>'Res OLS Model'!$B$12*J72</f>
        <v>0</v>
      </c>
      <c r="W72" s="23">
        <f>'Res OLS Model'!$B$13*K72</f>
        <v>0</v>
      </c>
      <c r="X72" s="23">
        <f>'Res OLS Model'!$B$14*L72</f>
        <v>0</v>
      </c>
      <c r="Y72" s="23">
        <f>'Res OLS Model'!$B$15*M72</f>
        <v>0</v>
      </c>
      <c r="Z72" s="23">
        <f t="shared" ca="1" si="8"/>
        <v>16491373.898809314</v>
      </c>
    </row>
    <row r="73" spans="1:26" x14ac:dyDescent="0.2">
      <c r="A73" s="11">
        <v>41974</v>
      </c>
      <c r="B73" s="6">
        <f t="shared" si="7"/>
        <v>2014</v>
      </c>
      <c r="C73" s="30">
        <f>'Monthly Data'!F73</f>
        <v>20476097.358458862</v>
      </c>
      <c r="D73" s="30">
        <f t="shared" ca="1" si="5"/>
        <v>684.01</v>
      </c>
      <c r="E73" s="30">
        <f t="shared" ca="1" si="5"/>
        <v>0</v>
      </c>
      <c r="F73">
        <f t="shared" si="6"/>
        <v>72</v>
      </c>
      <c r="G73" s="30">
        <f>'Monthly Data'!AB73</f>
        <v>24046</v>
      </c>
      <c r="H73" s="30">
        <f>'Monthly Data'!AM73</f>
        <v>0</v>
      </c>
      <c r="I73" s="30">
        <f>'Monthly Data'!AN73</f>
        <v>0</v>
      </c>
      <c r="J73" s="30">
        <f>'Monthly Data'!AO73</f>
        <v>0</v>
      </c>
      <c r="K73" s="30">
        <f>'Monthly Data'!AP73</f>
        <v>1</v>
      </c>
      <c r="L73" s="30">
        <f>'Monthly Data'!AQ73</f>
        <v>0</v>
      </c>
      <c r="M73" s="30">
        <f>'Monthly Data'!AS73</f>
        <v>0</v>
      </c>
      <c r="O73" s="23">
        <f>'Res OLS Model'!$B$5</f>
        <v>-21829458.475313298</v>
      </c>
      <c r="P73" s="23">
        <f ca="1">'Res OLS Model'!$B$6*D73</f>
        <v>8399420.2740461938</v>
      </c>
      <c r="Q73" s="23">
        <f ca="1">'Res OLS Model'!$B$7*E73</f>
        <v>0</v>
      </c>
      <c r="R73" s="23">
        <f>'Res OLS Model'!$B$8*F73</f>
        <v>-1951730.889485148</v>
      </c>
      <c r="S73" s="23">
        <f>'Res OLS Model'!$B$9*G73</f>
        <v>37037219.047648445</v>
      </c>
      <c r="T73" s="23">
        <f>'Res OLS Model'!$B$10*H73</f>
        <v>0</v>
      </c>
      <c r="U73" s="23">
        <f>'Res OLS Model'!$B$11*I73</f>
        <v>0</v>
      </c>
      <c r="V73" s="23">
        <f>'Res OLS Model'!$B$12*J73</f>
        <v>0</v>
      </c>
      <c r="W73" s="23">
        <f>'Res OLS Model'!$B$13*K73</f>
        <v>-1224027.3043384899</v>
      </c>
      <c r="X73" s="23">
        <f>'Res OLS Model'!$B$14*L73</f>
        <v>0</v>
      </c>
      <c r="Y73" s="23">
        <f>'Res OLS Model'!$B$15*M73</f>
        <v>0</v>
      </c>
      <c r="Z73" s="23">
        <f t="shared" ca="1" si="8"/>
        <v>20431422.652557705</v>
      </c>
    </row>
    <row r="74" spans="1:26" x14ac:dyDescent="0.2">
      <c r="A74" s="11">
        <v>42005</v>
      </c>
      <c r="B74" s="6">
        <f t="shared" si="7"/>
        <v>2015</v>
      </c>
      <c r="D74" s="30">
        <f t="shared" ref="D74:E93" ca="1" si="9">D62</f>
        <v>784.29</v>
      </c>
      <c r="E74" s="30">
        <f t="shared" ca="1" si="9"/>
        <v>0</v>
      </c>
      <c r="F74">
        <f t="shared" si="6"/>
        <v>73</v>
      </c>
      <c r="G74" s="60">
        <f>SUMIF('Connection count '!B:B,B74,'Connection count '!C:C)</f>
        <v>24004.475833780409</v>
      </c>
      <c r="H74" s="60">
        <f t="shared" ref="H74:M74" si="10">H62</f>
        <v>0</v>
      </c>
      <c r="I74" s="60">
        <f t="shared" si="10"/>
        <v>0</v>
      </c>
      <c r="J74" s="60">
        <f t="shared" si="10"/>
        <v>0</v>
      </c>
      <c r="K74" s="60">
        <f t="shared" si="10"/>
        <v>0</v>
      </c>
      <c r="L74" s="60">
        <f t="shared" si="10"/>
        <v>0</v>
      </c>
      <c r="M74" s="60">
        <f t="shared" si="10"/>
        <v>0</v>
      </c>
      <c r="O74" s="23">
        <f>'Res OLS Model'!$B$5</f>
        <v>-21829458.475313298</v>
      </c>
      <c r="P74" s="23">
        <f ca="1">'Res OLS Model'!$B$6*D74</f>
        <v>9630826.0503964704</v>
      </c>
      <c r="Q74" s="23">
        <f ca="1">'Res OLS Model'!$B$7*E74</f>
        <v>0</v>
      </c>
      <c r="R74" s="23">
        <f>'Res OLS Model'!$B$8*F74</f>
        <v>-1978838.2629502197</v>
      </c>
      <c r="S74" s="23">
        <f>'Res OLS Model'!$B$9*G74</f>
        <v>36973260.815924004</v>
      </c>
      <c r="T74" s="23">
        <f>'Res OLS Model'!$B$10*H74</f>
        <v>0</v>
      </c>
      <c r="U74" s="23">
        <f>'Res OLS Model'!$B$11*I74</f>
        <v>0</v>
      </c>
      <c r="V74" s="23">
        <f>'Res OLS Model'!$B$12*J74</f>
        <v>0</v>
      </c>
      <c r="W74" s="23">
        <f>'Res OLS Model'!$B$13*K74</f>
        <v>0</v>
      </c>
      <c r="X74" s="23">
        <f>'Res OLS Model'!$B$14*L74</f>
        <v>0</v>
      </c>
      <c r="Y74" s="23">
        <f>'Res OLS Model'!$B$15*M74</f>
        <v>0</v>
      </c>
      <c r="Z74" s="23">
        <f t="shared" ca="1" si="8"/>
        <v>22795790.128056958</v>
      </c>
    </row>
    <row r="75" spans="1:26" x14ac:dyDescent="0.2">
      <c r="A75" s="11">
        <v>42036</v>
      </c>
      <c r="B75" s="6">
        <f t="shared" si="7"/>
        <v>2015</v>
      </c>
      <c r="D75" s="30">
        <f t="shared" ca="1" si="9"/>
        <v>682.50999999999988</v>
      </c>
      <c r="E75" s="30">
        <f t="shared" ca="1" si="9"/>
        <v>0</v>
      </c>
      <c r="F75">
        <f t="shared" si="6"/>
        <v>74</v>
      </c>
      <c r="G75" s="60">
        <f>SUMIF('Connection count '!B:B,B75,'Connection count '!C:C)</f>
        <v>24004.475833780409</v>
      </c>
      <c r="H75" s="60">
        <f t="shared" ref="H75:M75" si="11">H63</f>
        <v>0</v>
      </c>
      <c r="I75" s="60">
        <f t="shared" si="11"/>
        <v>1</v>
      </c>
      <c r="J75" s="60">
        <f t="shared" si="11"/>
        <v>0</v>
      </c>
      <c r="K75" s="60">
        <f t="shared" si="11"/>
        <v>0</v>
      </c>
      <c r="L75" s="60">
        <f t="shared" si="11"/>
        <v>0</v>
      </c>
      <c r="M75" s="60">
        <f t="shared" si="11"/>
        <v>0</v>
      </c>
      <c r="O75" s="23">
        <f>'Res OLS Model'!$B$5</f>
        <v>-21829458.475313298</v>
      </c>
      <c r="P75" s="23">
        <f ca="1">'Res OLS Model'!$B$6*D75</f>
        <v>8381000.7620345708</v>
      </c>
      <c r="Q75" s="23">
        <f ca="1">'Res OLS Model'!$B$7*E75</f>
        <v>0</v>
      </c>
      <c r="R75" s="23">
        <f>'Res OLS Model'!$B$8*F75</f>
        <v>-2005945.6364152911</v>
      </c>
      <c r="S75" s="23">
        <f>'Res OLS Model'!$B$9*G75</f>
        <v>36973260.815924004</v>
      </c>
      <c r="T75" s="23">
        <f>'Res OLS Model'!$B$10*H75</f>
        <v>0</v>
      </c>
      <c r="U75" s="23">
        <f>'Res OLS Model'!$B$11*I75</f>
        <v>-1155768.0223701899</v>
      </c>
      <c r="V75" s="23">
        <f>'Res OLS Model'!$B$12*J75</f>
        <v>0</v>
      </c>
      <c r="W75" s="23">
        <f>'Res OLS Model'!$B$13*K75</f>
        <v>0</v>
      </c>
      <c r="X75" s="23">
        <f>'Res OLS Model'!$B$14*L75</f>
        <v>0</v>
      </c>
      <c r="Y75" s="23">
        <f>'Res OLS Model'!$B$15*M75</f>
        <v>0</v>
      </c>
      <c r="Z75" s="23">
        <f t="shared" ca="1" si="8"/>
        <v>20363089.443859793</v>
      </c>
    </row>
    <row r="76" spans="1:26" x14ac:dyDescent="0.2">
      <c r="A76" s="11">
        <v>42064</v>
      </c>
      <c r="B76" s="6">
        <f t="shared" si="7"/>
        <v>2015</v>
      </c>
      <c r="D76" s="30">
        <f t="shared" ca="1" si="9"/>
        <v>556.99</v>
      </c>
      <c r="E76" s="30">
        <f t="shared" ca="1" si="9"/>
        <v>0</v>
      </c>
      <c r="F76">
        <f t="shared" si="6"/>
        <v>75</v>
      </c>
      <c r="G76" s="60">
        <f>SUMIF('Connection count '!B:B,B76,'Connection count '!C:C)</f>
        <v>24004.475833780409</v>
      </c>
      <c r="H76" s="60">
        <f t="shared" ref="H76:M76" si="12">H64</f>
        <v>0</v>
      </c>
      <c r="I76" s="60">
        <f t="shared" si="12"/>
        <v>0</v>
      </c>
      <c r="J76" s="60">
        <f t="shared" si="12"/>
        <v>0</v>
      </c>
      <c r="K76" s="60">
        <f t="shared" si="12"/>
        <v>0</v>
      </c>
      <c r="L76" s="60">
        <f t="shared" si="12"/>
        <v>0</v>
      </c>
      <c r="M76" s="60">
        <f t="shared" si="12"/>
        <v>1</v>
      </c>
      <c r="O76" s="23">
        <f>'Res OLS Model'!$B$5</f>
        <v>-21829458.475313298</v>
      </c>
      <c r="P76" s="23">
        <f ca="1">'Res OLS Model'!$B$6*D76</f>
        <v>6839655.9969020765</v>
      </c>
      <c r="Q76" s="23">
        <f ca="1">'Res OLS Model'!$B$7*E76</f>
        <v>0</v>
      </c>
      <c r="R76" s="23">
        <f>'Res OLS Model'!$B$8*F76</f>
        <v>-2033053.0098803625</v>
      </c>
      <c r="S76" s="23">
        <f>'Res OLS Model'!$B$9*G76</f>
        <v>36973260.815924004</v>
      </c>
      <c r="T76" s="23">
        <f>'Res OLS Model'!$B$10*H76</f>
        <v>0</v>
      </c>
      <c r="U76" s="23">
        <f>'Res OLS Model'!$B$11*I76</f>
        <v>0</v>
      </c>
      <c r="V76" s="23">
        <f>'Res OLS Model'!$B$12*J76</f>
        <v>0</v>
      </c>
      <c r="W76" s="23">
        <f>'Res OLS Model'!$B$13*K76</f>
        <v>0</v>
      </c>
      <c r="X76" s="23">
        <f>'Res OLS Model'!$B$14*L76</f>
        <v>0</v>
      </c>
      <c r="Y76" s="23">
        <f>'Res OLS Model'!$B$15*M76</f>
        <v>-837788.64826971502</v>
      </c>
      <c r="Z76" s="23">
        <f t="shared" ca="1" si="8"/>
        <v>19112616.679362703</v>
      </c>
    </row>
    <row r="77" spans="1:26" x14ac:dyDescent="0.2">
      <c r="A77" s="11">
        <v>42095</v>
      </c>
      <c r="B77" s="6">
        <f t="shared" si="7"/>
        <v>2015</v>
      </c>
      <c r="D77" s="30">
        <f t="shared" ca="1" si="9"/>
        <v>326.58999999999997</v>
      </c>
      <c r="E77" s="30">
        <f t="shared" ca="1" si="9"/>
        <v>0.39</v>
      </c>
      <c r="F77">
        <f t="shared" si="6"/>
        <v>76</v>
      </c>
      <c r="G77" s="60">
        <f>SUMIF('Connection count '!B:B,B77,'Connection count '!C:C)</f>
        <v>24004.475833780409</v>
      </c>
      <c r="H77" s="60">
        <f t="shared" ref="H77:M77" si="13">H65</f>
        <v>0</v>
      </c>
      <c r="I77" s="60">
        <f t="shared" si="13"/>
        <v>0</v>
      </c>
      <c r="J77" s="60">
        <f t="shared" si="13"/>
        <v>1</v>
      </c>
      <c r="K77" s="60">
        <f t="shared" si="13"/>
        <v>0</v>
      </c>
      <c r="L77" s="60">
        <f t="shared" si="13"/>
        <v>0</v>
      </c>
      <c r="M77" s="60">
        <f t="shared" si="13"/>
        <v>0</v>
      </c>
      <c r="O77" s="23">
        <f>'Res OLS Model'!$B$5</f>
        <v>-21829458.475313298</v>
      </c>
      <c r="P77" s="23">
        <f ca="1">'Res OLS Model'!$B$6*D77</f>
        <v>4010418.9519169987</v>
      </c>
      <c r="Q77" s="23">
        <f ca="1">'Res OLS Model'!$B$7*E77</f>
        <v>13195.992399546605</v>
      </c>
      <c r="R77" s="23">
        <f>'Res OLS Model'!$B$8*F77</f>
        <v>-2060160.3833454342</v>
      </c>
      <c r="S77" s="23">
        <f>'Res OLS Model'!$B$9*G77</f>
        <v>36973260.815924004</v>
      </c>
      <c r="T77" s="23">
        <f>'Res OLS Model'!$B$10*H77</f>
        <v>0</v>
      </c>
      <c r="U77" s="23">
        <f>'Res OLS Model'!$B$11*I77</f>
        <v>0</v>
      </c>
      <c r="V77" s="23">
        <f>'Res OLS Model'!$B$12*J77</f>
        <v>-2202368.1909308801</v>
      </c>
      <c r="W77" s="23">
        <f>'Res OLS Model'!$B$13*K77</f>
        <v>0</v>
      </c>
      <c r="X77" s="23">
        <f>'Res OLS Model'!$B$14*L77</f>
        <v>0</v>
      </c>
      <c r="Y77" s="23">
        <f>'Res OLS Model'!$B$15*M77</f>
        <v>0</v>
      </c>
      <c r="Z77" s="23">
        <f t="shared" ca="1" si="8"/>
        <v>14904888.710650939</v>
      </c>
    </row>
    <row r="78" spans="1:26" x14ac:dyDescent="0.2">
      <c r="A78" s="11">
        <v>42125</v>
      </c>
      <c r="B78" s="6">
        <f t="shared" si="7"/>
        <v>2015</v>
      </c>
      <c r="D78" s="30">
        <f t="shared" ca="1" si="9"/>
        <v>144.96</v>
      </c>
      <c r="E78" s="30">
        <f t="shared" ca="1" si="9"/>
        <v>8.67</v>
      </c>
      <c r="F78">
        <f t="shared" si="6"/>
        <v>77</v>
      </c>
      <c r="G78" s="60">
        <f>SUMIF('Connection count '!B:B,B78,'Connection count '!C:C)</f>
        <v>24004.475833780409</v>
      </c>
      <c r="H78" s="60">
        <f t="shared" ref="H78:M78" si="14">H66</f>
        <v>0</v>
      </c>
      <c r="I78" s="60">
        <f t="shared" si="14"/>
        <v>0</v>
      </c>
      <c r="J78" s="60">
        <f t="shared" si="14"/>
        <v>0</v>
      </c>
      <c r="K78" s="60">
        <f t="shared" si="14"/>
        <v>0</v>
      </c>
      <c r="L78" s="60">
        <f t="shared" si="14"/>
        <v>1</v>
      </c>
      <c r="M78" s="60">
        <f t="shared" si="14"/>
        <v>0</v>
      </c>
      <c r="O78" s="23">
        <f>'Res OLS Model'!$B$5</f>
        <v>-21829458.475313298</v>
      </c>
      <c r="P78" s="23">
        <f ca="1">'Res OLS Model'!$B$6*D78</f>
        <v>1780061.6408031115</v>
      </c>
      <c r="Q78" s="23">
        <f ca="1">'Res OLS Model'!$B$7*E78</f>
        <v>293357.0618053053</v>
      </c>
      <c r="R78" s="23">
        <f>'Res OLS Model'!$B$8*F78</f>
        <v>-2087267.7568105056</v>
      </c>
      <c r="S78" s="23">
        <f>'Res OLS Model'!$B$9*G78</f>
        <v>36973260.815924004</v>
      </c>
      <c r="T78" s="23">
        <f>'Res OLS Model'!$B$10*H78</f>
        <v>0</v>
      </c>
      <c r="U78" s="23">
        <f>'Res OLS Model'!$B$11*I78</f>
        <v>0</v>
      </c>
      <c r="V78" s="23">
        <f>'Res OLS Model'!$B$12*J78</f>
        <v>0</v>
      </c>
      <c r="W78" s="23">
        <f>'Res OLS Model'!$B$13*K78</f>
        <v>0</v>
      </c>
      <c r="X78" s="23">
        <f>'Res OLS Model'!$B$14*L78</f>
        <v>-2436223.8583839401</v>
      </c>
      <c r="Y78" s="23">
        <f>'Res OLS Model'!$B$15*M78</f>
        <v>0</v>
      </c>
      <c r="Z78" s="23">
        <f t="shared" ca="1" si="8"/>
        <v>12693729.428024674</v>
      </c>
    </row>
    <row r="79" spans="1:26" x14ac:dyDescent="0.2">
      <c r="A79" s="11">
        <v>42156</v>
      </c>
      <c r="B79" s="6">
        <f t="shared" si="7"/>
        <v>2015</v>
      </c>
      <c r="D79" s="30">
        <f t="shared" ca="1" si="9"/>
        <v>41.510000000000005</v>
      </c>
      <c r="E79" s="30">
        <f t="shared" ca="1" si="9"/>
        <v>44.41</v>
      </c>
      <c r="F79">
        <f t="shared" si="6"/>
        <v>78</v>
      </c>
      <c r="G79" s="60">
        <f>SUMIF('Connection count '!B:B,B79,'Connection count '!C:C)</f>
        <v>24004.475833780409</v>
      </c>
      <c r="H79" s="60">
        <f t="shared" ref="H79:M79" si="15">H67</f>
        <v>0</v>
      </c>
      <c r="I79" s="60">
        <f t="shared" si="15"/>
        <v>0</v>
      </c>
      <c r="J79" s="60">
        <f t="shared" si="15"/>
        <v>0</v>
      </c>
      <c r="K79" s="60">
        <f t="shared" si="15"/>
        <v>0</v>
      </c>
      <c r="L79" s="60">
        <f t="shared" si="15"/>
        <v>1</v>
      </c>
      <c r="M79" s="60">
        <f t="shared" si="15"/>
        <v>0</v>
      </c>
      <c r="O79" s="23">
        <f>'Res OLS Model'!$B$5</f>
        <v>-21829458.475313298</v>
      </c>
      <c r="P79" s="23">
        <f ca="1">'Res OLS Model'!$B$6*D79</f>
        <v>509729.29573494184</v>
      </c>
      <c r="Q79" s="23">
        <f ca="1">'Res OLS Model'!$B$7*E79</f>
        <v>1502651.339650935</v>
      </c>
      <c r="R79" s="23">
        <f>'Res OLS Model'!$B$8*F79</f>
        <v>-2114375.1302755773</v>
      </c>
      <c r="S79" s="23">
        <f>'Res OLS Model'!$B$9*G79</f>
        <v>36973260.815924004</v>
      </c>
      <c r="T79" s="23">
        <f>'Res OLS Model'!$B$10*H79</f>
        <v>0</v>
      </c>
      <c r="U79" s="23">
        <f>'Res OLS Model'!$B$11*I79</f>
        <v>0</v>
      </c>
      <c r="V79" s="23">
        <f>'Res OLS Model'!$B$12*J79</f>
        <v>0</v>
      </c>
      <c r="W79" s="23">
        <f>'Res OLS Model'!$B$13*K79</f>
        <v>0</v>
      </c>
      <c r="X79" s="23">
        <f>'Res OLS Model'!$B$14*L79</f>
        <v>-2436223.8583839401</v>
      </c>
      <c r="Y79" s="23">
        <f>'Res OLS Model'!$B$15*M79</f>
        <v>0</v>
      </c>
      <c r="Z79" s="23">
        <f t="shared" ca="1" si="8"/>
        <v>12605583.987337066</v>
      </c>
    </row>
    <row r="80" spans="1:26" x14ac:dyDescent="0.2">
      <c r="A80" s="11">
        <v>42186</v>
      </c>
      <c r="B80" s="6">
        <f t="shared" si="7"/>
        <v>2015</v>
      </c>
      <c r="D80" s="30">
        <f t="shared" ca="1" si="9"/>
        <v>5.01</v>
      </c>
      <c r="E80" s="30">
        <f t="shared" ca="1" si="9"/>
        <v>96.909999999999982</v>
      </c>
      <c r="F80">
        <f t="shared" si="6"/>
        <v>79</v>
      </c>
      <c r="G80" s="60">
        <f>SUMIF('Connection count '!B:B,B80,'Connection count '!C:C)</f>
        <v>24004.475833780409</v>
      </c>
      <c r="H80" s="60">
        <f t="shared" ref="H80:M80" si="16">H68</f>
        <v>0</v>
      </c>
      <c r="I80" s="60">
        <f t="shared" si="16"/>
        <v>0</v>
      </c>
      <c r="J80" s="60">
        <f t="shared" si="16"/>
        <v>0</v>
      </c>
      <c r="K80" s="60">
        <f t="shared" si="16"/>
        <v>0</v>
      </c>
      <c r="L80" s="60">
        <f t="shared" si="16"/>
        <v>1</v>
      </c>
      <c r="M80" s="60">
        <f t="shared" si="16"/>
        <v>0</v>
      </c>
      <c r="O80" s="23">
        <f>'Res OLS Model'!$B$5</f>
        <v>-21829458.475313298</v>
      </c>
      <c r="P80" s="23">
        <f ca="1">'Res OLS Model'!$B$6*D80</f>
        <v>61521.170118816146</v>
      </c>
      <c r="Q80" s="23">
        <f ca="1">'Res OLS Model'!$B$7*E80</f>
        <v>3279034.9318975927</v>
      </c>
      <c r="R80" s="23">
        <f>'Res OLS Model'!$B$8*F80</f>
        <v>-2141482.5037406487</v>
      </c>
      <c r="S80" s="23">
        <f>'Res OLS Model'!$B$9*G80</f>
        <v>36973260.815924004</v>
      </c>
      <c r="T80" s="23">
        <f>'Res OLS Model'!$B$10*H80</f>
        <v>0</v>
      </c>
      <c r="U80" s="23">
        <f>'Res OLS Model'!$B$11*I80</f>
        <v>0</v>
      </c>
      <c r="V80" s="23">
        <f>'Res OLS Model'!$B$12*J80</f>
        <v>0</v>
      </c>
      <c r="W80" s="23">
        <f>'Res OLS Model'!$B$13*K80</f>
        <v>0</v>
      </c>
      <c r="X80" s="23">
        <f>'Res OLS Model'!$B$14*L80</f>
        <v>-2436223.8583839401</v>
      </c>
      <c r="Y80" s="23">
        <f>'Res OLS Model'!$B$15*M80</f>
        <v>0</v>
      </c>
      <c r="Z80" s="23">
        <f t="shared" ca="1" si="8"/>
        <v>13906652.080502523</v>
      </c>
    </row>
    <row r="81" spans="1:26" x14ac:dyDescent="0.2">
      <c r="A81" s="11">
        <v>42217</v>
      </c>
      <c r="B81" s="6">
        <f t="shared" si="7"/>
        <v>2015</v>
      </c>
      <c r="D81" s="30">
        <f t="shared" ca="1" si="9"/>
        <v>12.719999999999999</v>
      </c>
      <c r="E81" s="30">
        <f t="shared" ca="1" si="9"/>
        <v>77.22999999999999</v>
      </c>
      <c r="F81">
        <f t="shared" si="6"/>
        <v>80</v>
      </c>
      <c r="G81" s="60">
        <f>SUMIF('Connection count '!B:B,B81,'Connection count '!C:C)</f>
        <v>24004.475833780409</v>
      </c>
      <c r="H81" s="60">
        <f t="shared" ref="H81:M81" si="17">H69</f>
        <v>0</v>
      </c>
      <c r="I81" s="60">
        <f t="shared" si="17"/>
        <v>0</v>
      </c>
      <c r="J81" s="60">
        <f t="shared" si="17"/>
        <v>0</v>
      </c>
      <c r="K81" s="60">
        <f t="shared" si="17"/>
        <v>0</v>
      </c>
      <c r="L81" s="60">
        <f t="shared" si="17"/>
        <v>1</v>
      </c>
      <c r="M81" s="60">
        <f t="shared" si="17"/>
        <v>0</v>
      </c>
      <c r="O81" s="23">
        <f>'Res OLS Model'!$B$5</f>
        <v>-21829458.475313298</v>
      </c>
      <c r="P81" s="23">
        <f ca="1">'Res OLS Model'!$B$6*D81</f>
        <v>156197.46185855116</v>
      </c>
      <c r="Q81" s="23">
        <f ca="1">'Res OLS Model'!$B$7*E81</f>
        <v>2613144.8538897028</v>
      </c>
      <c r="R81" s="23">
        <f>'Res OLS Model'!$B$8*F81</f>
        <v>-2168589.8772057202</v>
      </c>
      <c r="S81" s="23">
        <f>'Res OLS Model'!$B$9*G81</f>
        <v>36973260.815924004</v>
      </c>
      <c r="T81" s="23">
        <f>'Res OLS Model'!$B$10*H81</f>
        <v>0</v>
      </c>
      <c r="U81" s="23">
        <f>'Res OLS Model'!$B$11*I81</f>
        <v>0</v>
      </c>
      <c r="V81" s="23">
        <f>'Res OLS Model'!$B$12*J81</f>
        <v>0</v>
      </c>
      <c r="W81" s="23">
        <f>'Res OLS Model'!$B$13*K81</f>
        <v>0</v>
      </c>
      <c r="X81" s="23">
        <f>'Res OLS Model'!$B$14*L81</f>
        <v>-2436223.8583839401</v>
      </c>
      <c r="Y81" s="23">
        <f>'Res OLS Model'!$B$15*M81</f>
        <v>0</v>
      </c>
      <c r="Z81" s="23">
        <f t="shared" ca="1" si="8"/>
        <v>13308330.920769302</v>
      </c>
    </row>
    <row r="82" spans="1:26" x14ac:dyDescent="0.2">
      <c r="A82" s="11">
        <v>42248</v>
      </c>
      <c r="B82" s="6">
        <f t="shared" si="7"/>
        <v>2015</v>
      </c>
      <c r="D82" s="30">
        <f t="shared" ca="1" si="9"/>
        <v>86.570000000000007</v>
      </c>
      <c r="E82" s="30">
        <f t="shared" ca="1" si="9"/>
        <v>19.899999999999999</v>
      </c>
      <c r="F82">
        <f t="shared" si="6"/>
        <v>81</v>
      </c>
      <c r="G82" s="60">
        <f>SUMIF('Connection count '!B:B,B82,'Connection count '!C:C)</f>
        <v>24004.475833780409</v>
      </c>
      <c r="H82" s="60">
        <f t="shared" ref="H82:M82" si="18">H70</f>
        <v>1</v>
      </c>
      <c r="I82" s="60">
        <f t="shared" si="18"/>
        <v>0</v>
      </c>
      <c r="J82" s="60">
        <f t="shared" si="18"/>
        <v>0</v>
      </c>
      <c r="K82" s="60">
        <f t="shared" si="18"/>
        <v>0</v>
      </c>
      <c r="L82" s="60">
        <f t="shared" si="18"/>
        <v>0</v>
      </c>
      <c r="M82" s="60">
        <f t="shared" si="18"/>
        <v>0</v>
      </c>
      <c r="O82" s="23">
        <f>'Res OLS Model'!$B$5</f>
        <v>-21829458.475313298</v>
      </c>
      <c r="P82" s="23">
        <f ca="1">'Res OLS Model'!$B$6*D82</f>
        <v>1063051.4365640548</v>
      </c>
      <c r="Q82" s="23">
        <f ca="1">'Res OLS Model'!$B$7*E82</f>
        <v>673333.97115635232</v>
      </c>
      <c r="R82" s="23">
        <f>'Res OLS Model'!$B$8*F82</f>
        <v>-2195697.2506707916</v>
      </c>
      <c r="S82" s="23">
        <f>'Res OLS Model'!$B$9*G82</f>
        <v>36973260.815924004</v>
      </c>
      <c r="T82" s="23">
        <f>'Res OLS Model'!$B$10*H82</f>
        <v>-2247633.2272498501</v>
      </c>
      <c r="U82" s="23">
        <f>'Res OLS Model'!$B$11*I82</f>
        <v>0</v>
      </c>
      <c r="V82" s="23">
        <f>'Res OLS Model'!$B$12*J82</f>
        <v>0</v>
      </c>
      <c r="W82" s="23">
        <f>'Res OLS Model'!$B$13*K82</f>
        <v>0</v>
      </c>
      <c r="X82" s="23">
        <f>'Res OLS Model'!$B$14*L82</f>
        <v>0</v>
      </c>
      <c r="Y82" s="23">
        <f>'Res OLS Model'!$B$15*M82</f>
        <v>0</v>
      </c>
      <c r="Z82" s="23">
        <f t="shared" ca="1" si="8"/>
        <v>12436857.270410471</v>
      </c>
    </row>
    <row r="83" spans="1:26" x14ac:dyDescent="0.2">
      <c r="A83" s="11">
        <v>42278</v>
      </c>
      <c r="B83" s="6">
        <f t="shared" si="7"/>
        <v>2015</v>
      </c>
      <c r="D83" s="30">
        <f t="shared" ca="1" si="9"/>
        <v>270.3</v>
      </c>
      <c r="E83" s="30">
        <f t="shared" ca="1" si="9"/>
        <v>1.21</v>
      </c>
      <c r="F83">
        <f t="shared" si="6"/>
        <v>82</v>
      </c>
      <c r="G83" s="60">
        <f>SUMIF('Connection count '!B:B,B83,'Connection count '!C:C)</f>
        <v>24004.475833780409</v>
      </c>
      <c r="H83" s="60">
        <f t="shared" ref="H83:M83" si="19">H71</f>
        <v>1</v>
      </c>
      <c r="I83" s="60">
        <f t="shared" si="19"/>
        <v>0</v>
      </c>
      <c r="J83" s="60">
        <f t="shared" si="19"/>
        <v>0</v>
      </c>
      <c r="K83" s="60">
        <f t="shared" si="19"/>
        <v>0</v>
      </c>
      <c r="L83" s="60">
        <f t="shared" si="19"/>
        <v>0</v>
      </c>
      <c r="M83" s="60">
        <f t="shared" si="19"/>
        <v>0</v>
      </c>
      <c r="O83" s="23">
        <f>'Res OLS Model'!$B$5</f>
        <v>-21829458.475313298</v>
      </c>
      <c r="P83" s="23">
        <f ca="1">'Res OLS Model'!$B$6*D83</f>
        <v>3319196.0644942126</v>
      </c>
      <c r="Q83" s="23">
        <f ca="1">'Res OLS Model'!$B$7*E83</f>
        <v>40941.412316542031</v>
      </c>
      <c r="R83" s="23">
        <f>'Res OLS Model'!$B$8*F83</f>
        <v>-2222804.624135863</v>
      </c>
      <c r="S83" s="23">
        <f>'Res OLS Model'!$B$9*G83</f>
        <v>36973260.815924004</v>
      </c>
      <c r="T83" s="23">
        <f>'Res OLS Model'!$B$10*H83</f>
        <v>-2247633.2272498501</v>
      </c>
      <c r="U83" s="23">
        <f>'Res OLS Model'!$B$11*I83</f>
        <v>0</v>
      </c>
      <c r="V83" s="23">
        <f>'Res OLS Model'!$B$12*J83</f>
        <v>0</v>
      </c>
      <c r="W83" s="23">
        <f>'Res OLS Model'!$B$13*K83</f>
        <v>0</v>
      </c>
      <c r="X83" s="23">
        <f>'Res OLS Model'!$B$14*L83</f>
        <v>0</v>
      </c>
      <c r="Y83" s="23">
        <f>'Res OLS Model'!$B$15*M83</f>
        <v>0</v>
      </c>
      <c r="Z83" s="23">
        <f t="shared" ca="1" si="8"/>
        <v>14033501.966035746</v>
      </c>
    </row>
    <row r="84" spans="1:26" x14ac:dyDescent="0.2">
      <c r="A84" s="11">
        <v>42309</v>
      </c>
      <c r="B84" s="6">
        <f t="shared" si="7"/>
        <v>2015</v>
      </c>
      <c r="D84" s="30">
        <f t="shared" ca="1" si="9"/>
        <v>444.05</v>
      </c>
      <c r="E84" s="30">
        <f t="shared" ca="1" si="9"/>
        <v>0</v>
      </c>
      <c r="F84">
        <f t="shared" si="6"/>
        <v>83</v>
      </c>
      <c r="G84" s="60">
        <f>SUMIF('Connection count '!B:B,B84,'Connection count '!C:C)</f>
        <v>24004.475833780409</v>
      </c>
      <c r="H84" s="60">
        <f t="shared" ref="H84:M84" si="20">H72</f>
        <v>1</v>
      </c>
      <c r="I84" s="60">
        <f t="shared" si="20"/>
        <v>0</v>
      </c>
      <c r="J84" s="60">
        <f t="shared" si="20"/>
        <v>0</v>
      </c>
      <c r="K84" s="60">
        <f t="shared" si="20"/>
        <v>0</v>
      </c>
      <c r="L84" s="60">
        <f t="shared" si="20"/>
        <v>0</v>
      </c>
      <c r="M84" s="60">
        <f t="shared" si="20"/>
        <v>0</v>
      </c>
      <c r="O84" s="23">
        <f>'Res OLS Model'!$B$5</f>
        <v>-21829458.475313298</v>
      </c>
      <c r="P84" s="23">
        <f ca="1">'Res OLS Model'!$B$6*D84</f>
        <v>5452789.5391737148</v>
      </c>
      <c r="Q84" s="23">
        <f ca="1">'Res OLS Model'!$B$7*E84</f>
        <v>0</v>
      </c>
      <c r="R84" s="23">
        <f>'Res OLS Model'!$B$8*F84</f>
        <v>-2249911.9976009345</v>
      </c>
      <c r="S84" s="23">
        <f>'Res OLS Model'!$B$9*G84</f>
        <v>36973260.815924004</v>
      </c>
      <c r="T84" s="23">
        <f>'Res OLS Model'!$B$10*H84</f>
        <v>-2247633.2272498501</v>
      </c>
      <c r="U84" s="23">
        <f>'Res OLS Model'!$B$11*I84</f>
        <v>0</v>
      </c>
      <c r="V84" s="23">
        <f>'Res OLS Model'!$B$12*J84</f>
        <v>0</v>
      </c>
      <c r="W84" s="23">
        <f>'Res OLS Model'!$B$13*K84</f>
        <v>0</v>
      </c>
      <c r="X84" s="23">
        <f>'Res OLS Model'!$B$14*L84</f>
        <v>0</v>
      </c>
      <c r="Y84" s="23">
        <f>'Res OLS Model'!$B$15*M84</f>
        <v>0</v>
      </c>
      <c r="Z84" s="23">
        <f t="shared" ca="1" si="8"/>
        <v>16099046.654933635</v>
      </c>
    </row>
    <row r="85" spans="1:26" x14ac:dyDescent="0.2">
      <c r="A85" s="11">
        <v>42339</v>
      </c>
      <c r="B85" s="6">
        <f t="shared" si="7"/>
        <v>2015</v>
      </c>
      <c r="D85" s="30">
        <f t="shared" ca="1" si="9"/>
        <v>684.01</v>
      </c>
      <c r="E85" s="30">
        <f t="shared" ca="1" si="9"/>
        <v>0</v>
      </c>
      <c r="F85">
        <f t="shared" si="6"/>
        <v>84</v>
      </c>
      <c r="G85" s="60">
        <f>SUMIF('Connection count '!B:B,B85,'Connection count '!C:C)</f>
        <v>24004.475833780409</v>
      </c>
      <c r="H85" s="60">
        <f t="shared" ref="H85:M85" si="21">H73</f>
        <v>0</v>
      </c>
      <c r="I85" s="60">
        <f t="shared" si="21"/>
        <v>0</v>
      </c>
      <c r="J85" s="60">
        <f t="shared" si="21"/>
        <v>0</v>
      </c>
      <c r="K85" s="60">
        <f t="shared" si="21"/>
        <v>1</v>
      </c>
      <c r="L85" s="60">
        <f t="shared" si="21"/>
        <v>0</v>
      </c>
      <c r="M85" s="60">
        <f t="shared" si="21"/>
        <v>0</v>
      </c>
      <c r="O85" s="23">
        <f>'Res OLS Model'!$B$5</f>
        <v>-21829458.475313298</v>
      </c>
      <c r="P85" s="23">
        <f ca="1">'Res OLS Model'!$B$6*D85</f>
        <v>8399420.2740461938</v>
      </c>
      <c r="Q85" s="23">
        <f ca="1">'Res OLS Model'!$B$7*E85</f>
        <v>0</v>
      </c>
      <c r="R85" s="23">
        <f>'Res OLS Model'!$B$8*F85</f>
        <v>-2277019.3710660059</v>
      </c>
      <c r="S85" s="23">
        <f>'Res OLS Model'!$B$9*G85</f>
        <v>36973260.815924004</v>
      </c>
      <c r="T85" s="23">
        <f>'Res OLS Model'!$B$10*H85</f>
        <v>0</v>
      </c>
      <c r="U85" s="23">
        <f>'Res OLS Model'!$B$11*I85</f>
        <v>0</v>
      </c>
      <c r="V85" s="23">
        <f>'Res OLS Model'!$B$12*J85</f>
        <v>0</v>
      </c>
      <c r="W85" s="23">
        <f>'Res OLS Model'!$B$13*K85</f>
        <v>-1224027.3043384899</v>
      </c>
      <c r="X85" s="23">
        <f>'Res OLS Model'!$B$14*L85</f>
        <v>0</v>
      </c>
      <c r="Y85" s="23">
        <f>'Res OLS Model'!$B$15*M85</f>
        <v>0</v>
      </c>
      <c r="Z85" s="23">
        <f t="shared" ca="1" si="8"/>
        <v>20042175.939252403</v>
      </c>
    </row>
    <row r="86" spans="1:26" x14ac:dyDescent="0.2">
      <c r="A86" s="11">
        <v>42370</v>
      </c>
      <c r="B86" s="6">
        <f t="shared" si="7"/>
        <v>2016</v>
      </c>
      <c r="D86" s="30">
        <f t="shared" ca="1" si="9"/>
        <v>784.29</v>
      </c>
      <c r="E86" s="30">
        <f t="shared" ca="1" si="9"/>
        <v>0</v>
      </c>
      <c r="F86">
        <f t="shared" si="6"/>
        <v>85</v>
      </c>
      <c r="G86" s="60">
        <f>SUMIF('Connection count '!B:B,B86,'Connection count '!C:C)</f>
        <v>24157.335580892955</v>
      </c>
      <c r="H86" s="60">
        <f t="shared" ref="H86:M86" si="22">H74</f>
        <v>0</v>
      </c>
      <c r="I86" s="60">
        <f t="shared" si="22"/>
        <v>0</v>
      </c>
      <c r="J86" s="60">
        <f t="shared" si="22"/>
        <v>0</v>
      </c>
      <c r="K86" s="60">
        <f t="shared" si="22"/>
        <v>0</v>
      </c>
      <c r="L86" s="60">
        <f t="shared" si="22"/>
        <v>0</v>
      </c>
      <c r="M86" s="60">
        <f t="shared" si="22"/>
        <v>0</v>
      </c>
      <c r="O86" s="23">
        <f>'Res OLS Model'!$B$5</f>
        <v>-21829458.475313298</v>
      </c>
      <c r="P86" s="23">
        <f ca="1">'Res OLS Model'!$B$6*D86</f>
        <v>9630826.0503964704</v>
      </c>
      <c r="Q86" s="23">
        <f ca="1">'Res OLS Model'!$B$7*E86</f>
        <v>0</v>
      </c>
      <c r="R86" s="23">
        <f>'Res OLS Model'!$B$8*F86</f>
        <v>-2304126.7445310778</v>
      </c>
      <c r="S86" s="23">
        <f>'Res OLS Model'!$B$9*G86</f>
        <v>37208705.377904184</v>
      </c>
      <c r="T86" s="23">
        <f>'Res OLS Model'!$B$10*H86</f>
        <v>0</v>
      </c>
      <c r="U86" s="23">
        <f>'Res OLS Model'!$B$11*I86</f>
        <v>0</v>
      </c>
      <c r="V86" s="23">
        <f>'Res OLS Model'!$B$12*J86</f>
        <v>0</v>
      </c>
      <c r="W86" s="23">
        <f>'Res OLS Model'!$B$13*K86</f>
        <v>0</v>
      </c>
      <c r="X86" s="23">
        <f>'Res OLS Model'!$B$14*L86</f>
        <v>0</v>
      </c>
      <c r="Y86" s="23">
        <f>'Res OLS Model'!$B$15*M86</f>
        <v>0</v>
      </c>
      <c r="Z86" s="23">
        <f t="shared" ca="1" si="8"/>
        <v>22705946.208456278</v>
      </c>
    </row>
    <row r="87" spans="1:26" x14ac:dyDescent="0.2">
      <c r="A87" s="11">
        <v>42401</v>
      </c>
      <c r="B87" s="6">
        <f t="shared" si="7"/>
        <v>2016</v>
      </c>
      <c r="D87" s="30">
        <f t="shared" ca="1" si="9"/>
        <v>682.50999999999988</v>
      </c>
      <c r="E87" s="30">
        <f t="shared" ca="1" si="9"/>
        <v>0</v>
      </c>
      <c r="F87">
        <f t="shared" si="6"/>
        <v>86</v>
      </c>
      <c r="G87" s="60">
        <f>SUMIF('Connection count '!B:B,B87,'Connection count '!C:C)</f>
        <v>24157.335580892955</v>
      </c>
      <c r="H87" s="60">
        <f t="shared" ref="H87:M87" si="23">H75</f>
        <v>0</v>
      </c>
      <c r="I87" s="60">
        <f t="shared" si="23"/>
        <v>1</v>
      </c>
      <c r="J87" s="60">
        <f t="shared" si="23"/>
        <v>0</v>
      </c>
      <c r="K87" s="60">
        <f t="shared" si="23"/>
        <v>0</v>
      </c>
      <c r="L87" s="60">
        <f t="shared" si="23"/>
        <v>0</v>
      </c>
      <c r="M87" s="60">
        <f t="shared" si="23"/>
        <v>0</v>
      </c>
      <c r="O87" s="23">
        <f>'Res OLS Model'!$B$5</f>
        <v>-21829458.475313298</v>
      </c>
      <c r="P87" s="23">
        <f ca="1">'Res OLS Model'!$B$6*D87</f>
        <v>8381000.7620345708</v>
      </c>
      <c r="Q87" s="23">
        <f ca="1">'Res OLS Model'!$B$7*E87</f>
        <v>0</v>
      </c>
      <c r="R87" s="23">
        <f>'Res OLS Model'!$B$8*F87</f>
        <v>-2331234.1179961492</v>
      </c>
      <c r="S87" s="23">
        <f>'Res OLS Model'!$B$9*G87</f>
        <v>37208705.377904184</v>
      </c>
      <c r="T87" s="23">
        <f>'Res OLS Model'!$B$10*H87</f>
        <v>0</v>
      </c>
      <c r="U87" s="23">
        <f>'Res OLS Model'!$B$11*I87</f>
        <v>-1155768.0223701899</v>
      </c>
      <c r="V87" s="23">
        <f>'Res OLS Model'!$B$12*J87</f>
        <v>0</v>
      </c>
      <c r="W87" s="23">
        <f>'Res OLS Model'!$B$13*K87</f>
        <v>0</v>
      </c>
      <c r="X87" s="23">
        <f>'Res OLS Model'!$B$14*L87</f>
        <v>0</v>
      </c>
      <c r="Y87" s="23">
        <f>'Res OLS Model'!$B$15*M87</f>
        <v>0</v>
      </c>
      <c r="Z87" s="23">
        <f t="shared" ca="1" si="8"/>
        <v>20273245.52425912</v>
      </c>
    </row>
    <row r="88" spans="1:26" x14ac:dyDescent="0.2">
      <c r="A88" s="11">
        <v>42430</v>
      </c>
      <c r="B88" s="6">
        <f t="shared" si="7"/>
        <v>2016</v>
      </c>
      <c r="D88" s="30">
        <f t="shared" ca="1" si="9"/>
        <v>556.99</v>
      </c>
      <c r="E88" s="30">
        <f t="shared" ca="1" si="9"/>
        <v>0</v>
      </c>
      <c r="F88">
        <f t="shared" si="6"/>
        <v>87</v>
      </c>
      <c r="G88" s="60">
        <f>SUMIF('Connection count '!B:B,B88,'Connection count '!C:C)</f>
        <v>24157.335580892955</v>
      </c>
      <c r="H88" s="60">
        <f t="shared" ref="H88:M88" si="24">H76</f>
        <v>0</v>
      </c>
      <c r="I88" s="60">
        <f t="shared" si="24"/>
        <v>0</v>
      </c>
      <c r="J88" s="60">
        <f t="shared" si="24"/>
        <v>0</v>
      </c>
      <c r="K88" s="60">
        <f t="shared" si="24"/>
        <v>0</v>
      </c>
      <c r="L88" s="60">
        <f t="shared" si="24"/>
        <v>0</v>
      </c>
      <c r="M88" s="60">
        <f t="shared" si="24"/>
        <v>1</v>
      </c>
      <c r="O88" s="23">
        <f>'Res OLS Model'!$B$5</f>
        <v>-21829458.475313298</v>
      </c>
      <c r="P88" s="23">
        <f ca="1">'Res OLS Model'!$B$6*D88</f>
        <v>6839655.9969020765</v>
      </c>
      <c r="Q88" s="23">
        <f ca="1">'Res OLS Model'!$B$7*E88</f>
        <v>0</v>
      </c>
      <c r="R88" s="23">
        <f>'Res OLS Model'!$B$8*F88</f>
        <v>-2358341.4914612207</v>
      </c>
      <c r="S88" s="23">
        <f>'Res OLS Model'!$B$9*G88</f>
        <v>37208705.377904184</v>
      </c>
      <c r="T88" s="23">
        <f>'Res OLS Model'!$B$10*H88</f>
        <v>0</v>
      </c>
      <c r="U88" s="23">
        <f>'Res OLS Model'!$B$11*I88</f>
        <v>0</v>
      </c>
      <c r="V88" s="23">
        <f>'Res OLS Model'!$B$12*J88</f>
        <v>0</v>
      </c>
      <c r="W88" s="23">
        <f>'Res OLS Model'!$B$13*K88</f>
        <v>0</v>
      </c>
      <c r="X88" s="23">
        <f>'Res OLS Model'!$B$14*L88</f>
        <v>0</v>
      </c>
      <c r="Y88" s="23">
        <f>'Res OLS Model'!$B$15*M88</f>
        <v>-837788.64826971502</v>
      </c>
      <c r="Z88" s="23">
        <f t="shared" ca="1" si="8"/>
        <v>19022772.759762026</v>
      </c>
    </row>
    <row r="89" spans="1:26" x14ac:dyDescent="0.2">
      <c r="A89" s="11">
        <v>42461</v>
      </c>
      <c r="B89" s="6">
        <f t="shared" si="7"/>
        <v>2016</v>
      </c>
      <c r="D89" s="30">
        <f t="shared" ca="1" si="9"/>
        <v>326.58999999999997</v>
      </c>
      <c r="E89" s="30">
        <f t="shared" ca="1" si="9"/>
        <v>0.39</v>
      </c>
      <c r="F89">
        <f t="shared" si="6"/>
        <v>88</v>
      </c>
      <c r="G89" s="60">
        <f>SUMIF('Connection count '!B:B,B89,'Connection count '!C:C)</f>
        <v>24157.335580892955</v>
      </c>
      <c r="H89" s="60">
        <f t="shared" ref="H89:M89" si="25">H77</f>
        <v>0</v>
      </c>
      <c r="I89" s="60">
        <f t="shared" si="25"/>
        <v>0</v>
      </c>
      <c r="J89" s="60">
        <f t="shared" si="25"/>
        <v>1</v>
      </c>
      <c r="K89" s="60">
        <f t="shared" si="25"/>
        <v>0</v>
      </c>
      <c r="L89" s="60">
        <f t="shared" si="25"/>
        <v>0</v>
      </c>
      <c r="M89" s="60">
        <f t="shared" si="25"/>
        <v>0</v>
      </c>
      <c r="O89" s="23">
        <f>'Res OLS Model'!$B$5</f>
        <v>-21829458.475313298</v>
      </c>
      <c r="P89" s="23">
        <f ca="1">'Res OLS Model'!$B$6*D89</f>
        <v>4010418.9519169987</v>
      </c>
      <c r="Q89" s="23">
        <f ca="1">'Res OLS Model'!$B$7*E89</f>
        <v>13195.992399546605</v>
      </c>
      <c r="R89" s="23">
        <f>'Res OLS Model'!$B$8*F89</f>
        <v>-2385448.8649262921</v>
      </c>
      <c r="S89" s="23">
        <f>'Res OLS Model'!$B$9*G89</f>
        <v>37208705.377904184</v>
      </c>
      <c r="T89" s="23">
        <f>'Res OLS Model'!$B$10*H89</f>
        <v>0</v>
      </c>
      <c r="U89" s="23">
        <f>'Res OLS Model'!$B$11*I89</f>
        <v>0</v>
      </c>
      <c r="V89" s="23">
        <f>'Res OLS Model'!$B$12*J89</f>
        <v>-2202368.1909308801</v>
      </c>
      <c r="W89" s="23">
        <f>'Res OLS Model'!$B$13*K89</f>
        <v>0</v>
      </c>
      <c r="X89" s="23">
        <f>'Res OLS Model'!$B$14*L89</f>
        <v>0</v>
      </c>
      <c r="Y89" s="23">
        <f>'Res OLS Model'!$B$15*M89</f>
        <v>0</v>
      </c>
      <c r="Z89" s="23">
        <f t="shared" ca="1" si="8"/>
        <v>14815044.791050259</v>
      </c>
    </row>
    <row r="90" spans="1:26" x14ac:dyDescent="0.2">
      <c r="A90" s="11">
        <v>42491</v>
      </c>
      <c r="B90" s="6">
        <f t="shared" si="7"/>
        <v>2016</v>
      </c>
      <c r="D90" s="30">
        <f t="shared" ca="1" si="9"/>
        <v>144.96</v>
      </c>
      <c r="E90" s="30">
        <f t="shared" ca="1" si="9"/>
        <v>8.67</v>
      </c>
      <c r="F90">
        <f t="shared" si="6"/>
        <v>89</v>
      </c>
      <c r="G90" s="60">
        <f>SUMIF('Connection count '!B:B,B90,'Connection count '!C:C)</f>
        <v>24157.335580892955</v>
      </c>
      <c r="H90" s="60">
        <f t="shared" ref="H90:M90" si="26">H78</f>
        <v>0</v>
      </c>
      <c r="I90" s="60">
        <f t="shared" si="26"/>
        <v>0</v>
      </c>
      <c r="J90" s="60">
        <f t="shared" si="26"/>
        <v>0</v>
      </c>
      <c r="K90" s="60">
        <f t="shared" si="26"/>
        <v>0</v>
      </c>
      <c r="L90" s="60">
        <f t="shared" si="26"/>
        <v>1</v>
      </c>
      <c r="M90" s="60">
        <f t="shared" si="26"/>
        <v>0</v>
      </c>
      <c r="O90" s="23">
        <f>'Res OLS Model'!$B$5</f>
        <v>-21829458.475313298</v>
      </c>
      <c r="P90" s="23">
        <f ca="1">'Res OLS Model'!$B$6*D90</f>
        <v>1780061.6408031115</v>
      </c>
      <c r="Q90" s="23">
        <f ca="1">'Res OLS Model'!$B$7*E90</f>
        <v>293357.0618053053</v>
      </c>
      <c r="R90" s="23">
        <f>'Res OLS Model'!$B$8*F90</f>
        <v>-2412556.2383913635</v>
      </c>
      <c r="S90" s="23">
        <f>'Res OLS Model'!$B$9*G90</f>
        <v>37208705.377904184</v>
      </c>
      <c r="T90" s="23">
        <f>'Res OLS Model'!$B$10*H90</f>
        <v>0</v>
      </c>
      <c r="U90" s="23">
        <f>'Res OLS Model'!$B$11*I90</f>
        <v>0</v>
      </c>
      <c r="V90" s="23">
        <f>'Res OLS Model'!$B$12*J90</f>
        <v>0</v>
      </c>
      <c r="W90" s="23">
        <f>'Res OLS Model'!$B$13*K90</f>
        <v>0</v>
      </c>
      <c r="X90" s="23">
        <f>'Res OLS Model'!$B$14*L90</f>
        <v>-2436223.8583839401</v>
      </c>
      <c r="Y90" s="23">
        <f>'Res OLS Model'!$B$15*M90</f>
        <v>0</v>
      </c>
      <c r="Z90" s="23">
        <f t="shared" ca="1" si="8"/>
        <v>12603885.508423997</v>
      </c>
    </row>
    <row r="91" spans="1:26" x14ac:dyDescent="0.2">
      <c r="A91" s="11">
        <v>42522</v>
      </c>
      <c r="B91" s="6">
        <f t="shared" si="7"/>
        <v>2016</v>
      </c>
      <c r="D91" s="30">
        <f t="shared" ca="1" si="9"/>
        <v>41.510000000000005</v>
      </c>
      <c r="E91" s="30">
        <f t="shared" ca="1" si="9"/>
        <v>44.41</v>
      </c>
      <c r="F91">
        <f t="shared" si="6"/>
        <v>90</v>
      </c>
      <c r="G91" s="60">
        <f>SUMIF('Connection count '!B:B,B91,'Connection count '!C:C)</f>
        <v>24157.335580892955</v>
      </c>
      <c r="H91" s="60">
        <f t="shared" ref="H91:M91" si="27">H79</f>
        <v>0</v>
      </c>
      <c r="I91" s="60">
        <f t="shared" si="27"/>
        <v>0</v>
      </c>
      <c r="J91" s="60">
        <f t="shared" si="27"/>
        <v>0</v>
      </c>
      <c r="K91" s="60">
        <f t="shared" si="27"/>
        <v>0</v>
      </c>
      <c r="L91" s="60">
        <f t="shared" si="27"/>
        <v>1</v>
      </c>
      <c r="M91" s="60">
        <f t="shared" si="27"/>
        <v>0</v>
      </c>
      <c r="O91" s="23">
        <f>'Res OLS Model'!$B$5</f>
        <v>-21829458.475313298</v>
      </c>
      <c r="P91" s="23">
        <f ca="1">'Res OLS Model'!$B$6*D91</f>
        <v>509729.29573494184</v>
      </c>
      <c r="Q91" s="23">
        <f ca="1">'Res OLS Model'!$B$7*E91</f>
        <v>1502651.339650935</v>
      </c>
      <c r="R91" s="23">
        <f>'Res OLS Model'!$B$8*F91</f>
        <v>-2439663.611856435</v>
      </c>
      <c r="S91" s="23">
        <f>'Res OLS Model'!$B$9*G91</f>
        <v>37208705.377904184</v>
      </c>
      <c r="T91" s="23">
        <f>'Res OLS Model'!$B$10*H91</f>
        <v>0</v>
      </c>
      <c r="U91" s="23">
        <f>'Res OLS Model'!$B$11*I91</f>
        <v>0</v>
      </c>
      <c r="V91" s="23">
        <f>'Res OLS Model'!$B$12*J91</f>
        <v>0</v>
      </c>
      <c r="W91" s="23">
        <f>'Res OLS Model'!$B$13*K91</f>
        <v>0</v>
      </c>
      <c r="X91" s="23">
        <f>'Res OLS Model'!$B$14*L91</f>
        <v>-2436223.8583839401</v>
      </c>
      <c r="Y91" s="23">
        <f>'Res OLS Model'!$B$15*M91</f>
        <v>0</v>
      </c>
      <c r="Z91" s="23">
        <f t="shared" ca="1" si="8"/>
        <v>12515740.067736389</v>
      </c>
    </row>
    <row r="92" spans="1:26" x14ac:dyDescent="0.2">
      <c r="A92" s="11">
        <v>42552</v>
      </c>
      <c r="B92" s="6">
        <f t="shared" si="7"/>
        <v>2016</v>
      </c>
      <c r="D92" s="30">
        <f t="shared" ca="1" si="9"/>
        <v>5.01</v>
      </c>
      <c r="E92" s="30">
        <f t="shared" ca="1" si="9"/>
        <v>96.909999999999982</v>
      </c>
      <c r="F92">
        <f t="shared" si="6"/>
        <v>91</v>
      </c>
      <c r="G92" s="60">
        <f>SUMIF('Connection count '!B:B,B92,'Connection count '!C:C)</f>
        <v>24157.335580892955</v>
      </c>
      <c r="H92" s="60">
        <f t="shared" ref="H92:M92" si="28">H80</f>
        <v>0</v>
      </c>
      <c r="I92" s="60">
        <f t="shared" si="28"/>
        <v>0</v>
      </c>
      <c r="J92" s="60">
        <f t="shared" si="28"/>
        <v>0</v>
      </c>
      <c r="K92" s="60">
        <f t="shared" si="28"/>
        <v>0</v>
      </c>
      <c r="L92" s="60">
        <f t="shared" si="28"/>
        <v>1</v>
      </c>
      <c r="M92" s="60">
        <f t="shared" si="28"/>
        <v>0</v>
      </c>
      <c r="O92" s="23">
        <f>'Res OLS Model'!$B$5</f>
        <v>-21829458.475313298</v>
      </c>
      <c r="P92" s="23">
        <f ca="1">'Res OLS Model'!$B$6*D92</f>
        <v>61521.170118816146</v>
      </c>
      <c r="Q92" s="23">
        <f ca="1">'Res OLS Model'!$B$7*E92</f>
        <v>3279034.9318975927</v>
      </c>
      <c r="R92" s="23">
        <f>'Res OLS Model'!$B$8*F92</f>
        <v>-2466770.9853215069</v>
      </c>
      <c r="S92" s="23">
        <f>'Res OLS Model'!$B$9*G92</f>
        <v>37208705.377904184</v>
      </c>
      <c r="T92" s="23">
        <f>'Res OLS Model'!$B$10*H92</f>
        <v>0</v>
      </c>
      <c r="U92" s="23">
        <f>'Res OLS Model'!$B$11*I92</f>
        <v>0</v>
      </c>
      <c r="V92" s="23">
        <f>'Res OLS Model'!$B$12*J92</f>
        <v>0</v>
      </c>
      <c r="W92" s="23">
        <f>'Res OLS Model'!$B$13*K92</f>
        <v>0</v>
      </c>
      <c r="X92" s="23">
        <f>'Res OLS Model'!$B$14*L92</f>
        <v>-2436223.8583839401</v>
      </c>
      <c r="Y92" s="23">
        <f>'Res OLS Model'!$B$15*M92</f>
        <v>0</v>
      </c>
      <c r="Z92" s="23">
        <f t="shared" ca="1" si="8"/>
        <v>13816808.160901846</v>
      </c>
    </row>
    <row r="93" spans="1:26" x14ac:dyDescent="0.2">
      <c r="A93" s="11">
        <v>42583</v>
      </c>
      <c r="B93" s="6">
        <f t="shared" si="7"/>
        <v>2016</v>
      </c>
      <c r="D93" s="30">
        <f t="shared" ca="1" si="9"/>
        <v>12.719999999999999</v>
      </c>
      <c r="E93" s="30">
        <f t="shared" ca="1" si="9"/>
        <v>77.22999999999999</v>
      </c>
      <c r="F93">
        <f t="shared" si="6"/>
        <v>92</v>
      </c>
      <c r="G93" s="60">
        <f>SUMIF('Connection count '!B:B,B93,'Connection count '!C:C)</f>
        <v>24157.335580892955</v>
      </c>
      <c r="H93" s="60">
        <f t="shared" ref="H93:M93" si="29">H81</f>
        <v>0</v>
      </c>
      <c r="I93" s="60">
        <f t="shared" si="29"/>
        <v>0</v>
      </c>
      <c r="J93" s="60">
        <f t="shared" si="29"/>
        <v>0</v>
      </c>
      <c r="K93" s="60">
        <f t="shared" si="29"/>
        <v>0</v>
      </c>
      <c r="L93" s="60">
        <f t="shared" si="29"/>
        <v>1</v>
      </c>
      <c r="M93" s="60">
        <f t="shared" si="29"/>
        <v>0</v>
      </c>
      <c r="O93" s="23">
        <f>'Res OLS Model'!$B$5</f>
        <v>-21829458.475313298</v>
      </c>
      <c r="P93" s="23">
        <f ca="1">'Res OLS Model'!$B$6*D93</f>
        <v>156197.46185855116</v>
      </c>
      <c r="Q93" s="23">
        <f ca="1">'Res OLS Model'!$B$7*E93</f>
        <v>2613144.8538897028</v>
      </c>
      <c r="R93" s="23">
        <f>'Res OLS Model'!$B$8*F93</f>
        <v>-2493878.3587865783</v>
      </c>
      <c r="S93" s="23">
        <f>'Res OLS Model'!$B$9*G93</f>
        <v>37208705.377904184</v>
      </c>
      <c r="T93" s="23">
        <f>'Res OLS Model'!$B$10*H93</f>
        <v>0</v>
      </c>
      <c r="U93" s="23">
        <f>'Res OLS Model'!$B$11*I93</f>
        <v>0</v>
      </c>
      <c r="V93" s="23">
        <f>'Res OLS Model'!$B$12*J93</f>
        <v>0</v>
      </c>
      <c r="W93" s="23">
        <f>'Res OLS Model'!$B$13*K93</f>
        <v>0</v>
      </c>
      <c r="X93" s="23">
        <f>'Res OLS Model'!$B$14*L93</f>
        <v>-2436223.8583839401</v>
      </c>
      <c r="Y93" s="23">
        <f>'Res OLS Model'!$B$15*M93</f>
        <v>0</v>
      </c>
      <c r="Z93" s="23">
        <f t="shared" ca="1" si="8"/>
        <v>13218487.001168622</v>
      </c>
    </row>
    <row r="94" spans="1:26" x14ac:dyDescent="0.2">
      <c r="A94" s="11">
        <v>42614</v>
      </c>
      <c r="B94" s="6">
        <f t="shared" si="7"/>
        <v>2016</v>
      </c>
      <c r="D94" s="30">
        <f t="shared" ref="D94:E113" ca="1" si="30">D82</f>
        <v>86.570000000000007</v>
      </c>
      <c r="E94" s="30">
        <f t="shared" ca="1" si="30"/>
        <v>19.899999999999999</v>
      </c>
      <c r="F94">
        <f t="shared" si="6"/>
        <v>93</v>
      </c>
      <c r="G94" s="60">
        <f>SUMIF('Connection count '!B:B,B94,'Connection count '!C:C)</f>
        <v>24157.335580892955</v>
      </c>
      <c r="H94" s="60">
        <f t="shared" ref="H94:M94" si="31">H82</f>
        <v>1</v>
      </c>
      <c r="I94" s="60">
        <f t="shared" si="31"/>
        <v>0</v>
      </c>
      <c r="J94" s="60">
        <f t="shared" si="31"/>
        <v>0</v>
      </c>
      <c r="K94" s="60">
        <f t="shared" si="31"/>
        <v>0</v>
      </c>
      <c r="L94" s="60">
        <f t="shared" si="31"/>
        <v>0</v>
      </c>
      <c r="M94" s="60">
        <f t="shared" si="31"/>
        <v>0</v>
      </c>
      <c r="O94" s="23">
        <f>'Res OLS Model'!$B$5</f>
        <v>-21829458.475313298</v>
      </c>
      <c r="P94" s="23">
        <f ca="1">'Res OLS Model'!$B$6*D94</f>
        <v>1063051.4365640548</v>
      </c>
      <c r="Q94" s="23">
        <f ca="1">'Res OLS Model'!$B$7*E94</f>
        <v>673333.97115635232</v>
      </c>
      <c r="R94" s="23">
        <f>'Res OLS Model'!$B$8*F94</f>
        <v>-2520985.7322516497</v>
      </c>
      <c r="S94" s="23">
        <f>'Res OLS Model'!$B$9*G94</f>
        <v>37208705.377904184</v>
      </c>
      <c r="T94" s="23">
        <f>'Res OLS Model'!$B$10*H94</f>
        <v>-2247633.2272498501</v>
      </c>
      <c r="U94" s="23">
        <f>'Res OLS Model'!$B$11*I94</f>
        <v>0</v>
      </c>
      <c r="V94" s="23">
        <f>'Res OLS Model'!$B$12*J94</f>
        <v>0</v>
      </c>
      <c r="W94" s="23">
        <f>'Res OLS Model'!$B$13*K94</f>
        <v>0</v>
      </c>
      <c r="X94" s="23">
        <f>'Res OLS Model'!$B$14*L94</f>
        <v>0</v>
      </c>
      <c r="Y94" s="23">
        <f>'Res OLS Model'!$B$15*M94</f>
        <v>0</v>
      </c>
      <c r="Z94" s="23">
        <f t="shared" ca="1" si="8"/>
        <v>12347013.350809794</v>
      </c>
    </row>
    <row r="95" spans="1:26" x14ac:dyDescent="0.2">
      <c r="A95" s="11">
        <v>42644</v>
      </c>
      <c r="B95" s="6">
        <f t="shared" si="7"/>
        <v>2016</v>
      </c>
      <c r="D95" s="30">
        <f t="shared" ca="1" si="30"/>
        <v>270.3</v>
      </c>
      <c r="E95" s="30">
        <f t="shared" ca="1" si="30"/>
        <v>1.21</v>
      </c>
      <c r="F95">
        <f t="shared" si="6"/>
        <v>94</v>
      </c>
      <c r="G95" s="60">
        <f>SUMIF('Connection count '!B:B,B95,'Connection count '!C:C)</f>
        <v>24157.335580892955</v>
      </c>
      <c r="H95" s="60">
        <f t="shared" ref="H95:M95" si="32">H83</f>
        <v>1</v>
      </c>
      <c r="I95" s="60">
        <f t="shared" si="32"/>
        <v>0</v>
      </c>
      <c r="J95" s="60">
        <f t="shared" si="32"/>
        <v>0</v>
      </c>
      <c r="K95" s="60">
        <f t="shared" si="32"/>
        <v>0</v>
      </c>
      <c r="L95" s="60">
        <f t="shared" si="32"/>
        <v>0</v>
      </c>
      <c r="M95" s="60">
        <f t="shared" si="32"/>
        <v>0</v>
      </c>
      <c r="O95" s="23">
        <f>'Res OLS Model'!$B$5</f>
        <v>-21829458.475313298</v>
      </c>
      <c r="P95" s="23">
        <f ca="1">'Res OLS Model'!$B$6*D95</f>
        <v>3319196.0644942126</v>
      </c>
      <c r="Q95" s="23">
        <f ca="1">'Res OLS Model'!$B$7*E95</f>
        <v>40941.412316542031</v>
      </c>
      <c r="R95" s="23">
        <f>'Res OLS Model'!$B$8*F95</f>
        <v>-2548093.1057167212</v>
      </c>
      <c r="S95" s="23">
        <f>'Res OLS Model'!$B$9*G95</f>
        <v>37208705.377904184</v>
      </c>
      <c r="T95" s="23">
        <f>'Res OLS Model'!$B$10*H95</f>
        <v>-2247633.2272498501</v>
      </c>
      <c r="U95" s="23">
        <f>'Res OLS Model'!$B$11*I95</f>
        <v>0</v>
      </c>
      <c r="V95" s="23">
        <f>'Res OLS Model'!$B$12*J95</f>
        <v>0</v>
      </c>
      <c r="W95" s="23">
        <f>'Res OLS Model'!$B$13*K95</f>
        <v>0</v>
      </c>
      <c r="X95" s="23">
        <f>'Res OLS Model'!$B$14*L95</f>
        <v>0</v>
      </c>
      <c r="Y95" s="23">
        <f>'Res OLS Model'!$B$15*M95</f>
        <v>0</v>
      </c>
      <c r="Z95" s="23">
        <f t="shared" ca="1" si="8"/>
        <v>13943658.046435069</v>
      </c>
    </row>
    <row r="96" spans="1:26" x14ac:dyDescent="0.2">
      <c r="A96" s="11">
        <v>42675</v>
      </c>
      <c r="B96" s="6">
        <f t="shared" si="7"/>
        <v>2016</v>
      </c>
      <c r="D96" s="30">
        <f t="shared" ca="1" si="30"/>
        <v>444.05</v>
      </c>
      <c r="E96" s="30">
        <f t="shared" ca="1" si="30"/>
        <v>0</v>
      </c>
      <c r="F96">
        <f t="shared" si="6"/>
        <v>95</v>
      </c>
      <c r="G96" s="60">
        <f>SUMIF('Connection count '!B:B,B96,'Connection count '!C:C)</f>
        <v>24157.335580892955</v>
      </c>
      <c r="H96" s="60">
        <f t="shared" ref="H96:M96" si="33">H84</f>
        <v>1</v>
      </c>
      <c r="I96" s="60">
        <f t="shared" si="33"/>
        <v>0</v>
      </c>
      <c r="J96" s="60">
        <f t="shared" si="33"/>
        <v>0</v>
      </c>
      <c r="K96" s="60">
        <f t="shared" si="33"/>
        <v>0</v>
      </c>
      <c r="L96" s="60">
        <f t="shared" si="33"/>
        <v>0</v>
      </c>
      <c r="M96" s="60">
        <f t="shared" si="33"/>
        <v>0</v>
      </c>
      <c r="O96" s="23">
        <f>'Res OLS Model'!$B$5</f>
        <v>-21829458.475313298</v>
      </c>
      <c r="P96" s="23">
        <f ca="1">'Res OLS Model'!$B$6*D96</f>
        <v>5452789.5391737148</v>
      </c>
      <c r="Q96" s="23">
        <f ca="1">'Res OLS Model'!$B$7*E96</f>
        <v>0</v>
      </c>
      <c r="R96" s="23">
        <f>'Res OLS Model'!$B$8*F96</f>
        <v>-2575200.4791817926</v>
      </c>
      <c r="S96" s="23">
        <f>'Res OLS Model'!$B$9*G96</f>
        <v>37208705.377904184</v>
      </c>
      <c r="T96" s="23">
        <f>'Res OLS Model'!$B$10*H96</f>
        <v>-2247633.2272498501</v>
      </c>
      <c r="U96" s="23">
        <f>'Res OLS Model'!$B$11*I96</f>
        <v>0</v>
      </c>
      <c r="V96" s="23">
        <f>'Res OLS Model'!$B$12*J96</f>
        <v>0</v>
      </c>
      <c r="W96" s="23">
        <f>'Res OLS Model'!$B$13*K96</f>
        <v>0</v>
      </c>
      <c r="X96" s="23">
        <f>'Res OLS Model'!$B$14*L96</f>
        <v>0</v>
      </c>
      <c r="Y96" s="23">
        <f>'Res OLS Model'!$B$15*M96</f>
        <v>0</v>
      </c>
      <c r="Z96" s="23">
        <f t="shared" ca="1" si="8"/>
        <v>16009202.735332958</v>
      </c>
    </row>
    <row r="97" spans="1:26" x14ac:dyDescent="0.2">
      <c r="A97" s="11">
        <v>42705</v>
      </c>
      <c r="B97" s="6">
        <f t="shared" si="7"/>
        <v>2016</v>
      </c>
      <c r="D97" s="30">
        <f t="shared" ca="1" si="30"/>
        <v>684.01</v>
      </c>
      <c r="E97" s="30">
        <f t="shared" ca="1" si="30"/>
        <v>0</v>
      </c>
      <c r="F97">
        <f t="shared" si="6"/>
        <v>96</v>
      </c>
      <c r="G97" s="60">
        <f>SUMIF('Connection count '!B:B,B97,'Connection count '!C:C)</f>
        <v>24157.335580892955</v>
      </c>
      <c r="H97" s="60">
        <f t="shared" ref="H97:M97" si="34">H85</f>
        <v>0</v>
      </c>
      <c r="I97" s="60">
        <f t="shared" si="34"/>
        <v>0</v>
      </c>
      <c r="J97" s="60">
        <f t="shared" si="34"/>
        <v>0</v>
      </c>
      <c r="K97" s="60">
        <f t="shared" si="34"/>
        <v>1</v>
      </c>
      <c r="L97" s="60">
        <f t="shared" si="34"/>
        <v>0</v>
      </c>
      <c r="M97" s="60">
        <f t="shared" si="34"/>
        <v>0</v>
      </c>
      <c r="O97" s="23">
        <f>'Res OLS Model'!$B$5</f>
        <v>-21829458.475313298</v>
      </c>
      <c r="P97" s="23">
        <f ca="1">'Res OLS Model'!$B$6*D97</f>
        <v>8399420.2740461938</v>
      </c>
      <c r="Q97" s="23">
        <f ca="1">'Res OLS Model'!$B$7*E97</f>
        <v>0</v>
      </c>
      <c r="R97" s="23">
        <f>'Res OLS Model'!$B$8*F97</f>
        <v>-2602307.852646864</v>
      </c>
      <c r="S97" s="23">
        <f>'Res OLS Model'!$B$9*G97</f>
        <v>37208705.377904184</v>
      </c>
      <c r="T97" s="23">
        <f>'Res OLS Model'!$B$10*H97</f>
        <v>0</v>
      </c>
      <c r="U97" s="23">
        <f>'Res OLS Model'!$B$11*I97</f>
        <v>0</v>
      </c>
      <c r="V97" s="23">
        <f>'Res OLS Model'!$B$12*J97</f>
        <v>0</v>
      </c>
      <c r="W97" s="23">
        <f>'Res OLS Model'!$B$13*K97</f>
        <v>-1224027.3043384899</v>
      </c>
      <c r="X97" s="23">
        <f>'Res OLS Model'!$B$14*L97</f>
        <v>0</v>
      </c>
      <c r="Y97" s="23">
        <f>'Res OLS Model'!$B$15*M97</f>
        <v>0</v>
      </c>
      <c r="Z97" s="23">
        <f t="shared" ca="1" si="8"/>
        <v>19952332.019651726</v>
      </c>
    </row>
    <row r="98" spans="1:26" x14ac:dyDescent="0.2">
      <c r="A98" s="11">
        <v>42736</v>
      </c>
      <c r="B98" s="6">
        <f t="shared" ref="B98:B145" si="35">YEAR(A98)</f>
        <v>2017</v>
      </c>
      <c r="D98" s="30">
        <f t="shared" ca="1" si="30"/>
        <v>784.29</v>
      </c>
      <c r="E98" s="30">
        <f t="shared" ca="1" si="30"/>
        <v>0</v>
      </c>
      <c r="F98">
        <f t="shared" si="6"/>
        <v>97</v>
      </c>
      <c r="G98" s="60">
        <f>SUMIF('Connection count '!B:B,B98,'Connection count '!C:C)</f>
        <v>24311.16873406732</v>
      </c>
      <c r="H98" s="60">
        <f t="shared" ref="H98:M98" si="36">H86</f>
        <v>0</v>
      </c>
      <c r="I98" s="60">
        <f t="shared" si="36"/>
        <v>0</v>
      </c>
      <c r="J98" s="60">
        <f t="shared" si="36"/>
        <v>0</v>
      </c>
      <c r="K98" s="60">
        <f t="shared" si="36"/>
        <v>0</v>
      </c>
      <c r="L98" s="60">
        <f t="shared" si="36"/>
        <v>0</v>
      </c>
      <c r="M98" s="60">
        <f t="shared" si="36"/>
        <v>0</v>
      </c>
      <c r="O98" s="23">
        <f>'Res OLS Model'!$B$5</f>
        <v>-21829458.475313298</v>
      </c>
      <c r="P98" s="23">
        <f ca="1">'Res OLS Model'!$B$6*D98</f>
        <v>9630826.0503964704</v>
      </c>
      <c r="Q98" s="23">
        <f ca="1">'Res OLS Model'!$B$7*E98</f>
        <v>0</v>
      </c>
      <c r="R98" s="23">
        <f>'Res OLS Model'!$B$8*F98</f>
        <v>-2629415.2261119355</v>
      </c>
      <c r="S98" s="23">
        <f>'Res OLS Model'!$B$9*G98</f>
        <v>37445649.243449785</v>
      </c>
      <c r="T98" s="23">
        <f>'Res OLS Model'!$B$10*H98</f>
        <v>0</v>
      </c>
      <c r="U98" s="23">
        <f>'Res OLS Model'!$B$11*I98</f>
        <v>0</v>
      </c>
      <c r="V98" s="23">
        <f>'Res OLS Model'!$B$12*J98</f>
        <v>0</v>
      </c>
      <c r="W98" s="23">
        <f>'Res OLS Model'!$B$13*K98</f>
        <v>0</v>
      </c>
      <c r="X98" s="23">
        <f>'Res OLS Model'!$B$14*L98</f>
        <v>0</v>
      </c>
      <c r="Y98" s="23">
        <f>'Res OLS Model'!$B$15*M98</f>
        <v>0</v>
      </c>
      <c r="Z98" s="23">
        <f t="shared" ca="1" si="8"/>
        <v>22617601.592421021</v>
      </c>
    </row>
    <row r="99" spans="1:26" x14ac:dyDescent="0.2">
      <c r="A99" s="11">
        <v>42767</v>
      </c>
      <c r="B99" s="6">
        <f t="shared" si="35"/>
        <v>2017</v>
      </c>
      <c r="D99" s="30">
        <f t="shared" ca="1" si="30"/>
        <v>682.50999999999988</v>
      </c>
      <c r="E99" s="30">
        <f t="shared" ca="1" si="30"/>
        <v>0</v>
      </c>
      <c r="F99">
        <f t="shared" si="6"/>
        <v>98</v>
      </c>
      <c r="G99" s="60">
        <f>SUMIF('Connection count '!B:B,B99,'Connection count '!C:C)</f>
        <v>24311.16873406732</v>
      </c>
      <c r="H99" s="60">
        <f t="shared" ref="H99:M99" si="37">H87</f>
        <v>0</v>
      </c>
      <c r="I99" s="60">
        <f t="shared" si="37"/>
        <v>1</v>
      </c>
      <c r="J99" s="60">
        <f t="shared" si="37"/>
        <v>0</v>
      </c>
      <c r="K99" s="60">
        <f t="shared" si="37"/>
        <v>0</v>
      </c>
      <c r="L99" s="60">
        <f t="shared" si="37"/>
        <v>0</v>
      </c>
      <c r="M99" s="60">
        <f t="shared" si="37"/>
        <v>0</v>
      </c>
      <c r="O99" s="23">
        <f>'Res OLS Model'!$B$5</f>
        <v>-21829458.475313298</v>
      </c>
      <c r="P99" s="23">
        <f ca="1">'Res OLS Model'!$B$6*D99</f>
        <v>8381000.7620345708</v>
      </c>
      <c r="Q99" s="23">
        <f ca="1">'Res OLS Model'!$B$7*E99</f>
        <v>0</v>
      </c>
      <c r="R99" s="23">
        <f>'Res OLS Model'!$B$8*F99</f>
        <v>-2656522.5995770073</v>
      </c>
      <c r="S99" s="23">
        <f>'Res OLS Model'!$B$9*G99</f>
        <v>37445649.243449785</v>
      </c>
      <c r="T99" s="23">
        <f>'Res OLS Model'!$B$10*H99</f>
        <v>0</v>
      </c>
      <c r="U99" s="23">
        <f>'Res OLS Model'!$B$11*I99</f>
        <v>-1155768.0223701899</v>
      </c>
      <c r="V99" s="23">
        <f>'Res OLS Model'!$B$12*J99</f>
        <v>0</v>
      </c>
      <c r="W99" s="23">
        <f>'Res OLS Model'!$B$13*K99</f>
        <v>0</v>
      </c>
      <c r="X99" s="23">
        <f>'Res OLS Model'!$B$14*L99</f>
        <v>0</v>
      </c>
      <c r="Y99" s="23">
        <f>'Res OLS Model'!$B$15*M99</f>
        <v>0</v>
      </c>
      <c r="Z99" s="23">
        <f t="shared" ca="1" si="8"/>
        <v>20184900.90822386</v>
      </c>
    </row>
    <row r="100" spans="1:26" x14ac:dyDescent="0.2">
      <c r="A100" s="11">
        <v>42795</v>
      </c>
      <c r="B100" s="6">
        <f t="shared" si="35"/>
        <v>2017</v>
      </c>
      <c r="D100" s="30">
        <f t="shared" ca="1" si="30"/>
        <v>556.99</v>
      </c>
      <c r="E100" s="30">
        <f t="shared" ca="1" si="30"/>
        <v>0</v>
      </c>
      <c r="F100">
        <f t="shared" si="6"/>
        <v>99</v>
      </c>
      <c r="G100" s="60">
        <f>SUMIF('Connection count '!B:B,B100,'Connection count '!C:C)</f>
        <v>24311.16873406732</v>
      </c>
      <c r="H100" s="60">
        <f t="shared" ref="H100:M100" si="38">H88</f>
        <v>0</v>
      </c>
      <c r="I100" s="60">
        <f t="shared" si="38"/>
        <v>0</v>
      </c>
      <c r="J100" s="60">
        <f t="shared" si="38"/>
        <v>0</v>
      </c>
      <c r="K100" s="60">
        <f t="shared" si="38"/>
        <v>0</v>
      </c>
      <c r="L100" s="60">
        <f t="shared" si="38"/>
        <v>0</v>
      </c>
      <c r="M100" s="60">
        <f t="shared" si="38"/>
        <v>1</v>
      </c>
      <c r="O100" s="23">
        <f>'Res OLS Model'!$B$5</f>
        <v>-21829458.475313298</v>
      </c>
      <c r="P100" s="23">
        <f ca="1">'Res OLS Model'!$B$6*D100</f>
        <v>6839655.9969020765</v>
      </c>
      <c r="Q100" s="23">
        <f ca="1">'Res OLS Model'!$B$7*E100</f>
        <v>0</v>
      </c>
      <c r="R100" s="23">
        <f>'Res OLS Model'!$B$8*F100</f>
        <v>-2683629.9730420788</v>
      </c>
      <c r="S100" s="23">
        <f>'Res OLS Model'!$B$9*G100</f>
        <v>37445649.243449785</v>
      </c>
      <c r="T100" s="23">
        <f>'Res OLS Model'!$B$10*H100</f>
        <v>0</v>
      </c>
      <c r="U100" s="23">
        <f>'Res OLS Model'!$B$11*I100</f>
        <v>0</v>
      </c>
      <c r="V100" s="23">
        <f>'Res OLS Model'!$B$12*J100</f>
        <v>0</v>
      </c>
      <c r="W100" s="23">
        <f>'Res OLS Model'!$B$13*K100</f>
        <v>0</v>
      </c>
      <c r="X100" s="23">
        <f>'Res OLS Model'!$B$14*L100</f>
        <v>0</v>
      </c>
      <c r="Y100" s="23">
        <f>'Res OLS Model'!$B$15*M100</f>
        <v>-837788.64826971502</v>
      </c>
      <c r="Z100" s="23">
        <f t="shared" ca="1" si="8"/>
        <v>18934428.143726766</v>
      </c>
    </row>
    <row r="101" spans="1:26" x14ac:dyDescent="0.2">
      <c r="A101" s="11">
        <v>42826</v>
      </c>
      <c r="B101" s="6">
        <f t="shared" si="35"/>
        <v>2017</v>
      </c>
      <c r="D101" s="30">
        <f t="shared" ca="1" si="30"/>
        <v>326.58999999999997</v>
      </c>
      <c r="E101" s="30">
        <f t="shared" ca="1" si="30"/>
        <v>0.39</v>
      </c>
      <c r="F101">
        <f t="shared" si="6"/>
        <v>100</v>
      </c>
      <c r="G101" s="60">
        <f>SUMIF('Connection count '!B:B,B101,'Connection count '!C:C)</f>
        <v>24311.16873406732</v>
      </c>
      <c r="H101" s="60">
        <f t="shared" ref="H101:M101" si="39">H89</f>
        <v>0</v>
      </c>
      <c r="I101" s="60">
        <f t="shared" si="39"/>
        <v>0</v>
      </c>
      <c r="J101" s="60">
        <f t="shared" si="39"/>
        <v>1</v>
      </c>
      <c r="K101" s="60">
        <f t="shared" si="39"/>
        <v>0</v>
      </c>
      <c r="L101" s="60">
        <f t="shared" si="39"/>
        <v>0</v>
      </c>
      <c r="M101" s="60">
        <f t="shared" si="39"/>
        <v>0</v>
      </c>
      <c r="O101" s="23">
        <f>'Res OLS Model'!$B$5</f>
        <v>-21829458.475313298</v>
      </c>
      <c r="P101" s="23">
        <f ca="1">'Res OLS Model'!$B$6*D101</f>
        <v>4010418.9519169987</v>
      </c>
      <c r="Q101" s="23">
        <f ca="1">'Res OLS Model'!$B$7*E101</f>
        <v>13195.992399546605</v>
      </c>
      <c r="R101" s="23">
        <f>'Res OLS Model'!$B$8*F101</f>
        <v>-2710737.3465071502</v>
      </c>
      <c r="S101" s="23">
        <f>'Res OLS Model'!$B$9*G101</f>
        <v>37445649.243449785</v>
      </c>
      <c r="T101" s="23">
        <f>'Res OLS Model'!$B$10*H101</f>
        <v>0</v>
      </c>
      <c r="U101" s="23">
        <f>'Res OLS Model'!$B$11*I101</f>
        <v>0</v>
      </c>
      <c r="V101" s="23">
        <f>'Res OLS Model'!$B$12*J101</f>
        <v>-2202368.1909308801</v>
      </c>
      <c r="W101" s="23">
        <f>'Res OLS Model'!$B$13*K101</f>
        <v>0</v>
      </c>
      <c r="X101" s="23">
        <f>'Res OLS Model'!$B$14*L101</f>
        <v>0</v>
      </c>
      <c r="Y101" s="23">
        <f>'Res OLS Model'!$B$15*M101</f>
        <v>0</v>
      </c>
      <c r="Z101" s="23">
        <f t="shared" ca="1" si="8"/>
        <v>14726700.175015002</v>
      </c>
    </row>
    <row r="102" spans="1:26" x14ac:dyDescent="0.2">
      <c r="A102" s="11">
        <v>42856</v>
      </c>
      <c r="B102" s="6">
        <f t="shared" si="35"/>
        <v>2017</v>
      </c>
      <c r="D102" s="30">
        <f t="shared" ca="1" si="30"/>
        <v>144.96</v>
      </c>
      <c r="E102" s="30">
        <f t="shared" ca="1" si="30"/>
        <v>8.67</v>
      </c>
      <c r="F102">
        <f t="shared" si="6"/>
        <v>101</v>
      </c>
      <c r="G102" s="60">
        <f>SUMIF('Connection count '!B:B,B102,'Connection count '!C:C)</f>
        <v>24311.16873406732</v>
      </c>
      <c r="H102" s="60">
        <f t="shared" ref="H102:M102" si="40">H90</f>
        <v>0</v>
      </c>
      <c r="I102" s="60">
        <f t="shared" si="40"/>
        <v>0</v>
      </c>
      <c r="J102" s="60">
        <f t="shared" si="40"/>
        <v>0</v>
      </c>
      <c r="K102" s="60">
        <f t="shared" si="40"/>
        <v>0</v>
      </c>
      <c r="L102" s="60">
        <f t="shared" si="40"/>
        <v>1</v>
      </c>
      <c r="M102" s="60">
        <f t="shared" si="40"/>
        <v>0</v>
      </c>
      <c r="O102" s="23">
        <f>'Res OLS Model'!$B$5</f>
        <v>-21829458.475313298</v>
      </c>
      <c r="P102" s="23">
        <f ca="1">'Res OLS Model'!$B$6*D102</f>
        <v>1780061.6408031115</v>
      </c>
      <c r="Q102" s="23">
        <f ca="1">'Res OLS Model'!$B$7*E102</f>
        <v>293357.0618053053</v>
      </c>
      <c r="R102" s="23">
        <f>'Res OLS Model'!$B$8*F102</f>
        <v>-2737844.7199722216</v>
      </c>
      <c r="S102" s="23">
        <f>'Res OLS Model'!$B$9*G102</f>
        <v>37445649.243449785</v>
      </c>
      <c r="T102" s="23">
        <f>'Res OLS Model'!$B$10*H102</f>
        <v>0</v>
      </c>
      <c r="U102" s="23">
        <f>'Res OLS Model'!$B$11*I102</f>
        <v>0</v>
      </c>
      <c r="V102" s="23">
        <f>'Res OLS Model'!$B$12*J102</f>
        <v>0</v>
      </c>
      <c r="W102" s="23">
        <f>'Res OLS Model'!$B$13*K102</f>
        <v>0</v>
      </c>
      <c r="X102" s="23">
        <f>'Res OLS Model'!$B$14*L102</f>
        <v>-2436223.8583839401</v>
      </c>
      <c r="Y102" s="23">
        <f>'Res OLS Model'!$B$15*M102</f>
        <v>0</v>
      </c>
      <c r="Z102" s="23">
        <f t="shared" ca="1" si="8"/>
        <v>12515540.892388737</v>
      </c>
    </row>
    <row r="103" spans="1:26" x14ac:dyDescent="0.2">
      <c r="A103" s="11">
        <v>42887</v>
      </c>
      <c r="B103" s="6">
        <f t="shared" si="35"/>
        <v>2017</v>
      </c>
      <c r="D103" s="30">
        <f t="shared" ca="1" si="30"/>
        <v>41.510000000000005</v>
      </c>
      <c r="E103" s="30">
        <f t="shared" ca="1" si="30"/>
        <v>44.41</v>
      </c>
      <c r="F103">
        <f t="shared" si="6"/>
        <v>102</v>
      </c>
      <c r="G103" s="60">
        <f>SUMIF('Connection count '!B:B,B103,'Connection count '!C:C)</f>
        <v>24311.16873406732</v>
      </c>
      <c r="H103" s="60">
        <f t="shared" ref="H103:M103" si="41">H91</f>
        <v>0</v>
      </c>
      <c r="I103" s="60">
        <f t="shared" si="41"/>
        <v>0</v>
      </c>
      <c r="J103" s="60">
        <f t="shared" si="41"/>
        <v>0</v>
      </c>
      <c r="K103" s="60">
        <f t="shared" si="41"/>
        <v>0</v>
      </c>
      <c r="L103" s="60">
        <f t="shared" si="41"/>
        <v>1</v>
      </c>
      <c r="M103" s="60">
        <f t="shared" si="41"/>
        <v>0</v>
      </c>
      <c r="O103" s="23">
        <f>'Res OLS Model'!$B$5</f>
        <v>-21829458.475313298</v>
      </c>
      <c r="P103" s="23">
        <f ca="1">'Res OLS Model'!$B$6*D103</f>
        <v>509729.29573494184</v>
      </c>
      <c r="Q103" s="23">
        <f ca="1">'Res OLS Model'!$B$7*E103</f>
        <v>1502651.339650935</v>
      </c>
      <c r="R103" s="23">
        <f>'Res OLS Model'!$B$8*F103</f>
        <v>-2764952.0934372931</v>
      </c>
      <c r="S103" s="23">
        <f>'Res OLS Model'!$B$9*G103</f>
        <v>37445649.243449785</v>
      </c>
      <c r="T103" s="23">
        <f>'Res OLS Model'!$B$10*H103</f>
        <v>0</v>
      </c>
      <c r="U103" s="23">
        <f>'Res OLS Model'!$B$11*I103</f>
        <v>0</v>
      </c>
      <c r="V103" s="23">
        <f>'Res OLS Model'!$B$12*J103</f>
        <v>0</v>
      </c>
      <c r="W103" s="23">
        <f>'Res OLS Model'!$B$13*K103</f>
        <v>0</v>
      </c>
      <c r="X103" s="23">
        <f>'Res OLS Model'!$B$14*L103</f>
        <v>-2436223.8583839401</v>
      </c>
      <c r="Y103" s="23">
        <f>'Res OLS Model'!$B$15*M103</f>
        <v>0</v>
      </c>
      <c r="Z103" s="23">
        <f t="shared" ca="1" si="8"/>
        <v>12427395.451701133</v>
      </c>
    </row>
    <row r="104" spans="1:26" x14ac:dyDescent="0.2">
      <c r="A104" s="11">
        <v>42917</v>
      </c>
      <c r="B104" s="6">
        <f t="shared" si="35"/>
        <v>2017</v>
      </c>
      <c r="D104" s="30">
        <f t="shared" ca="1" si="30"/>
        <v>5.01</v>
      </c>
      <c r="E104" s="30">
        <f t="shared" ca="1" si="30"/>
        <v>96.909999999999982</v>
      </c>
      <c r="F104">
        <f t="shared" si="6"/>
        <v>103</v>
      </c>
      <c r="G104" s="60">
        <f>SUMIF('Connection count '!B:B,B104,'Connection count '!C:C)</f>
        <v>24311.16873406732</v>
      </c>
      <c r="H104" s="60">
        <f t="shared" ref="H104:M104" si="42">H92</f>
        <v>0</v>
      </c>
      <c r="I104" s="60">
        <f t="shared" si="42"/>
        <v>0</v>
      </c>
      <c r="J104" s="60">
        <f t="shared" si="42"/>
        <v>0</v>
      </c>
      <c r="K104" s="60">
        <f t="shared" si="42"/>
        <v>0</v>
      </c>
      <c r="L104" s="60">
        <f t="shared" si="42"/>
        <v>1</v>
      </c>
      <c r="M104" s="60">
        <f t="shared" si="42"/>
        <v>0</v>
      </c>
      <c r="O104" s="23">
        <f>'Res OLS Model'!$B$5</f>
        <v>-21829458.475313298</v>
      </c>
      <c r="P104" s="23">
        <f ca="1">'Res OLS Model'!$B$6*D104</f>
        <v>61521.170118816146</v>
      </c>
      <c r="Q104" s="23">
        <f ca="1">'Res OLS Model'!$B$7*E104</f>
        <v>3279034.9318975927</v>
      </c>
      <c r="R104" s="23">
        <f>'Res OLS Model'!$B$8*F104</f>
        <v>-2792059.4669023645</v>
      </c>
      <c r="S104" s="23">
        <f>'Res OLS Model'!$B$9*G104</f>
        <v>37445649.243449785</v>
      </c>
      <c r="T104" s="23">
        <f>'Res OLS Model'!$B$10*H104</f>
        <v>0</v>
      </c>
      <c r="U104" s="23">
        <f>'Res OLS Model'!$B$11*I104</f>
        <v>0</v>
      </c>
      <c r="V104" s="23">
        <f>'Res OLS Model'!$B$12*J104</f>
        <v>0</v>
      </c>
      <c r="W104" s="23">
        <f>'Res OLS Model'!$B$13*K104</f>
        <v>0</v>
      </c>
      <c r="X104" s="23">
        <f>'Res OLS Model'!$B$14*L104</f>
        <v>-2436223.8583839401</v>
      </c>
      <c r="Y104" s="23">
        <f>'Res OLS Model'!$B$15*M104</f>
        <v>0</v>
      </c>
      <c r="Z104" s="23">
        <f t="shared" ca="1" si="8"/>
        <v>13728463.54486659</v>
      </c>
    </row>
    <row r="105" spans="1:26" x14ac:dyDescent="0.2">
      <c r="A105" s="11">
        <v>42948</v>
      </c>
      <c r="B105" s="6">
        <f t="shared" si="35"/>
        <v>2017</v>
      </c>
      <c r="D105" s="30">
        <f t="shared" ca="1" si="30"/>
        <v>12.719999999999999</v>
      </c>
      <c r="E105" s="30">
        <f t="shared" ca="1" si="30"/>
        <v>77.22999999999999</v>
      </c>
      <c r="F105">
        <f t="shared" si="6"/>
        <v>104</v>
      </c>
      <c r="G105" s="60">
        <f>SUMIF('Connection count '!B:B,B105,'Connection count '!C:C)</f>
        <v>24311.16873406732</v>
      </c>
      <c r="H105" s="60">
        <f t="shared" ref="H105:M105" si="43">H93</f>
        <v>0</v>
      </c>
      <c r="I105" s="60">
        <f t="shared" si="43"/>
        <v>0</v>
      </c>
      <c r="J105" s="60">
        <f t="shared" si="43"/>
        <v>0</v>
      </c>
      <c r="K105" s="60">
        <f t="shared" si="43"/>
        <v>0</v>
      </c>
      <c r="L105" s="60">
        <f t="shared" si="43"/>
        <v>1</v>
      </c>
      <c r="M105" s="60">
        <f t="shared" si="43"/>
        <v>0</v>
      </c>
      <c r="O105" s="23">
        <f>'Res OLS Model'!$B$5</f>
        <v>-21829458.475313298</v>
      </c>
      <c r="P105" s="23">
        <f ca="1">'Res OLS Model'!$B$6*D105</f>
        <v>156197.46185855116</v>
      </c>
      <c r="Q105" s="23">
        <f ca="1">'Res OLS Model'!$B$7*E105</f>
        <v>2613144.8538897028</v>
      </c>
      <c r="R105" s="23">
        <f>'Res OLS Model'!$B$8*F105</f>
        <v>-2819166.8403674359</v>
      </c>
      <c r="S105" s="23">
        <f>'Res OLS Model'!$B$9*G105</f>
        <v>37445649.243449785</v>
      </c>
      <c r="T105" s="23">
        <f>'Res OLS Model'!$B$10*H105</f>
        <v>0</v>
      </c>
      <c r="U105" s="23">
        <f>'Res OLS Model'!$B$11*I105</f>
        <v>0</v>
      </c>
      <c r="V105" s="23">
        <f>'Res OLS Model'!$B$12*J105</f>
        <v>0</v>
      </c>
      <c r="W105" s="23">
        <f>'Res OLS Model'!$B$13*K105</f>
        <v>0</v>
      </c>
      <c r="X105" s="23">
        <f>'Res OLS Model'!$B$14*L105</f>
        <v>-2436223.8583839401</v>
      </c>
      <c r="Y105" s="23">
        <f>'Res OLS Model'!$B$15*M105</f>
        <v>0</v>
      </c>
      <c r="Z105" s="23">
        <f t="shared" ca="1" si="8"/>
        <v>13130142.385133365</v>
      </c>
    </row>
    <row r="106" spans="1:26" x14ac:dyDescent="0.2">
      <c r="A106" s="11">
        <v>42979</v>
      </c>
      <c r="B106" s="6">
        <f t="shared" si="35"/>
        <v>2017</v>
      </c>
      <c r="D106" s="30">
        <f t="shared" ca="1" si="30"/>
        <v>86.570000000000007</v>
      </c>
      <c r="E106" s="30">
        <f t="shared" ca="1" si="30"/>
        <v>19.899999999999999</v>
      </c>
      <c r="F106">
        <f t="shared" si="6"/>
        <v>105</v>
      </c>
      <c r="G106" s="60">
        <f>SUMIF('Connection count '!B:B,B106,'Connection count '!C:C)</f>
        <v>24311.16873406732</v>
      </c>
      <c r="H106" s="60">
        <f t="shared" ref="H106:M106" si="44">H94</f>
        <v>1</v>
      </c>
      <c r="I106" s="60">
        <f t="shared" si="44"/>
        <v>0</v>
      </c>
      <c r="J106" s="60">
        <f t="shared" si="44"/>
        <v>0</v>
      </c>
      <c r="K106" s="60">
        <f t="shared" si="44"/>
        <v>0</v>
      </c>
      <c r="L106" s="60">
        <f t="shared" si="44"/>
        <v>0</v>
      </c>
      <c r="M106" s="60">
        <f t="shared" si="44"/>
        <v>0</v>
      </c>
      <c r="O106" s="23">
        <f>'Res OLS Model'!$B$5</f>
        <v>-21829458.475313298</v>
      </c>
      <c r="P106" s="23">
        <f ca="1">'Res OLS Model'!$B$6*D106</f>
        <v>1063051.4365640548</v>
      </c>
      <c r="Q106" s="23">
        <f ca="1">'Res OLS Model'!$B$7*E106</f>
        <v>673333.97115635232</v>
      </c>
      <c r="R106" s="23">
        <f>'Res OLS Model'!$B$8*F106</f>
        <v>-2846274.2138325078</v>
      </c>
      <c r="S106" s="23">
        <f>'Res OLS Model'!$B$9*G106</f>
        <v>37445649.243449785</v>
      </c>
      <c r="T106" s="23">
        <f>'Res OLS Model'!$B$10*H106</f>
        <v>-2247633.2272498501</v>
      </c>
      <c r="U106" s="23">
        <f>'Res OLS Model'!$B$11*I106</f>
        <v>0</v>
      </c>
      <c r="V106" s="23">
        <f>'Res OLS Model'!$B$12*J106</f>
        <v>0</v>
      </c>
      <c r="W106" s="23">
        <f>'Res OLS Model'!$B$13*K106</f>
        <v>0</v>
      </c>
      <c r="X106" s="23">
        <f>'Res OLS Model'!$B$14*L106</f>
        <v>0</v>
      </c>
      <c r="Y106" s="23">
        <f>'Res OLS Model'!$B$15*M106</f>
        <v>0</v>
      </c>
      <c r="Z106" s="23">
        <f t="shared" ca="1" si="8"/>
        <v>12258668.734774534</v>
      </c>
    </row>
    <row r="107" spans="1:26" x14ac:dyDescent="0.2">
      <c r="A107" s="11">
        <v>43009</v>
      </c>
      <c r="B107" s="6">
        <f t="shared" si="35"/>
        <v>2017</v>
      </c>
      <c r="D107" s="30">
        <f t="shared" ca="1" si="30"/>
        <v>270.3</v>
      </c>
      <c r="E107" s="30">
        <f t="shared" ca="1" si="30"/>
        <v>1.21</v>
      </c>
      <c r="F107">
        <f t="shared" si="6"/>
        <v>106</v>
      </c>
      <c r="G107" s="60">
        <f>SUMIF('Connection count '!B:B,B107,'Connection count '!C:C)</f>
        <v>24311.16873406732</v>
      </c>
      <c r="H107" s="60">
        <f t="shared" ref="H107:M107" si="45">H95</f>
        <v>1</v>
      </c>
      <c r="I107" s="60">
        <f t="shared" si="45"/>
        <v>0</v>
      </c>
      <c r="J107" s="60">
        <f t="shared" si="45"/>
        <v>0</v>
      </c>
      <c r="K107" s="60">
        <f t="shared" si="45"/>
        <v>0</v>
      </c>
      <c r="L107" s="60">
        <f t="shared" si="45"/>
        <v>0</v>
      </c>
      <c r="M107" s="60">
        <f t="shared" si="45"/>
        <v>0</v>
      </c>
      <c r="O107" s="23">
        <f>'Res OLS Model'!$B$5</f>
        <v>-21829458.475313298</v>
      </c>
      <c r="P107" s="23">
        <f ca="1">'Res OLS Model'!$B$6*D107</f>
        <v>3319196.0644942126</v>
      </c>
      <c r="Q107" s="23">
        <f ca="1">'Res OLS Model'!$B$7*E107</f>
        <v>40941.412316542031</v>
      </c>
      <c r="R107" s="23">
        <f>'Res OLS Model'!$B$8*F107</f>
        <v>-2873381.5872975793</v>
      </c>
      <c r="S107" s="23">
        <f>'Res OLS Model'!$B$9*G107</f>
        <v>37445649.243449785</v>
      </c>
      <c r="T107" s="23">
        <f>'Res OLS Model'!$B$10*H107</f>
        <v>-2247633.2272498501</v>
      </c>
      <c r="U107" s="23">
        <f>'Res OLS Model'!$B$11*I107</f>
        <v>0</v>
      </c>
      <c r="V107" s="23">
        <f>'Res OLS Model'!$B$12*J107</f>
        <v>0</v>
      </c>
      <c r="W107" s="23">
        <f>'Res OLS Model'!$B$13*K107</f>
        <v>0</v>
      </c>
      <c r="X107" s="23">
        <f>'Res OLS Model'!$B$14*L107</f>
        <v>0</v>
      </c>
      <c r="Y107" s="23">
        <f>'Res OLS Model'!$B$15*M107</f>
        <v>0</v>
      </c>
      <c r="Z107" s="23">
        <f t="shared" ca="1" si="8"/>
        <v>13855313.430399809</v>
      </c>
    </row>
    <row r="108" spans="1:26" x14ac:dyDescent="0.2">
      <c r="A108" s="11">
        <v>43040</v>
      </c>
      <c r="B108" s="6">
        <f t="shared" si="35"/>
        <v>2017</v>
      </c>
      <c r="D108" s="30">
        <f t="shared" ca="1" si="30"/>
        <v>444.05</v>
      </c>
      <c r="E108" s="30">
        <f t="shared" ca="1" si="30"/>
        <v>0</v>
      </c>
      <c r="F108">
        <f t="shared" si="6"/>
        <v>107</v>
      </c>
      <c r="G108" s="60">
        <f>SUMIF('Connection count '!B:B,B108,'Connection count '!C:C)</f>
        <v>24311.16873406732</v>
      </c>
      <c r="H108" s="60">
        <f t="shared" ref="H108:M108" si="46">H96</f>
        <v>1</v>
      </c>
      <c r="I108" s="60">
        <f t="shared" si="46"/>
        <v>0</v>
      </c>
      <c r="J108" s="60">
        <f t="shared" si="46"/>
        <v>0</v>
      </c>
      <c r="K108" s="60">
        <f t="shared" si="46"/>
        <v>0</v>
      </c>
      <c r="L108" s="60">
        <f t="shared" si="46"/>
        <v>0</v>
      </c>
      <c r="M108" s="60">
        <f t="shared" si="46"/>
        <v>0</v>
      </c>
      <c r="O108" s="23">
        <f>'Res OLS Model'!$B$5</f>
        <v>-21829458.475313298</v>
      </c>
      <c r="P108" s="23">
        <f ca="1">'Res OLS Model'!$B$6*D108</f>
        <v>5452789.5391737148</v>
      </c>
      <c r="Q108" s="23">
        <f ca="1">'Res OLS Model'!$B$7*E108</f>
        <v>0</v>
      </c>
      <c r="R108" s="23">
        <f>'Res OLS Model'!$B$8*F108</f>
        <v>-2900488.9607626507</v>
      </c>
      <c r="S108" s="23">
        <f>'Res OLS Model'!$B$9*G108</f>
        <v>37445649.243449785</v>
      </c>
      <c r="T108" s="23">
        <f>'Res OLS Model'!$B$10*H108</f>
        <v>-2247633.2272498501</v>
      </c>
      <c r="U108" s="23">
        <f>'Res OLS Model'!$B$11*I108</f>
        <v>0</v>
      </c>
      <c r="V108" s="23">
        <f>'Res OLS Model'!$B$12*J108</f>
        <v>0</v>
      </c>
      <c r="W108" s="23">
        <f>'Res OLS Model'!$B$13*K108</f>
        <v>0</v>
      </c>
      <c r="X108" s="23">
        <f>'Res OLS Model'!$B$14*L108</f>
        <v>0</v>
      </c>
      <c r="Y108" s="23">
        <f>'Res OLS Model'!$B$15*M108</f>
        <v>0</v>
      </c>
      <c r="Z108" s="23">
        <f t="shared" ca="1" si="8"/>
        <v>15920858.119297702</v>
      </c>
    </row>
    <row r="109" spans="1:26" x14ac:dyDescent="0.2">
      <c r="A109" s="11">
        <v>43070</v>
      </c>
      <c r="B109" s="6">
        <f t="shared" si="35"/>
        <v>2017</v>
      </c>
      <c r="D109" s="30">
        <f t="shared" ca="1" si="30"/>
        <v>684.01</v>
      </c>
      <c r="E109" s="30">
        <f t="shared" ca="1" si="30"/>
        <v>0</v>
      </c>
      <c r="F109">
        <f t="shared" si="6"/>
        <v>108</v>
      </c>
      <c r="G109" s="60">
        <f>SUMIF('Connection count '!B:B,B109,'Connection count '!C:C)</f>
        <v>24311.16873406732</v>
      </c>
      <c r="H109" s="60">
        <f t="shared" ref="H109:M109" si="47">H97</f>
        <v>0</v>
      </c>
      <c r="I109" s="60">
        <f t="shared" si="47"/>
        <v>0</v>
      </c>
      <c r="J109" s="60">
        <f t="shared" si="47"/>
        <v>0</v>
      </c>
      <c r="K109" s="60">
        <f t="shared" si="47"/>
        <v>1</v>
      </c>
      <c r="L109" s="60">
        <f t="shared" si="47"/>
        <v>0</v>
      </c>
      <c r="M109" s="60">
        <f t="shared" si="47"/>
        <v>0</v>
      </c>
      <c r="O109" s="23">
        <f>'Res OLS Model'!$B$5</f>
        <v>-21829458.475313298</v>
      </c>
      <c r="P109" s="23">
        <f ca="1">'Res OLS Model'!$B$6*D109</f>
        <v>8399420.2740461938</v>
      </c>
      <c r="Q109" s="23">
        <f ca="1">'Res OLS Model'!$B$7*E109</f>
        <v>0</v>
      </c>
      <c r="R109" s="23">
        <f>'Res OLS Model'!$B$8*F109</f>
        <v>-2927596.3342277221</v>
      </c>
      <c r="S109" s="23">
        <f>'Res OLS Model'!$B$9*G109</f>
        <v>37445649.243449785</v>
      </c>
      <c r="T109" s="23">
        <f>'Res OLS Model'!$B$10*H109</f>
        <v>0</v>
      </c>
      <c r="U109" s="23">
        <f>'Res OLS Model'!$B$11*I109</f>
        <v>0</v>
      </c>
      <c r="V109" s="23">
        <f>'Res OLS Model'!$B$12*J109</f>
        <v>0</v>
      </c>
      <c r="W109" s="23">
        <f>'Res OLS Model'!$B$13*K109</f>
        <v>-1224027.3043384899</v>
      </c>
      <c r="X109" s="23">
        <f>'Res OLS Model'!$B$14*L109</f>
        <v>0</v>
      </c>
      <c r="Y109" s="23">
        <f>'Res OLS Model'!$B$15*M109</f>
        <v>0</v>
      </c>
      <c r="Z109" s="23">
        <f t="shared" ca="1" si="8"/>
        <v>19863987.403616469</v>
      </c>
    </row>
    <row r="110" spans="1:26" x14ac:dyDescent="0.2">
      <c r="A110" s="11">
        <v>43101</v>
      </c>
      <c r="B110" s="6">
        <f t="shared" si="35"/>
        <v>2018</v>
      </c>
      <c r="D110" s="30">
        <f t="shared" ca="1" si="30"/>
        <v>784.29</v>
      </c>
      <c r="E110" s="30">
        <f t="shared" ca="1" si="30"/>
        <v>0</v>
      </c>
      <c r="F110">
        <f t="shared" si="6"/>
        <v>109</v>
      </c>
      <c r="G110" s="60">
        <f>SUMIF('Connection count '!B:B,B110,'Connection count '!C:C)</f>
        <v>24465.981491922685</v>
      </c>
      <c r="H110" s="60">
        <f t="shared" ref="H110:M110" si="48">H98</f>
        <v>0</v>
      </c>
      <c r="I110" s="60">
        <f t="shared" si="48"/>
        <v>0</v>
      </c>
      <c r="J110" s="60">
        <f t="shared" si="48"/>
        <v>0</v>
      </c>
      <c r="K110" s="60">
        <f t="shared" si="48"/>
        <v>0</v>
      </c>
      <c r="L110" s="60">
        <f t="shared" si="48"/>
        <v>0</v>
      </c>
      <c r="M110" s="60">
        <f t="shared" si="48"/>
        <v>0</v>
      </c>
      <c r="O110" s="23">
        <f>'Res OLS Model'!$B$5</f>
        <v>-21829458.475313298</v>
      </c>
      <c r="P110" s="23">
        <f ca="1">'Res OLS Model'!$B$6*D110</f>
        <v>9630826.0503964704</v>
      </c>
      <c r="Q110" s="23">
        <f ca="1">'Res OLS Model'!$B$7*E110</f>
        <v>0</v>
      </c>
      <c r="R110" s="23">
        <f>'Res OLS Model'!$B$8*F110</f>
        <v>-2954703.7076927936</v>
      </c>
      <c r="S110" s="23">
        <f>'Res OLS Model'!$B$9*G110</f>
        <v>37684101.960078731</v>
      </c>
      <c r="T110" s="23">
        <f>'Res OLS Model'!$B$10*H110</f>
        <v>0</v>
      </c>
      <c r="U110" s="23">
        <f>'Res OLS Model'!$B$11*I110</f>
        <v>0</v>
      </c>
      <c r="V110" s="23">
        <f>'Res OLS Model'!$B$12*J110</f>
        <v>0</v>
      </c>
      <c r="W110" s="23">
        <f>'Res OLS Model'!$B$13*K110</f>
        <v>0</v>
      </c>
      <c r="X110" s="23">
        <f>'Res OLS Model'!$B$14*L110</f>
        <v>0</v>
      </c>
      <c r="Y110" s="23">
        <f>'Res OLS Model'!$B$15*M110</f>
        <v>0</v>
      </c>
      <c r="Z110" s="23">
        <f t="shared" ca="1" si="8"/>
        <v>22530765.82746911</v>
      </c>
    </row>
    <row r="111" spans="1:26" x14ac:dyDescent="0.2">
      <c r="A111" s="11">
        <v>43132</v>
      </c>
      <c r="B111" s="6">
        <f t="shared" si="35"/>
        <v>2018</v>
      </c>
      <c r="D111" s="30">
        <f t="shared" ca="1" si="30"/>
        <v>682.50999999999988</v>
      </c>
      <c r="E111" s="30">
        <f t="shared" ca="1" si="30"/>
        <v>0</v>
      </c>
      <c r="F111">
        <f t="shared" si="6"/>
        <v>110</v>
      </c>
      <c r="G111" s="60">
        <f>SUMIF('Connection count '!B:B,B111,'Connection count '!C:C)</f>
        <v>24465.981491922685</v>
      </c>
      <c r="H111" s="60">
        <f t="shared" ref="H111:M111" si="49">H99</f>
        <v>0</v>
      </c>
      <c r="I111" s="60">
        <f t="shared" si="49"/>
        <v>1</v>
      </c>
      <c r="J111" s="60">
        <f t="shared" si="49"/>
        <v>0</v>
      </c>
      <c r="K111" s="60">
        <f t="shared" si="49"/>
        <v>0</v>
      </c>
      <c r="L111" s="60">
        <f t="shared" si="49"/>
        <v>0</v>
      </c>
      <c r="M111" s="60">
        <f t="shared" si="49"/>
        <v>0</v>
      </c>
      <c r="O111" s="23">
        <f>'Res OLS Model'!$B$5</f>
        <v>-21829458.475313298</v>
      </c>
      <c r="P111" s="23">
        <f ca="1">'Res OLS Model'!$B$6*D111</f>
        <v>8381000.7620345708</v>
      </c>
      <c r="Q111" s="23">
        <f ca="1">'Res OLS Model'!$B$7*E111</f>
        <v>0</v>
      </c>
      <c r="R111" s="23">
        <f>'Res OLS Model'!$B$8*F111</f>
        <v>-2981811.081157865</v>
      </c>
      <c r="S111" s="23">
        <f>'Res OLS Model'!$B$9*G111</f>
        <v>37684101.960078731</v>
      </c>
      <c r="T111" s="23">
        <f>'Res OLS Model'!$B$10*H111</f>
        <v>0</v>
      </c>
      <c r="U111" s="23">
        <f>'Res OLS Model'!$B$11*I111</f>
        <v>-1155768.0223701899</v>
      </c>
      <c r="V111" s="23">
        <f>'Res OLS Model'!$B$12*J111</f>
        <v>0</v>
      </c>
      <c r="W111" s="23">
        <f>'Res OLS Model'!$B$13*K111</f>
        <v>0</v>
      </c>
      <c r="X111" s="23">
        <f>'Res OLS Model'!$B$14*L111</f>
        <v>0</v>
      </c>
      <c r="Y111" s="23">
        <f>'Res OLS Model'!$B$15*M111</f>
        <v>0</v>
      </c>
      <c r="Z111" s="23">
        <f t="shared" ca="1" si="8"/>
        <v>20098065.143271949</v>
      </c>
    </row>
    <row r="112" spans="1:26" x14ac:dyDescent="0.2">
      <c r="A112" s="11">
        <v>43160</v>
      </c>
      <c r="B112" s="6">
        <f t="shared" si="35"/>
        <v>2018</v>
      </c>
      <c r="D112" s="30">
        <f t="shared" ca="1" si="30"/>
        <v>556.99</v>
      </c>
      <c r="E112" s="30">
        <f t="shared" ca="1" si="30"/>
        <v>0</v>
      </c>
      <c r="F112">
        <f t="shared" si="6"/>
        <v>111</v>
      </c>
      <c r="G112" s="60">
        <f>SUMIF('Connection count '!B:B,B112,'Connection count '!C:C)</f>
        <v>24465.981491922685</v>
      </c>
      <c r="H112" s="60">
        <f t="shared" ref="H112:M112" si="50">H100</f>
        <v>0</v>
      </c>
      <c r="I112" s="60">
        <f t="shared" si="50"/>
        <v>0</v>
      </c>
      <c r="J112" s="60">
        <f t="shared" si="50"/>
        <v>0</v>
      </c>
      <c r="K112" s="60">
        <f t="shared" si="50"/>
        <v>0</v>
      </c>
      <c r="L112" s="60">
        <f t="shared" si="50"/>
        <v>0</v>
      </c>
      <c r="M112" s="60">
        <f t="shared" si="50"/>
        <v>1</v>
      </c>
      <c r="O112" s="23">
        <f>'Res OLS Model'!$B$5</f>
        <v>-21829458.475313298</v>
      </c>
      <c r="P112" s="23">
        <f ca="1">'Res OLS Model'!$B$6*D112</f>
        <v>6839655.9969020765</v>
      </c>
      <c r="Q112" s="23">
        <f ca="1">'Res OLS Model'!$B$7*E112</f>
        <v>0</v>
      </c>
      <c r="R112" s="23">
        <f>'Res OLS Model'!$B$8*F112</f>
        <v>-3008918.4546229364</v>
      </c>
      <c r="S112" s="23">
        <f>'Res OLS Model'!$B$9*G112</f>
        <v>37684101.960078731</v>
      </c>
      <c r="T112" s="23">
        <f>'Res OLS Model'!$B$10*H112</f>
        <v>0</v>
      </c>
      <c r="U112" s="23">
        <f>'Res OLS Model'!$B$11*I112</f>
        <v>0</v>
      </c>
      <c r="V112" s="23">
        <f>'Res OLS Model'!$B$12*J112</f>
        <v>0</v>
      </c>
      <c r="W112" s="23">
        <f>'Res OLS Model'!$B$13*K112</f>
        <v>0</v>
      </c>
      <c r="X112" s="23">
        <f>'Res OLS Model'!$B$14*L112</f>
        <v>0</v>
      </c>
      <c r="Y112" s="23">
        <f>'Res OLS Model'!$B$15*M112</f>
        <v>-837788.64826971502</v>
      </c>
      <c r="Z112" s="23">
        <f t="shared" ca="1" si="8"/>
        <v>18847592.378774855</v>
      </c>
    </row>
    <row r="113" spans="1:26" x14ac:dyDescent="0.2">
      <c r="A113" s="11">
        <v>43191</v>
      </c>
      <c r="B113" s="6">
        <f t="shared" si="35"/>
        <v>2018</v>
      </c>
      <c r="D113" s="30">
        <f t="shared" ca="1" si="30"/>
        <v>326.58999999999997</v>
      </c>
      <c r="E113" s="30">
        <f t="shared" ca="1" si="30"/>
        <v>0.39</v>
      </c>
      <c r="F113">
        <f t="shared" si="6"/>
        <v>112</v>
      </c>
      <c r="G113" s="60">
        <f>SUMIF('Connection count '!B:B,B113,'Connection count '!C:C)</f>
        <v>24465.981491922685</v>
      </c>
      <c r="H113" s="60">
        <f t="shared" ref="H113:M113" si="51">H101</f>
        <v>0</v>
      </c>
      <c r="I113" s="60">
        <f t="shared" si="51"/>
        <v>0</v>
      </c>
      <c r="J113" s="60">
        <f t="shared" si="51"/>
        <v>1</v>
      </c>
      <c r="K113" s="60">
        <f t="shared" si="51"/>
        <v>0</v>
      </c>
      <c r="L113" s="60">
        <f t="shared" si="51"/>
        <v>0</v>
      </c>
      <c r="M113" s="60">
        <f t="shared" si="51"/>
        <v>0</v>
      </c>
      <c r="O113" s="23">
        <f>'Res OLS Model'!$B$5</f>
        <v>-21829458.475313298</v>
      </c>
      <c r="P113" s="23">
        <f ca="1">'Res OLS Model'!$B$6*D113</f>
        <v>4010418.9519169987</v>
      </c>
      <c r="Q113" s="23">
        <f ca="1">'Res OLS Model'!$B$7*E113</f>
        <v>13195.992399546605</v>
      </c>
      <c r="R113" s="23">
        <f>'Res OLS Model'!$B$8*F113</f>
        <v>-3036025.8280880083</v>
      </c>
      <c r="S113" s="23">
        <f>'Res OLS Model'!$B$9*G113</f>
        <v>37684101.960078731</v>
      </c>
      <c r="T113" s="23">
        <f>'Res OLS Model'!$B$10*H113</f>
        <v>0</v>
      </c>
      <c r="U113" s="23">
        <f>'Res OLS Model'!$B$11*I113</f>
        <v>0</v>
      </c>
      <c r="V113" s="23">
        <f>'Res OLS Model'!$B$12*J113</f>
        <v>-2202368.1909308801</v>
      </c>
      <c r="W113" s="23">
        <f>'Res OLS Model'!$B$13*K113</f>
        <v>0</v>
      </c>
      <c r="X113" s="23">
        <f>'Res OLS Model'!$B$14*L113</f>
        <v>0</v>
      </c>
      <c r="Y113" s="23">
        <f>'Res OLS Model'!$B$15*M113</f>
        <v>0</v>
      </c>
      <c r="Z113" s="23">
        <f t="shared" ca="1" si="8"/>
        <v>14639864.410063092</v>
      </c>
    </row>
    <row r="114" spans="1:26" x14ac:dyDescent="0.2">
      <c r="A114" s="11">
        <v>43221</v>
      </c>
      <c r="B114" s="6">
        <f t="shared" si="35"/>
        <v>2018</v>
      </c>
      <c r="D114" s="30">
        <f t="shared" ref="D114:E133" ca="1" si="52">D102</f>
        <v>144.96</v>
      </c>
      <c r="E114" s="30">
        <f t="shared" ca="1" si="52"/>
        <v>8.67</v>
      </c>
      <c r="F114">
        <f t="shared" si="6"/>
        <v>113</v>
      </c>
      <c r="G114" s="60">
        <f>SUMIF('Connection count '!B:B,B114,'Connection count '!C:C)</f>
        <v>24465.981491922685</v>
      </c>
      <c r="H114" s="60">
        <f t="shared" ref="H114:M114" si="53">H102</f>
        <v>0</v>
      </c>
      <c r="I114" s="60">
        <f t="shared" si="53"/>
        <v>0</v>
      </c>
      <c r="J114" s="60">
        <f t="shared" si="53"/>
        <v>0</v>
      </c>
      <c r="K114" s="60">
        <f t="shared" si="53"/>
        <v>0</v>
      </c>
      <c r="L114" s="60">
        <f t="shared" si="53"/>
        <v>1</v>
      </c>
      <c r="M114" s="60">
        <f t="shared" si="53"/>
        <v>0</v>
      </c>
      <c r="O114" s="23">
        <f>'Res OLS Model'!$B$5</f>
        <v>-21829458.475313298</v>
      </c>
      <c r="P114" s="23">
        <f ca="1">'Res OLS Model'!$B$6*D114</f>
        <v>1780061.6408031115</v>
      </c>
      <c r="Q114" s="23">
        <f ca="1">'Res OLS Model'!$B$7*E114</f>
        <v>293357.0618053053</v>
      </c>
      <c r="R114" s="23">
        <f>'Res OLS Model'!$B$8*F114</f>
        <v>-3063133.2015530798</v>
      </c>
      <c r="S114" s="23">
        <f>'Res OLS Model'!$B$9*G114</f>
        <v>37684101.960078731</v>
      </c>
      <c r="T114" s="23">
        <f>'Res OLS Model'!$B$10*H114</f>
        <v>0</v>
      </c>
      <c r="U114" s="23">
        <f>'Res OLS Model'!$B$11*I114</f>
        <v>0</v>
      </c>
      <c r="V114" s="23">
        <f>'Res OLS Model'!$B$12*J114</f>
        <v>0</v>
      </c>
      <c r="W114" s="23">
        <f>'Res OLS Model'!$B$13*K114</f>
        <v>0</v>
      </c>
      <c r="X114" s="23">
        <f>'Res OLS Model'!$B$14*L114</f>
        <v>-2436223.8583839401</v>
      </c>
      <c r="Y114" s="23">
        <f>'Res OLS Model'!$B$15*M114</f>
        <v>0</v>
      </c>
      <c r="Z114" s="23">
        <f t="shared" ca="1" si="8"/>
        <v>12428705.127436826</v>
      </c>
    </row>
    <row r="115" spans="1:26" x14ac:dyDescent="0.2">
      <c r="A115" s="11">
        <v>43252</v>
      </c>
      <c r="B115" s="6">
        <f t="shared" si="35"/>
        <v>2018</v>
      </c>
      <c r="D115" s="30">
        <f t="shared" ca="1" si="52"/>
        <v>41.510000000000005</v>
      </c>
      <c r="E115" s="30">
        <f t="shared" ca="1" si="52"/>
        <v>44.41</v>
      </c>
      <c r="F115">
        <f t="shared" si="6"/>
        <v>114</v>
      </c>
      <c r="G115" s="60">
        <f>SUMIF('Connection count '!B:B,B115,'Connection count '!C:C)</f>
        <v>24465.981491922685</v>
      </c>
      <c r="H115" s="60">
        <f t="shared" ref="H115:M115" si="54">H103</f>
        <v>0</v>
      </c>
      <c r="I115" s="60">
        <f t="shared" si="54"/>
        <v>0</v>
      </c>
      <c r="J115" s="60">
        <f t="shared" si="54"/>
        <v>0</v>
      </c>
      <c r="K115" s="60">
        <f t="shared" si="54"/>
        <v>0</v>
      </c>
      <c r="L115" s="60">
        <f t="shared" si="54"/>
        <v>1</v>
      </c>
      <c r="M115" s="60">
        <f t="shared" si="54"/>
        <v>0</v>
      </c>
      <c r="O115" s="23">
        <f>'Res OLS Model'!$B$5</f>
        <v>-21829458.475313298</v>
      </c>
      <c r="P115" s="23">
        <f ca="1">'Res OLS Model'!$B$6*D115</f>
        <v>509729.29573494184</v>
      </c>
      <c r="Q115" s="23">
        <f ca="1">'Res OLS Model'!$B$7*E115</f>
        <v>1502651.339650935</v>
      </c>
      <c r="R115" s="23">
        <f>'Res OLS Model'!$B$8*F115</f>
        <v>-3090240.5750181512</v>
      </c>
      <c r="S115" s="23">
        <f>'Res OLS Model'!$B$9*G115</f>
        <v>37684101.960078731</v>
      </c>
      <c r="T115" s="23">
        <f>'Res OLS Model'!$B$10*H115</f>
        <v>0</v>
      </c>
      <c r="U115" s="23">
        <f>'Res OLS Model'!$B$11*I115</f>
        <v>0</v>
      </c>
      <c r="V115" s="23">
        <f>'Res OLS Model'!$B$12*J115</f>
        <v>0</v>
      </c>
      <c r="W115" s="23">
        <f>'Res OLS Model'!$B$13*K115</f>
        <v>0</v>
      </c>
      <c r="X115" s="23">
        <f>'Res OLS Model'!$B$14*L115</f>
        <v>-2436223.8583839401</v>
      </c>
      <c r="Y115" s="23">
        <f>'Res OLS Model'!$B$15*M115</f>
        <v>0</v>
      </c>
      <c r="Z115" s="23">
        <f t="shared" ca="1" si="8"/>
        <v>12340559.686749218</v>
      </c>
    </row>
    <row r="116" spans="1:26" x14ac:dyDescent="0.2">
      <c r="A116" s="11">
        <v>43282</v>
      </c>
      <c r="B116" s="6">
        <f t="shared" si="35"/>
        <v>2018</v>
      </c>
      <c r="D116" s="30">
        <f t="shared" ca="1" si="52"/>
        <v>5.01</v>
      </c>
      <c r="E116" s="30">
        <f t="shared" ca="1" si="52"/>
        <v>96.909999999999982</v>
      </c>
      <c r="F116">
        <f t="shared" si="6"/>
        <v>115</v>
      </c>
      <c r="G116" s="60">
        <f>SUMIF('Connection count '!B:B,B116,'Connection count '!C:C)</f>
        <v>24465.981491922685</v>
      </c>
      <c r="H116" s="60">
        <f t="shared" ref="H116:M116" si="55">H104</f>
        <v>0</v>
      </c>
      <c r="I116" s="60">
        <f t="shared" si="55"/>
        <v>0</v>
      </c>
      <c r="J116" s="60">
        <f t="shared" si="55"/>
        <v>0</v>
      </c>
      <c r="K116" s="60">
        <f t="shared" si="55"/>
        <v>0</v>
      </c>
      <c r="L116" s="60">
        <f t="shared" si="55"/>
        <v>1</v>
      </c>
      <c r="M116" s="60">
        <f t="shared" si="55"/>
        <v>0</v>
      </c>
      <c r="O116" s="23">
        <f>'Res OLS Model'!$B$5</f>
        <v>-21829458.475313298</v>
      </c>
      <c r="P116" s="23">
        <f ca="1">'Res OLS Model'!$B$6*D116</f>
        <v>61521.170118816146</v>
      </c>
      <c r="Q116" s="23">
        <f ca="1">'Res OLS Model'!$B$7*E116</f>
        <v>3279034.9318975927</v>
      </c>
      <c r="R116" s="23">
        <f>'Res OLS Model'!$B$8*F116</f>
        <v>-3117347.9484832226</v>
      </c>
      <c r="S116" s="23">
        <f>'Res OLS Model'!$B$9*G116</f>
        <v>37684101.960078731</v>
      </c>
      <c r="T116" s="23">
        <f>'Res OLS Model'!$B$10*H116</f>
        <v>0</v>
      </c>
      <c r="U116" s="23">
        <f>'Res OLS Model'!$B$11*I116</f>
        <v>0</v>
      </c>
      <c r="V116" s="23">
        <f>'Res OLS Model'!$B$12*J116</f>
        <v>0</v>
      </c>
      <c r="W116" s="23">
        <f>'Res OLS Model'!$B$13*K116</f>
        <v>0</v>
      </c>
      <c r="X116" s="23">
        <f>'Res OLS Model'!$B$14*L116</f>
        <v>-2436223.8583839401</v>
      </c>
      <c r="Y116" s="23">
        <f>'Res OLS Model'!$B$15*M116</f>
        <v>0</v>
      </c>
      <c r="Z116" s="23">
        <f t="shared" ca="1" si="8"/>
        <v>13641627.779914679</v>
      </c>
    </row>
    <row r="117" spans="1:26" x14ac:dyDescent="0.2">
      <c r="A117" s="11">
        <v>43313</v>
      </c>
      <c r="B117" s="6">
        <f t="shared" si="35"/>
        <v>2018</v>
      </c>
      <c r="D117" s="30">
        <f t="shared" ca="1" si="52"/>
        <v>12.719999999999999</v>
      </c>
      <c r="E117" s="30">
        <f t="shared" ca="1" si="52"/>
        <v>77.22999999999999</v>
      </c>
      <c r="F117">
        <f t="shared" si="6"/>
        <v>116</v>
      </c>
      <c r="G117" s="60">
        <f>SUMIF('Connection count '!B:B,B117,'Connection count '!C:C)</f>
        <v>24465.981491922685</v>
      </c>
      <c r="H117" s="60">
        <f t="shared" ref="H117:M117" si="56">H105</f>
        <v>0</v>
      </c>
      <c r="I117" s="60">
        <f t="shared" si="56"/>
        <v>0</v>
      </c>
      <c r="J117" s="60">
        <f t="shared" si="56"/>
        <v>0</v>
      </c>
      <c r="K117" s="60">
        <f t="shared" si="56"/>
        <v>0</v>
      </c>
      <c r="L117" s="60">
        <f t="shared" si="56"/>
        <v>1</v>
      </c>
      <c r="M117" s="60">
        <f t="shared" si="56"/>
        <v>0</v>
      </c>
      <c r="O117" s="23">
        <f>'Res OLS Model'!$B$5</f>
        <v>-21829458.475313298</v>
      </c>
      <c r="P117" s="23">
        <f ca="1">'Res OLS Model'!$B$6*D117</f>
        <v>156197.46185855116</v>
      </c>
      <c r="Q117" s="23">
        <f ca="1">'Res OLS Model'!$B$7*E117</f>
        <v>2613144.8538897028</v>
      </c>
      <c r="R117" s="23">
        <f>'Res OLS Model'!$B$8*F117</f>
        <v>-3144455.3219482941</v>
      </c>
      <c r="S117" s="23">
        <f>'Res OLS Model'!$B$9*G117</f>
        <v>37684101.960078731</v>
      </c>
      <c r="T117" s="23">
        <f>'Res OLS Model'!$B$10*H117</f>
        <v>0</v>
      </c>
      <c r="U117" s="23">
        <f>'Res OLS Model'!$B$11*I117</f>
        <v>0</v>
      </c>
      <c r="V117" s="23">
        <f>'Res OLS Model'!$B$12*J117</f>
        <v>0</v>
      </c>
      <c r="W117" s="23">
        <f>'Res OLS Model'!$B$13*K117</f>
        <v>0</v>
      </c>
      <c r="X117" s="23">
        <f>'Res OLS Model'!$B$14*L117</f>
        <v>-2436223.8583839401</v>
      </c>
      <c r="Y117" s="23">
        <f>'Res OLS Model'!$B$15*M117</f>
        <v>0</v>
      </c>
      <c r="Z117" s="23">
        <f t="shared" ca="1" si="8"/>
        <v>13043306.620181454</v>
      </c>
    </row>
    <row r="118" spans="1:26" x14ac:dyDescent="0.2">
      <c r="A118" s="11">
        <v>43344</v>
      </c>
      <c r="B118" s="6">
        <f t="shared" si="35"/>
        <v>2018</v>
      </c>
      <c r="D118" s="30">
        <f t="shared" ca="1" si="52"/>
        <v>86.570000000000007</v>
      </c>
      <c r="E118" s="30">
        <f t="shared" ca="1" si="52"/>
        <v>19.899999999999999</v>
      </c>
      <c r="F118">
        <f t="shared" si="6"/>
        <v>117</v>
      </c>
      <c r="G118" s="60">
        <f>SUMIF('Connection count '!B:B,B118,'Connection count '!C:C)</f>
        <v>24465.981491922685</v>
      </c>
      <c r="H118" s="60">
        <f t="shared" ref="H118:M118" si="57">H106</f>
        <v>1</v>
      </c>
      <c r="I118" s="60">
        <f t="shared" si="57"/>
        <v>0</v>
      </c>
      <c r="J118" s="60">
        <f t="shared" si="57"/>
        <v>0</v>
      </c>
      <c r="K118" s="60">
        <f t="shared" si="57"/>
        <v>0</v>
      </c>
      <c r="L118" s="60">
        <f t="shared" si="57"/>
        <v>0</v>
      </c>
      <c r="M118" s="60">
        <f t="shared" si="57"/>
        <v>0</v>
      </c>
      <c r="O118" s="23">
        <f>'Res OLS Model'!$B$5</f>
        <v>-21829458.475313298</v>
      </c>
      <c r="P118" s="23">
        <f ca="1">'Res OLS Model'!$B$6*D118</f>
        <v>1063051.4365640548</v>
      </c>
      <c r="Q118" s="23">
        <f ca="1">'Res OLS Model'!$B$7*E118</f>
        <v>673333.97115635232</v>
      </c>
      <c r="R118" s="23">
        <f>'Res OLS Model'!$B$8*F118</f>
        <v>-3171562.6954133655</v>
      </c>
      <c r="S118" s="23">
        <f>'Res OLS Model'!$B$9*G118</f>
        <v>37684101.960078731</v>
      </c>
      <c r="T118" s="23">
        <f>'Res OLS Model'!$B$10*H118</f>
        <v>-2247633.2272498501</v>
      </c>
      <c r="U118" s="23">
        <f>'Res OLS Model'!$B$11*I118</f>
        <v>0</v>
      </c>
      <c r="V118" s="23">
        <f>'Res OLS Model'!$B$12*J118</f>
        <v>0</v>
      </c>
      <c r="W118" s="23">
        <f>'Res OLS Model'!$B$13*K118</f>
        <v>0</v>
      </c>
      <c r="X118" s="23">
        <f>'Res OLS Model'!$B$14*L118</f>
        <v>0</v>
      </c>
      <c r="Y118" s="23">
        <f>'Res OLS Model'!$B$15*M118</f>
        <v>0</v>
      </c>
      <c r="Z118" s="23">
        <f t="shared" ca="1" si="8"/>
        <v>12171832.969822623</v>
      </c>
    </row>
    <row r="119" spans="1:26" x14ac:dyDescent="0.2">
      <c r="A119" s="11">
        <v>43374</v>
      </c>
      <c r="B119" s="6">
        <f t="shared" si="35"/>
        <v>2018</v>
      </c>
      <c r="D119" s="30">
        <f t="shared" ca="1" si="52"/>
        <v>270.3</v>
      </c>
      <c r="E119" s="30">
        <f t="shared" ca="1" si="52"/>
        <v>1.21</v>
      </c>
      <c r="F119">
        <f t="shared" si="6"/>
        <v>118</v>
      </c>
      <c r="G119" s="60">
        <f>SUMIF('Connection count '!B:B,B119,'Connection count '!C:C)</f>
        <v>24465.981491922685</v>
      </c>
      <c r="H119" s="60">
        <f t="shared" ref="H119:M119" si="58">H107</f>
        <v>1</v>
      </c>
      <c r="I119" s="60">
        <f t="shared" si="58"/>
        <v>0</v>
      </c>
      <c r="J119" s="60">
        <f t="shared" si="58"/>
        <v>0</v>
      </c>
      <c r="K119" s="60">
        <f t="shared" si="58"/>
        <v>0</v>
      </c>
      <c r="L119" s="60">
        <f t="shared" si="58"/>
        <v>0</v>
      </c>
      <c r="M119" s="60">
        <f t="shared" si="58"/>
        <v>0</v>
      </c>
      <c r="O119" s="23">
        <f>'Res OLS Model'!$B$5</f>
        <v>-21829458.475313298</v>
      </c>
      <c r="P119" s="23">
        <f ca="1">'Res OLS Model'!$B$6*D119</f>
        <v>3319196.0644942126</v>
      </c>
      <c r="Q119" s="23">
        <f ca="1">'Res OLS Model'!$B$7*E119</f>
        <v>40941.412316542031</v>
      </c>
      <c r="R119" s="23">
        <f>'Res OLS Model'!$B$8*F119</f>
        <v>-3198670.0688784374</v>
      </c>
      <c r="S119" s="23">
        <f>'Res OLS Model'!$B$9*G119</f>
        <v>37684101.960078731</v>
      </c>
      <c r="T119" s="23">
        <f>'Res OLS Model'!$B$10*H119</f>
        <v>-2247633.2272498501</v>
      </c>
      <c r="U119" s="23">
        <f>'Res OLS Model'!$B$11*I119</f>
        <v>0</v>
      </c>
      <c r="V119" s="23">
        <f>'Res OLS Model'!$B$12*J119</f>
        <v>0</v>
      </c>
      <c r="W119" s="23">
        <f>'Res OLS Model'!$B$13*K119</f>
        <v>0</v>
      </c>
      <c r="X119" s="23">
        <f>'Res OLS Model'!$B$14*L119</f>
        <v>0</v>
      </c>
      <c r="Y119" s="23">
        <f>'Res OLS Model'!$B$15*M119</f>
        <v>0</v>
      </c>
      <c r="Z119" s="23">
        <f t="shared" ca="1" si="8"/>
        <v>13768477.665447898</v>
      </c>
    </row>
    <row r="120" spans="1:26" x14ac:dyDescent="0.2">
      <c r="A120" s="11">
        <v>43405</v>
      </c>
      <c r="B120" s="6">
        <f t="shared" si="35"/>
        <v>2018</v>
      </c>
      <c r="D120" s="30">
        <f t="shared" ca="1" si="52"/>
        <v>444.05</v>
      </c>
      <c r="E120" s="30">
        <f t="shared" ca="1" si="52"/>
        <v>0</v>
      </c>
      <c r="F120">
        <f t="shared" si="6"/>
        <v>119</v>
      </c>
      <c r="G120" s="60">
        <f>SUMIF('Connection count '!B:B,B120,'Connection count '!C:C)</f>
        <v>24465.981491922685</v>
      </c>
      <c r="H120" s="60">
        <f t="shared" ref="H120:M120" si="59">H108</f>
        <v>1</v>
      </c>
      <c r="I120" s="60">
        <f t="shared" si="59"/>
        <v>0</v>
      </c>
      <c r="J120" s="60">
        <f t="shared" si="59"/>
        <v>0</v>
      </c>
      <c r="K120" s="60">
        <f t="shared" si="59"/>
        <v>0</v>
      </c>
      <c r="L120" s="60">
        <f t="shared" si="59"/>
        <v>0</v>
      </c>
      <c r="M120" s="60">
        <f t="shared" si="59"/>
        <v>0</v>
      </c>
      <c r="O120" s="23">
        <f>'Res OLS Model'!$B$5</f>
        <v>-21829458.475313298</v>
      </c>
      <c r="P120" s="23">
        <f ca="1">'Res OLS Model'!$B$6*D120</f>
        <v>5452789.5391737148</v>
      </c>
      <c r="Q120" s="23">
        <f ca="1">'Res OLS Model'!$B$7*E120</f>
        <v>0</v>
      </c>
      <c r="R120" s="23">
        <f>'Res OLS Model'!$B$8*F120</f>
        <v>-3225777.4423435088</v>
      </c>
      <c r="S120" s="23">
        <f>'Res OLS Model'!$B$9*G120</f>
        <v>37684101.960078731</v>
      </c>
      <c r="T120" s="23">
        <f>'Res OLS Model'!$B$10*H120</f>
        <v>-2247633.2272498501</v>
      </c>
      <c r="U120" s="23">
        <f>'Res OLS Model'!$B$11*I120</f>
        <v>0</v>
      </c>
      <c r="V120" s="23">
        <f>'Res OLS Model'!$B$12*J120</f>
        <v>0</v>
      </c>
      <c r="W120" s="23">
        <f>'Res OLS Model'!$B$13*K120</f>
        <v>0</v>
      </c>
      <c r="X120" s="23">
        <f>'Res OLS Model'!$B$14*L120</f>
        <v>0</v>
      </c>
      <c r="Y120" s="23">
        <f>'Res OLS Model'!$B$15*M120</f>
        <v>0</v>
      </c>
      <c r="Z120" s="23">
        <f t="shared" ca="1" si="8"/>
        <v>15834022.354345787</v>
      </c>
    </row>
    <row r="121" spans="1:26" x14ac:dyDescent="0.2">
      <c r="A121" s="11">
        <v>43435</v>
      </c>
      <c r="B121" s="6">
        <f t="shared" si="35"/>
        <v>2018</v>
      </c>
      <c r="D121" s="30">
        <f t="shared" ca="1" si="52"/>
        <v>684.01</v>
      </c>
      <c r="E121" s="30">
        <f t="shared" ca="1" si="52"/>
        <v>0</v>
      </c>
      <c r="F121">
        <f t="shared" si="6"/>
        <v>120</v>
      </c>
      <c r="G121" s="60">
        <f>SUMIF('Connection count '!B:B,B121,'Connection count '!C:C)</f>
        <v>24465.981491922685</v>
      </c>
      <c r="H121" s="60">
        <f t="shared" ref="H121:M121" si="60">H109</f>
        <v>0</v>
      </c>
      <c r="I121" s="60">
        <f t="shared" si="60"/>
        <v>0</v>
      </c>
      <c r="J121" s="60">
        <f t="shared" si="60"/>
        <v>0</v>
      </c>
      <c r="K121" s="60">
        <f t="shared" si="60"/>
        <v>1</v>
      </c>
      <c r="L121" s="60">
        <f t="shared" si="60"/>
        <v>0</v>
      </c>
      <c r="M121" s="60">
        <f t="shared" si="60"/>
        <v>0</v>
      </c>
      <c r="O121" s="23">
        <f>'Res OLS Model'!$B$5</f>
        <v>-21829458.475313298</v>
      </c>
      <c r="P121" s="23">
        <f ca="1">'Res OLS Model'!$B$6*D121</f>
        <v>8399420.2740461938</v>
      </c>
      <c r="Q121" s="23">
        <f ca="1">'Res OLS Model'!$B$7*E121</f>
        <v>0</v>
      </c>
      <c r="R121" s="23">
        <f>'Res OLS Model'!$B$8*F121</f>
        <v>-3252884.8158085803</v>
      </c>
      <c r="S121" s="23">
        <f>'Res OLS Model'!$B$9*G121</f>
        <v>37684101.960078731</v>
      </c>
      <c r="T121" s="23">
        <f>'Res OLS Model'!$B$10*H121</f>
        <v>0</v>
      </c>
      <c r="U121" s="23">
        <f>'Res OLS Model'!$B$11*I121</f>
        <v>0</v>
      </c>
      <c r="V121" s="23">
        <f>'Res OLS Model'!$B$12*J121</f>
        <v>0</v>
      </c>
      <c r="W121" s="23">
        <f>'Res OLS Model'!$B$13*K121</f>
        <v>-1224027.3043384899</v>
      </c>
      <c r="X121" s="23">
        <f>'Res OLS Model'!$B$14*L121</f>
        <v>0</v>
      </c>
      <c r="Y121" s="23">
        <f>'Res OLS Model'!$B$15*M121</f>
        <v>0</v>
      </c>
      <c r="Z121" s="23">
        <f t="shared" ca="1" si="8"/>
        <v>19777151.638664559</v>
      </c>
    </row>
    <row r="122" spans="1:26" x14ac:dyDescent="0.2">
      <c r="A122" s="11">
        <v>43466</v>
      </c>
      <c r="B122" s="6">
        <f t="shared" si="35"/>
        <v>2019</v>
      </c>
      <c r="D122" s="30">
        <f t="shared" ca="1" si="52"/>
        <v>784.29</v>
      </c>
      <c r="E122" s="30">
        <f t="shared" ca="1" si="52"/>
        <v>0</v>
      </c>
      <c r="F122">
        <f t="shared" si="6"/>
        <v>121</v>
      </c>
      <c r="G122" s="60">
        <f>SUMIF('Connection count '!B:B,B122,'Connection count '!C:C)</f>
        <v>24621.780092550849</v>
      </c>
      <c r="H122" s="60">
        <f t="shared" ref="H122:M122" si="61">H110</f>
        <v>0</v>
      </c>
      <c r="I122" s="60">
        <f t="shared" si="61"/>
        <v>0</v>
      </c>
      <c r="J122" s="60">
        <f t="shared" si="61"/>
        <v>0</v>
      </c>
      <c r="K122" s="60">
        <f t="shared" si="61"/>
        <v>0</v>
      </c>
      <c r="L122" s="60">
        <f t="shared" si="61"/>
        <v>0</v>
      </c>
      <c r="M122" s="60">
        <f t="shared" si="61"/>
        <v>0</v>
      </c>
      <c r="O122" s="23">
        <f>'Res OLS Model'!$B$5</f>
        <v>-21829458.475313298</v>
      </c>
      <c r="P122" s="23">
        <f ca="1">'Res OLS Model'!$B$6*D122</f>
        <v>9630826.0503964704</v>
      </c>
      <c r="Q122" s="23">
        <f ca="1">'Res OLS Model'!$B$7*E122</f>
        <v>0</v>
      </c>
      <c r="R122" s="23">
        <f>'Res OLS Model'!$B$8*F122</f>
        <v>-3279992.1892736517</v>
      </c>
      <c r="S122" s="23">
        <f>'Res OLS Model'!$B$9*G122</f>
        <v>37924073.136107281</v>
      </c>
      <c r="T122" s="23">
        <f>'Res OLS Model'!$B$10*H122</f>
        <v>0</v>
      </c>
      <c r="U122" s="23">
        <f>'Res OLS Model'!$B$11*I122</f>
        <v>0</v>
      </c>
      <c r="V122" s="23">
        <f>'Res OLS Model'!$B$12*J122</f>
        <v>0</v>
      </c>
      <c r="W122" s="23">
        <f>'Res OLS Model'!$B$13*K122</f>
        <v>0</v>
      </c>
      <c r="X122" s="23">
        <f>'Res OLS Model'!$B$14*L122</f>
        <v>0</v>
      </c>
      <c r="Y122" s="23">
        <f>'Res OLS Model'!$B$15*M122</f>
        <v>0</v>
      </c>
      <c r="Z122" s="23">
        <f t="shared" ca="1" si="8"/>
        <v>22445448.521916799</v>
      </c>
    </row>
    <row r="123" spans="1:26" x14ac:dyDescent="0.2">
      <c r="A123" s="11">
        <v>43497</v>
      </c>
      <c r="B123" s="6">
        <f t="shared" si="35"/>
        <v>2019</v>
      </c>
      <c r="D123" s="30">
        <f t="shared" ca="1" si="52"/>
        <v>682.50999999999988</v>
      </c>
      <c r="E123" s="30">
        <f t="shared" ca="1" si="52"/>
        <v>0</v>
      </c>
      <c r="F123">
        <f t="shared" si="6"/>
        <v>122</v>
      </c>
      <c r="G123" s="60">
        <f>SUMIF('Connection count '!B:B,B123,'Connection count '!C:C)</f>
        <v>24621.780092550849</v>
      </c>
      <c r="H123" s="60">
        <f t="shared" ref="H123:M123" si="62">H111</f>
        <v>0</v>
      </c>
      <c r="I123" s="60">
        <f t="shared" si="62"/>
        <v>1</v>
      </c>
      <c r="J123" s="60">
        <f t="shared" si="62"/>
        <v>0</v>
      </c>
      <c r="K123" s="60">
        <f t="shared" si="62"/>
        <v>0</v>
      </c>
      <c r="L123" s="60">
        <f t="shared" si="62"/>
        <v>0</v>
      </c>
      <c r="M123" s="60">
        <f t="shared" si="62"/>
        <v>0</v>
      </c>
      <c r="O123" s="23">
        <f>'Res OLS Model'!$B$5</f>
        <v>-21829458.475313298</v>
      </c>
      <c r="P123" s="23">
        <f ca="1">'Res OLS Model'!$B$6*D123</f>
        <v>8381000.7620345708</v>
      </c>
      <c r="Q123" s="23">
        <f ca="1">'Res OLS Model'!$B$7*E123</f>
        <v>0</v>
      </c>
      <c r="R123" s="23">
        <f>'Res OLS Model'!$B$8*F123</f>
        <v>-3307099.5627387231</v>
      </c>
      <c r="S123" s="23">
        <f>'Res OLS Model'!$B$9*G123</f>
        <v>37924073.136107281</v>
      </c>
      <c r="T123" s="23">
        <f>'Res OLS Model'!$B$10*H123</f>
        <v>0</v>
      </c>
      <c r="U123" s="23">
        <f>'Res OLS Model'!$B$11*I123</f>
        <v>-1155768.0223701899</v>
      </c>
      <c r="V123" s="23">
        <f>'Res OLS Model'!$B$12*J123</f>
        <v>0</v>
      </c>
      <c r="W123" s="23">
        <f>'Res OLS Model'!$B$13*K123</f>
        <v>0</v>
      </c>
      <c r="X123" s="23">
        <f>'Res OLS Model'!$B$14*L123</f>
        <v>0</v>
      </c>
      <c r="Y123" s="23">
        <f>'Res OLS Model'!$B$15*M123</f>
        <v>0</v>
      </c>
      <c r="Z123" s="23">
        <f t="shared" ca="1" si="8"/>
        <v>20012747.837719642</v>
      </c>
    </row>
    <row r="124" spans="1:26" x14ac:dyDescent="0.2">
      <c r="A124" s="11">
        <v>43525</v>
      </c>
      <c r="B124" s="6">
        <f t="shared" si="35"/>
        <v>2019</v>
      </c>
      <c r="D124" s="30">
        <f t="shared" ca="1" si="52"/>
        <v>556.99</v>
      </c>
      <c r="E124" s="30">
        <f t="shared" ca="1" si="52"/>
        <v>0</v>
      </c>
      <c r="F124">
        <f t="shared" si="6"/>
        <v>123</v>
      </c>
      <c r="G124" s="60">
        <f>SUMIF('Connection count '!B:B,B124,'Connection count '!C:C)</f>
        <v>24621.780092550849</v>
      </c>
      <c r="H124" s="60">
        <f t="shared" ref="H124:M124" si="63">H112</f>
        <v>0</v>
      </c>
      <c r="I124" s="60">
        <f t="shared" si="63"/>
        <v>0</v>
      </c>
      <c r="J124" s="60">
        <f t="shared" si="63"/>
        <v>0</v>
      </c>
      <c r="K124" s="60">
        <f t="shared" si="63"/>
        <v>0</v>
      </c>
      <c r="L124" s="60">
        <f t="shared" si="63"/>
        <v>0</v>
      </c>
      <c r="M124" s="60">
        <f t="shared" si="63"/>
        <v>1</v>
      </c>
      <c r="O124" s="23">
        <f>'Res OLS Model'!$B$5</f>
        <v>-21829458.475313298</v>
      </c>
      <c r="P124" s="23">
        <f ca="1">'Res OLS Model'!$B$6*D124</f>
        <v>6839655.9969020765</v>
      </c>
      <c r="Q124" s="23">
        <f ca="1">'Res OLS Model'!$B$7*E124</f>
        <v>0</v>
      </c>
      <c r="R124" s="23">
        <f>'Res OLS Model'!$B$8*F124</f>
        <v>-3334206.9362037946</v>
      </c>
      <c r="S124" s="23">
        <f>'Res OLS Model'!$B$9*G124</f>
        <v>37924073.136107281</v>
      </c>
      <c r="T124" s="23">
        <f>'Res OLS Model'!$B$10*H124</f>
        <v>0</v>
      </c>
      <c r="U124" s="23">
        <f>'Res OLS Model'!$B$11*I124</f>
        <v>0</v>
      </c>
      <c r="V124" s="23">
        <f>'Res OLS Model'!$B$12*J124</f>
        <v>0</v>
      </c>
      <c r="W124" s="23">
        <f>'Res OLS Model'!$B$13*K124</f>
        <v>0</v>
      </c>
      <c r="X124" s="23">
        <f>'Res OLS Model'!$B$14*L124</f>
        <v>0</v>
      </c>
      <c r="Y124" s="23">
        <f>'Res OLS Model'!$B$15*M124</f>
        <v>-837788.64826971502</v>
      </c>
      <c r="Z124" s="23">
        <f t="shared" ca="1" si="8"/>
        <v>18762275.073222548</v>
      </c>
    </row>
    <row r="125" spans="1:26" x14ac:dyDescent="0.2">
      <c r="A125" s="11">
        <v>43556</v>
      </c>
      <c r="B125" s="6">
        <f t="shared" si="35"/>
        <v>2019</v>
      </c>
      <c r="D125" s="30">
        <f t="shared" ca="1" si="52"/>
        <v>326.58999999999997</v>
      </c>
      <c r="E125" s="30">
        <f t="shared" ca="1" si="52"/>
        <v>0.39</v>
      </c>
      <c r="F125">
        <f t="shared" si="6"/>
        <v>124</v>
      </c>
      <c r="G125" s="60">
        <f>SUMIF('Connection count '!B:B,B125,'Connection count '!C:C)</f>
        <v>24621.780092550849</v>
      </c>
      <c r="H125" s="60">
        <f t="shared" ref="H125:M125" si="64">H113</f>
        <v>0</v>
      </c>
      <c r="I125" s="60">
        <f t="shared" si="64"/>
        <v>0</v>
      </c>
      <c r="J125" s="60">
        <f t="shared" si="64"/>
        <v>1</v>
      </c>
      <c r="K125" s="60">
        <f t="shared" si="64"/>
        <v>0</v>
      </c>
      <c r="L125" s="60">
        <f t="shared" si="64"/>
        <v>0</v>
      </c>
      <c r="M125" s="60">
        <f t="shared" si="64"/>
        <v>0</v>
      </c>
      <c r="O125" s="23">
        <f>'Res OLS Model'!$B$5</f>
        <v>-21829458.475313298</v>
      </c>
      <c r="P125" s="23">
        <f ca="1">'Res OLS Model'!$B$6*D125</f>
        <v>4010418.9519169987</v>
      </c>
      <c r="Q125" s="23">
        <f ca="1">'Res OLS Model'!$B$7*E125</f>
        <v>13195.992399546605</v>
      </c>
      <c r="R125" s="23">
        <f>'Res OLS Model'!$B$8*F125</f>
        <v>-3361314.309668866</v>
      </c>
      <c r="S125" s="23">
        <f>'Res OLS Model'!$B$9*G125</f>
        <v>37924073.136107281</v>
      </c>
      <c r="T125" s="23">
        <f>'Res OLS Model'!$B$10*H125</f>
        <v>0</v>
      </c>
      <c r="U125" s="23">
        <f>'Res OLS Model'!$B$11*I125</f>
        <v>0</v>
      </c>
      <c r="V125" s="23">
        <f>'Res OLS Model'!$B$12*J125</f>
        <v>-2202368.1909308801</v>
      </c>
      <c r="W125" s="23">
        <f>'Res OLS Model'!$B$13*K125</f>
        <v>0</v>
      </c>
      <c r="X125" s="23">
        <f>'Res OLS Model'!$B$14*L125</f>
        <v>0</v>
      </c>
      <c r="Y125" s="23">
        <f>'Res OLS Model'!$B$15*M125</f>
        <v>0</v>
      </c>
      <c r="Z125" s="23">
        <f t="shared" ca="1" si="8"/>
        <v>14554547.104510784</v>
      </c>
    </row>
    <row r="126" spans="1:26" x14ac:dyDescent="0.2">
      <c r="A126" s="11">
        <v>43586</v>
      </c>
      <c r="B126" s="6">
        <f t="shared" si="35"/>
        <v>2019</v>
      </c>
      <c r="D126" s="30">
        <f t="shared" ca="1" si="52"/>
        <v>144.96</v>
      </c>
      <c r="E126" s="30">
        <f t="shared" ca="1" si="52"/>
        <v>8.67</v>
      </c>
      <c r="F126">
        <f t="shared" si="6"/>
        <v>125</v>
      </c>
      <c r="G126" s="60">
        <f>SUMIF('Connection count '!B:B,B126,'Connection count '!C:C)</f>
        <v>24621.780092550849</v>
      </c>
      <c r="H126" s="60">
        <f t="shared" ref="H126:M126" si="65">H114</f>
        <v>0</v>
      </c>
      <c r="I126" s="60">
        <f t="shared" si="65"/>
        <v>0</v>
      </c>
      <c r="J126" s="60">
        <f t="shared" si="65"/>
        <v>0</v>
      </c>
      <c r="K126" s="60">
        <f t="shared" si="65"/>
        <v>0</v>
      </c>
      <c r="L126" s="60">
        <f t="shared" si="65"/>
        <v>1</v>
      </c>
      <c r="M126" s="60">
        <f t="shared" si="65"/>
        <v>0</v>
      </c>
      <c r="O126" s="23">
        <f>'Res OLS Model'!$B$5</f>
        <v>-21829458.475313298</v>
      </c>
      <c r="P126" s="23">
        <f ca="1">'Res OLS Model'!$B$6*D126</f>
        <v>1780061.6408031115</v>
      </c>
      <c r="Q126" s="23">
        <f ca="1">'Res OLS Model'!$B$7*E126</f>
        <v>293357.0618053053</v>
      </c>
      <c r="R126" s="23">
        <f>'Res OLS Model'!$B$8*F126</f>
        <v>-3388421.6831339379</v>
      </c>
      <c r="S126" s="23">
        <f>'Res OLS Model'!$B$9*G126</f>
        <v>37924073.136107281</v>
      </c>
      <c r="T126" s="23">
        <f>'Res OLS Model'!$B$10*H126</f>
        <v>0</v>
      </c>
      <c r="U126" s="23">
        <f>'Res OLS Model'!$B$11*I126</f>
        <v>0</v>
      </c>
      <c r="V126" s="23">
        <f>'Res OLS Model'!$B$12*J126</f>
        <v>0</v>
      </c>
      <c r="W126" s="23">
        <f>'Res OLS Model'!$B$13*K126</f>
        <v>0</v>
      </c>
      <c r="X126" s="23">
        <f>'Res OLS Model'!$B$14*L126</f>
        <v>-2436223.8583839401</v>
      </c>
      <c r="Y126" s="23">
        <f>'Res OLS Model'!$B$15*M126</f>
        <v>0</v>
      </c>
      <c r="Z126" s="23">
        <f t="shared" ca="1" si="8"/>
        <v>12343387.821884518</v>
      </c>
    </row>
    <row r="127" spans="1:26" x14ac:dyDescent="0.2">
      <c r="A127" s="11">
        <v>43617</v>
      </c>
      <c r="B127" s="6">
        <f t="shared" si="35"/>
        <v>2019</v>
      </c>
      <c r="D127" s="30">
        <f t="shared" ca="1" si="52"/>
        <v>41.510000000000005</v>
      </c>
      <c r="E127" s="30">
        <f t="shared" ca="1" si="52"/>
        <v>44.41</v>
      </c>
      <c r="F127">
        <f t="shared" ref="F127:F145" si="66">F126+1</f>
        <v>126</v>
      </c>
      <c r="G127" s="60">
        <f>SUMIF('Connection count '!B:B,B127,'Connection count '!C:C)</f>
        <v>24621.780092550849</v>
      </c>
      <c r="H127" s="60">
        <f t="shared" ref="H127:M127" si="67">H115</f>
        <v>0</v>
      </c>
      <c r="I127" s="60">
        <f t="shared" si="67"/>
        <v>0</v>
      </c>
      <c r="J127" s="60">
        <f t="shared" si="67"/>
        <v>0</v>
      </c>
      <c r="K127" s="60">
        <f t="shared" si="67"/>
        <v>0</v>
      </c>
      <c r="L127" s="60">
        <f t="shared" si="67"/>
        <v>1</v>
      </c>
      <c r="M127" s="60">
        <f t="shared" si="67"/>
        <v>0</v>
      </c>
      <c r="O127" s="23">
        <f>'Res OLS Model'!$B$5</f>
        <v>-21829458.475313298</v>
      </c>
      <c r="P127" s="23">
        <f ca="1">'Res OLS Model'!$B$6*D127</f>
        <v>509729.29573494184</v>
      </c>
      <c r="Q127" s="23">
        <f ca="1">'Res OLS Model'!$B$7*E127</f>
        <v>1502651.339650935</v>
      </c>
      <c r="R127" s="23">
        <f>'Res OLS Model'!$B$8*F127</f>
        <v>-3415529.0565990093</v>
      </c>
      <c r="S127" s="23">
        <f>'Res OLS Model'!$B$9*G127</f>
        <v>37924073.136107281</v>
      </c>
      <c r="T127" s="23">
        <f>'Res OLS Model'!$B$10*H127</f>
        <v>0</v>
      </c>
      <c r="U127" s="23">
        <f>'Res OLS Model'!$B$11*I127</f>
        <v>0</v>
      </c>
      <c r="V127" s="23">
        <f>'Res OLS Model'!$B$12*J127</f>
        <v>0</v>
      </c>
      <c r="W127" s="23">
        <f>'Res OLS Model'!$B$13*K127</f>
        <v>0</v>
      </c>
      <c r="X127" s="23">
        <f>'Res OLS Model'!$B$14*L127</f>
        <v>-2436223.8583839401</v>
      </c>
      <c r="Y127" s="23">
        <f>'Res OLS Model'!$B$15*M127</f>
        <v>0</v>
      </c>
      <c r="Z127" s="23">
        <f t="shared" ca="1" si="8"/>
        <v>12255242.381196911</v>
      </c>
    </row>
    <row r="128" spans="1:26" x14ac:dyDescent="0.2">
      <c r="A128" s="11">
        <v>43647</v>
      </c>
      <c r="B128" s="6">
        <f t="shared" si="35"/>
        <v>2019</v>
      </c>
      <c r="D128" s="30">
        <f t="shared" ca="1" si="52"/>
        <v>5.01</v>
      </c>
      <c r="E128" s="30">
        <f t="shared" ca="1" si="52"/>
        <v>96.909999999999982</v>
      </c>
      <c r="F128">
        <f t="shared" si="66"/>
        <v>127</v>
      </c>
      <c r="G128" s="60">
        <f>SUMIF('Connection count '!B:B,B128,'Connection count '!C:C)</f>
        <v>24621.780092550849</v>
      </c>
      <c r="H128" s="60">
        <f t="shared" ref="H128:M128" si="68">H116</f>
        <v>0</v>
      </c>
      <c r="I128" s="60">
        <f t="shared" si="68"/>
        <v>0</v>
      </c>
      <c r="J128" s="60">
        <f t="shared" si="68"/>
        <v>0</v>
      </c>
      <c r="K128" s="60">
        <f t="shared" si="68"/>
        <v>0</v>
      </c>
      <c r="L128" s="60">
        <f t="shared" si="68"/>
        <v>1</v>
      </c>
      <c r="M128" s="60">
        <f t="shared" si="68"/>
        <v>0</v>
      </c>
      <c r="O128" s="23">
        <f>'Res OLS Model'!$B$5</f>
        <v>-21829458.475313298</v>
      </c>
      <c r="P128" s="23">
        <f ca="1">'Res OLS Model'!$B$6*D128</f>
        <v>61521.170118816146</v>
      </c>
      <c r="Q128" s="23">
        <f ca="1">'Res OLS Model'!$B$7*E128</f>
        <v>3279034.9318975927</v>
      </c>
      <c r="R128" s="23">
        <f>'Res OLS Model'!$B$8*F128</f>
        <v>-3442636.4300640807</v>
      </c>
      <c r="S128" s="23">
        <f>'Res OLS Model'!$B$9*G128</f>
        <v>37924073.136107281</v>
      </c>
      <c r="T128" s="23">
        <f>'Res OLS Model'!$B$10*H128</f>
        <v>0</v>
      </c>
      <c r="U128" s="23">
        <f>'Res OLS Model'!$B$11*I128</f>
        <v>0</v>
      </c>
      <c r="V128" s="23">
        <f>'Res OLS Model'!$B$12*J128</f>
        <v>0</v>
      </c>
      <c r="W128" s="23">
        <f>'Res OLS Model'!$B$13*K128</f>
        <v>0</v>
      </c>
      <c r="X128" s="23">
        <f>'Res OLS Model'!$B$14*L128</f>
        <v>-2436223.8583839401</v>
      </c>
      <c r="Y128" s="23">
        <f>'Res OLS Model'!$B$15*M128</f>
        <v>0</v>
      </c>
      <c r="Z128" s="23">
        <f t="shared" ca="1" si="8"/>
        <v>13556310.474362368</v>
      </c>
    </row>
    <row r="129" spans="1:26" x14ac:dyDescent="0.2">
      <c r="A129" s="11">
        <v>43678</v>
      </c>
      <c r="B129" s="6">
        <f t="shared" si="35"/>
        <v>2019</v>
      </c>
      <c r="D129" s="30">
        <f t="shared" ca="1" si="52"/>
        <v>12.719999999999999</v>
      </c>
      <c r="E129" s="30">
        <f t="shared" ca="1" si="52"/>
        <v>77.22999999999999</v>
      </c>
      <c r="F129">
        <f t="shared" si="66"/>
        <v>128</v>
      </c>
      <c r="G129" s="60">
        <f>SUMIF('Connection count '!B:B,B129,'Connection count '!C:C)</f>
        <v>24621.780092550849</v>
      </c>
      <c r="H129" s="60">
        <f t="shared" ref="H129:M129" si="69">H117</f>
        <v>0</v>
      </c>
      <c r="I129" s="60">
        <f t="shared" si="69"/>
        <v>0</v>
      </c>
      <c r="J129" s="60">
        <f t="shared" si="69"/>
        <v>0</v>
      </c>
      <c r="K129" s="60">
        <f t="shared" si="69"/>
        <v>0</v>
      </c>
      <c r="L129" s="60">
        <f t="shared" si="69"/>
        <v>1</v>
      </c>
      <c r="M129" s="60">
        <f t="shared" si="69"/>
        <v>0</v>
      </c>
      <c r="O129" s="23">
        <f>'Res OLS Model'!$B$5</f>
        <v>-21829458.475313298</v>
      </c>
      <c r="P129" s="23">
        <f ca="1">'Res OLS Model'!$B$6*D129</f>
        <v>156197.46185855116</v>
      </c>
      <c r="Q129" s="23">
        <f ca="1">'Res OLS Model'!$B$7*E129</f>
        <v>2613144.8538897028</v>
      </c>
      <c r="R129" s="23">
        <f>'Res OLS Model'!$B$8*F129</f>
        <v>-3469743.8035291522</v>
      </c>
      <c r="S129" s="23">
        <f>'Res OLS Model'!$B$9*G129</f>
        <v>37924073.136107281</v>
      </c>
      <c r="T129" s="23">
        <f>'Res OLS Model'!$B$10*H129</f>
        <v>0</v>
      </c>
      <c r="U129" s="23">
        <f>'Res OLS Model'!$B$11*I129</f>
        <v>0</v>
      </c>
      <c r="V129" s="23">
        <f>'Res OLS Model'!$B$12*J129</f>
        <v>0</v>
      </c>
      <c r="W129" s="23">
        <f>'Res OLS Model'!$B$13*K129</f>
        <v>0</v>
      </c>
      <c r="X129" s="23">
        <f>'Res OLS Model'!$B$14*L129</f>
        <v>-2436223.8583839401</v>
      </c>
      <c r="Y129" s="23">
        <f>'Res OLS Model'!$B$15*M129</f>
        <v>0</v>
      </c>
      <c r="Z129" s="23">
        <f t="shared" ca="1" si="8"/>
        <v>12957989.314629147</v>
      </c>
    </row>
    <row r="130" spans="1:26" x14ac:dyDescent="0.2">
      <c r="A130" s="11">
        <v>43709</v>
      </c>
      <c r="B130" s="6">
        <f t="shared" si="35"/>
        <v>2019</v>
      </c>
      <c r="D130" s="30">
        <f t="shared" ca="1" si="52"/>
        <v>86.570000000000007</v>
      </c>
      <c r="E130" s="30">
        <f t="shared" ca="1" si="52"/>
        <v>19.899999999999999</v>
      </c>
      <c r="F130">
        <f t="shared" si="66"/>
        <v>129</v>
      </c>
      <c r="G130" s="60">
        <f>SUMIF('Connection count '!B:B,B130,'Connection count '!C:C)</f>
        <v>24621.780092550849</v>
      </c>
      <c r="H130" s="60">
        <f t="shared" ref="H130:M130" si="70">H118</f>
        <v>1</v>
      </c>
      <c r="I130" s="60">
        <f t="shared" si="70"/>
        <v>0</v>
      </c>
      <c r="J130" s="60">
        <f t="shared" si="70"/>
        <v>0</v>
      </c>
      <c r="K130" s="60">
        <f t="shared" si="70"/>
        <v>0</v>
      </c>
      <c r="L130" s="60">
        <f t="shared" si="70"/>
        <v>0</v>
      </c>
      <c r="M130" s="60">
        <f t="shared" si="70"/>
        <v>0</v>
      </c>
      <c r="O130" s="23">
        <f>'Res OLS Model'!$B$5</f>
        <v>-21829458.475313298</v>
      </c>
      <c r="P130" s="23">
        <f ca="1">'Res OLS Model'!$B$6*D130</f>
        <v>1063051.4365640548</v>
      </c>
      <c r="Q130" s="23">
        <f ca="1">'Res OLS Model'!$B$7*E130</f>
        <v>673333.97115635232</v>
      </c>
      <c r="R130" s="23">
        <f>'Res OLS Model'!$B$8*F130</f>
        <v>-3496851.1769942236</v>
      </c>
      <c r="S130" s="23">
        <f>'Res OLS Model'!$B$9*G130</f>
        <v>37924073.136107281</v>
      </c>
      <c r="T130" s="23">
        <f>'Res OLS Model'!$B$10*H130</f>
        <v>-2247633.2272498501</v>
      </c>
      <c r="U130" s="23">
        <f>'Res OLS Model'!$B$11*I130</f>
        <v>0</v>
      </c>
      <c r="V130" s="23">
        <f>'Res OLS Model'!$B$12*J130</f>
        <v>0</v>
      </c>
      <c r="W130" s="23">
        <f>'Res OLS Model'!$B$13*K130</f>
        <v>0</v>
      </c>
      <c r="X130" s="23">
        <f>'Res OLS Model'!$B$14*L130</f>
        <v>0</v>
      </c>
      <c r="Y130" s="23">
        <f>'Res OLS Model'!$B$15*M130</f>
        <v>0</v>
      </c>
      <c r="Z130" s="23">
        <f t="shared" ca="1" si="8"/>
        <v>12086515.664270315</v>
      </c>
    </row>
    <row r="131" spans="1:26" x14ac:dyDescent="0.2">
      <c r="A131" s="11">
        <v>43739</v>
      </c>
      <c r="B131" s="6">
        <f t="shared" si="35"/>
        <v>2019</v>
      </c>
      <c r="D131" s="30">
        <f t="shared" ca="1" si="52"/>
        <v>270.3</v>
      </c>
      <c r="E131" s="30">
        <f t="shared" ca="1" si="52"/>
        <v>1.21</v>
      </c>
      <c r="F131">
        <f t="shared" si="66"/>
        <v>130</v>
      </c>
      <c r="G131" s="60">
        <f>SUMIF('Connection count '!B:B,B131,'Connection count '!C:C)</f>
        <v>24621.780092550849</v>
      </c>
      <c r="H131" s="60">
        <f t="shared" ref="H131:M131" si="71">H119</f>
        <v>1</v>
      </c>
      <c r="I131" s="60">
        <f t="shared" si="71"/>
        <v>0</v>
      </c>
      <c r="J131" s="60">
        <f t="shared" si="71"/>
        <v>0</v>
      </c>
      <c r="K131" s="60">
        <f t="shared" si="71"/>
        <v>0</v>
      </c>
      <c r="L131" s="60">
        <f t="shared" si="71"/>
        <v>0</v>
      </c>
      <c r="M131" s="60">
        <f t="shared" si="71"/>
        <v>0</v>
      </c>
      <c r="O131" s="23">
        <f>'Res OLS Model'!$B$5</f>
        <v>-21829458.475313298</v>
      </c>
      <c r="P131" s="23">
        <f ca="1">'Res OLS Model'!$B$6*D131</f>
        <v>3319196.0644942126</v>
      </c>
      <c r="Q131" s="23">
        <f ca="1">'Res OLS Model'!$B$7*E131</f>
        <v>40941.412316542031</v>
      </c>
      <c r="R131" s="23">
        <f>'Res OLS Model'!$B$8*F131</f>
        <v>-3523958.550459295</v>
      </c>
      <c r="S131" s="23">
        <f>'Res OLS Model'!$B$9*G131</f>
        <v>37924073.136107281</v>
      </c>
      <c r="T131" s="23">
        <f>'Res OLS Model'!$B$10*H131</f>
        <v>-2247633.2272498501</v>
      </c>
      <c r="U131" s="23">
        <f>'Res OLS Model'!$B$11*I131</f>
        <v>0</v>
      </c>
      <c r="V131" s="23">
        <f>'Res OLS Model'!$B$12*J131</f>
        <v>0</v>
      </c>
      <c r="W131" s="23">
        <f>'Res OLS Model'!$B$13*K131</f>
        <v>0</v>
      </c>
      <c r="X131" s="23">
        <f>'Res OLS Model'!$B$14*L131</f>
        <v>0</v>
      </c>
      <c r="Y131" s="23">
        <f>'Res OLS Model'!$B$15*M131</f>
        <v>0</v>
      </c>
      <c r="Z131" s="23">
        <f t="shared" ref="Z131:Z145" ca="1" si="72">SUM(O131:Y131)</f>
        <v>13683160.359895591</v>
      </c>
    </row>
    <row r="132" spans="1:26" x14ac:dyDescent="0.2">
      <c r="A132" s="11">
        <v>43770</v>
      </c>
      <c r="B132" s="6">
        <f t="shared" si="35"/>
        <v>2019</v>
      </c>
      <c r="D132" s="30">
        <f t="shared" ca="1" si="52"/>
        <v>444.05</v>
      </c>
      <c r="E132" s="30">
        <f t="shared" ca="1" si="52"/>
        <v>0</v>
      </c>
      <c r="F132">
        <f t="shared" si="66"/>
        <v>131</v>
      </c>
      <c r="G132" s="60">
        <f>SUMIF('Connection count '!B:B,B132,'Connection count '!C:C)</f>
        <v>24621.780092550849</v>
      </c>
      <c r="H132" s="60">
        <f t="shared" ref="H132:M132" si="73">H120</f>
        <v>1</v>
      </c>
      <c r="I132" s="60">
        <f t="shared" si="73"/>
        <v>0</v>
      </c>
      <c r="J132" s="60">
        <f t="shared" si="73"/>
        <v>0</v>
      </c>
      <c r="K132" s="60">
        <f t="shared" si="73"/>
        <v>0</v>
      </c>
      <c r="L132" s="60">
        <f t="shared" si="73"/>
        <v>0</v>
      </c>
      <c r="M132" s="60">
        <f t="shared" si="73"/>
        <v>0</v>
      </c>
      <c r="O132" s="23">
        <f>'Res OLS Model'!$B$5</f>
        <v>-21829458.475313298</v>
      </c>
      <c r="P132" s="23">
        <f ca="1">'Res OLS Model'!$B$6*D132</f>
        <v>5452789.5391737148</v>
      </c>
      <c r="Q132" s="23">
        <f ca="1">'Res OLS Model'!$B$7*E132</f>
        <v>0</v>
      </c>
      <c r="R132" s="23">
        <f>'Res OLS Model'!$B$8*F132</f>
        <v>-3551065.9239243665</v>
      </c>
      <c r="S132" s="23">
        <f>'Res OLS Model'!$B$9*G132</f>
        <v>37924073.136107281</v>
      </c>
      <c r="T132" s="23">
        <f>'Res OLS Model'!$B$10*H132</f>
        <v>-2247633.2272498501</v>
      </c>
      <c r="U132" s="23">
        <f>'Res OLS Model'!$B$11*I132</f>
        <v>0</v>
      </c>
      <c r="V132" s="23">
        <f>'Res OLS Model'!$B$12*J132</f>
        <v>0</v>
      </c>
      <c r="W132" s="23">
        <f>'Res OLS Model'!$B$13*K132</f>
        <v>0</v>
      </c>
      <c r="X132" s="23">
        <f>'Res OLS Model'!$B$14*L132</f>
        <v>0</v>
      </c>
      <c r="Y132" s="23">
        <f>'Res OLS Model'!$B$15*M132</f>
        <v>0</v>
      </c>
      <c r="Z132" s="23">
        <f t="shared" ca="1" si="72"/>
        <v>15748705.04879348</v>
      </c>
    </row>
    <row r="133" spans="1:26" x14ac:dyDescent="0.2">
      <c r="A133" s="11">
        <v>43800</v>
      </c>
      <c r="B133" s="6">
        <f t="shared" si="35"/>
        <v>2019</v>
      </c>
      <c r="D133" s="30">
        <f t="shared" ca="1" si="52"/>
        <v>684.01</v>
      </c>
      <c r="E133" s="30">
        <f t="shared" ca="1" si="52"/>
        <v>0</v>
      </c>
      <c r="F133">
        <f t="shared" si="66"/>
        <v>132</v>
      </c>
      <c r="G133" s="60">
        <f>SUMIF('Connection count '!B:B,B133,'Connection count '!C:C)</f>
        <v>24621.780092550849</v>
      </c>
      <c r="H133" s="60">
        <f t="shared" ref="H133:M133" si="74">H121</f>
        <v>0</v>
      </c>
      <c r="I133" s="60">
        <f t="shared" si="74"/>
        <v>0</v>
      </c>
      <c r="J133" s="60">
        <f t="shared" si="74"/>
        <v>0</v>
      </c>
      <c r="K133" s="60">
        <f t="shared" si="74"/>
        <v>1</v>
      </c>
      <c r="L133" s="60">
        <f t="shared" si="74"/>
        <v>0</v>
      </c>
      <c r="M133" s="60">
        <f t="shared" si="74"/>
        <v>0</v>
      </c>
      <c r="O133" s="23">
        <f>'Res OLS Model'!$B$5</f>
        <v>-21829458.475313298</v>
      </c>
      <c r="P133" s="23">
        <f ca="1">'Res OLS Model'!$B$6*D133</f>
        <v>8399420.2740461938</v>
      </c>
      <c r="Q133" s="23">
        <f ca="1">'Res OLS Model'!$B$7*E133</f>
        <v>0</v>
      </c>
      <c r="R133" s="23">
        <f>'Res OLS Model'!$B$8*F133</f>
        <v>-3578173.2973894384</v>
      </c>
      <c r="S133" s="23">
        <f>'Res OLS Model'!$B$9*G133</f>
        <v>37924073.136107281</v>
      </c>
      <c r="T133" s="23">
        <f>'Res OLS Model'!$B$10*H133</f>
        <v>0</v>
      </c>
      <c r="U133" s="23">
        <f>'Res OLS Model'!$B$11*I133</f>
        <v>0</v>
      </c>
      <c r="V133" s="23">
        <f>'Res OLS Model'!$B$12*J133</f>
        <v>0</v>
      </c>
      <c r="W133" s="23">
        <f>'Res OLS Model'!$B$13*K133</f>
        <v>-1224027.3043384899</v>
      </c>
      <c r="X133" s="23">
        <f>'Res OLS Model'!$B$14*L133</f>
        <v>0</v>
      </c>
      <c r="Y133" s="23">
        <f>'Res OLS Model'!$B$15*M133</f>
        <v>0</v>
      </c>
      <c r="Z133" s="23">
        <f t="shared" ca="1" si="72"/>
        <v>19691834.333112251</v>
      </c>
    </row>
    <row r="134" spans="1:26" x14ac:dyDescent="0.2">
      <c r="A134" s="11">
        <v>43831</v>
      </c>
      <c r="B134" s="6">
        <f t="shared" si="35"/>
        <v>2020</v>
      </c>
      <c r="D134" s="30">
        <f t="shared" ref="D134:E145" ca="1" si="75">D122</f>
        <v>784.29</v>
      </c>
      <c r="E134" s="30">
        <f t="shared" ca="1" si="75"/>
        <v>0</v>
      </c>
      <c r="F134">
        <f t="shared" si="66"/>
        <v>133</v>
      </c>
      <c r="G134" s="60">
        <f>SUMIF('Connection count '!B:B,B134,'Connection count '!C:C)</f>
        <v>24778.570813767583</v>
      </c>
      <c r="H134" s="60">
        <f t="shared" ref="H134:M134" si="76">H122</f>
        <v>0</v>
      </c>
      <c r="I134" s="60">
        <f t="shared" si="76"/>
        <v>0</v>
      </c>
      <c r="J134" s="60">
        <f t="shared" si="76"/>
        <v>0</v>
      </c>
      <c r="K134" s="60">
        <f t="shared" si="76"/>
        <v>0</v>
      </c>
      <c r="L134" s="60">
        <f t="shared" si="76"/>
        <v>0</v>
      </c>
      <c r="M134" s="60">
        <f t="shared" si="76"/>
        <v>0</v>
      </c>
      <c r="O134" s="23">
        <f>'Res OLS Model'!$B$5</f>
        <v>-21829458.475313298</v>
      </c>
      <c r="P134" s="23">
        <f ca="1">'Res OLS Model'!$B$6*D134</f>
        <v>9630826.0503964704</v>
      </c>
      <c r="Q134" s="23">
        <f ca="1">'Res OLS Model'!$B$7*E134</f>
        <v>0</v>
      </c>
      <c r="R134" s="23">
        <f>'Res OLS Model'!$B$8*F134</f>
        <v>-3605280.6708545098</v>
      </c>
      <c r="S134" s="23">
        <f>'Res OLS Model'!$B$9*G134</f>
        <v>38165572.441037118</v>
      </c>
      <c r="T134" s="23">
        <f>'Res OLS Model'!$B$10*H134</f>
        <v>0</v>
      </c>
      <c r="U134" s="23">
        <f>'Res OLS Model'!$B$11*I134</f>
        <v>0</v>
      </c>
      <c r="V134" s="23">
        <f>'Res OLS Model'!$B$12*J134</f>
        <v>0</v>
      </c>
      <c r="W134" s="23">
        <f>'Res OLS Model'!$B$13*K134</f>
        <v>0</v>
      </c>
      <c r="X134" s="23">
        <f>'Res OLS Model'!$B$14*L134</f>
        <v>0</v>
      </c>
      <c r="Y134" s="23">
        <f>'Res OLS Model'!$B$15*M134</f>
        <v>0</v>
      </c>
      <c r="Z134" s="23">
        <f t="shared" ca="1" si="72"/>
        <v>22361659.34526578</v>
      </c>
    </row>
    <row r="135" spans="1:26" x14ac:dyDescent="0.2">
      <c r="A135" s="11">
        <v>43862</v>
      </c>
      <c r="B135" s="6">
        <f t="shared" si="35"/>
        <v>2020</v>
      </c>
      <c r="D135" s="30">
        <f t="shared" ca="1" si="75"/>
        <v>682.50999999999988</v>
      </c>
      <c r="E135" s="30">
        <f t="shared" ca="1" si="75"/>
        <v>0</v>
      </c>
      <c r="F135">
        <f t="shared" si="66"/>
        <v>134</v>
      </c>
      <c r="G135" s="60">
        <f>SUMIF('Connection count '!B:B,B135,'Connection count '!C:C)</f>
        <v>24778.570813767583</v>
      </c>
      <c r="H135" s="60">
        <f t="shared" ref="H135:M135" si="77">H123</f>
        <v>0</v>
      </c>
      <c r="I135" s="60">
        <f t="shared" si="77"/>
        <v>1</v>
      </c>
      <c r="J135" s="60">
        <f t="shared" si="77"/>
        <v>0</v>
      </c>
      <c r="K135" s="60">
        <f t="shared" si="77"/>
        <v>0</v>
      </c>
      <c r="L135" s="60">
        <f t="shared" si="77"/>
        <v>0</v>
      </c>
      <c r="M135" s="60">
        <f t="shared" si="77"/>
        <v>0</v>
      </c>
      <c r="O135" s="23">
        <f>'Res OLS Model'!$B$5</f>
        <v>-21829458.475313298</v>
      </c>
      <c r="P135" s="23">
        <f ca="1">'Res OLS Model'!$B$6*D135</f>
        <v>8381000.7620345708</v>
      </c>
      <c r="Q135" s="23">
        <f ca="1">'Res OLS Model'!$B$7*E135</f>
        <v>0</v>
      </c>
      <c r="R135" s="23">
        <f>'Res OLS Model'!$B$8*F135</f>
        <v>-3632388.0443195812</v>
      </c>
      <c r="S135" s="23">
        <f>'Res OLS Model'!$B$9*G135</f>
        <v>38165572.441037118</v>
      </c>
      <c r="T135" s="23">
        <f>'Res OLS Model'!$B$10*H135</f>
        <v>0</v>
      </c>
      <c r="U135" s="23">
        <f>'Res OLS Model'!$B$11*I135</f>
        <v>-1155768.0223701899</v>
      </c>
      <c r="V135" s="23">
        <f>'Res OLS Model'!$B$12*J135</f>
        <v>0</v>
      </c>
      <c r="W135" s="23">
        <f>'Res OLS Model'!$B$13*K135</f>
        <v>0</v>
      </c>
      <c r="X135" s="23">
        <f>'Res OLS Model'!$B$14*L135</f>
        <v>0</v>
      </c>
      <c r="Y135" s="23">
        <f>'Res OLS Model'!$B$15*M135</f>
        <v>0</v>
      </c>
      <c r="Z135" s="23">
        <f t="shared" ca="1" si="72"/>
        <v>19928958.661068618</v>
      </c>
    </row>
    <row r="136" spans="1:26" x14ac:dyDescent="0.2">
      <c r="A136" s="11">
        <v>43891</v>
      </c>
      <c r="B136" s="6">
        <f t="shared" si="35"/>
        <v>2020</v>
      </c>
      <c r="D136" s="30">
        <f t="shared" ca="1" si="75"/>
        <v>556.99</v>
      </c>
      <c r="E136" s="30">
        <f t="shared" ca="1" si="75"/>
        <v>0</v>
      </c>
      <c r="F136">
        <f t="shared" si="66"/>
        <v>135</v>
      </c>
      <c r="G136" s="60">
        <f>SUMIF('Connection count '!B:B,B136,'Connection count '!C:C)</f>
        <v>24778.570813767583</v>
      </c>
      <c r="H136" s="60">
        <f t="shared" ref="H136:M136" si="78">H124</f>
        <v>0</v>
      </c>
      <c r="I136" s="60">
        <f t="shared" si="78"/>
        <v>0</v>
      </c>
      <c r="J136" s="60">
        <f t="shared" si="78"/>
        <v>0</v>
      </c>
      <c r="K136" s="60">
        <f t="shared" si="78"/>
        <v>0</v>
      </c>
      <c r="L136" s="60">
        <f t="shared" si="78"/>
        <v>0</v>
      </c>
      <c r="M136" s="60">
        <f t="shared" si="78"/>
        <v>1</v>
      </c>
      <c r="O136" s="23">
        <f>'Res OLS Model'!$B$5</f>
        <v>-21829458.475313298</v>
      </c>
      <c r="P136" s="23">
        <f ca="1">'Res OLS Model'!$B$6*D136</f>
        <v>6839655.9969020765</v>
      </c>
      <c r="Q136" s="23">
        <f ca="1">'Res OLS Model'!$B$7*E136</f>
        <v>0</v>
      </c>
      <c r="R136" s="23">
        <f>'Res OLS Model'!$B$8*F136</f>
        <v>-3659495.4177846527</v>
      </c>
      <c r="S136" s="23">
        <f>'Res OLS Model'!$B$9*G136</f>
        <v>38165572.441037118</v>
      </c>
      <c r="T136" s="23">
        <f>'Res OLS Model'!$B$10*H136</f>
        <v>0</v>
      </c>
      <c r="U136" s="23">
        <f>'Res OLS Model'!$B$11*I136</f>
        <v>0</v>
      </c>
      <c r="V136" s="23">
        <f>'Res OLS Model'!$B$12*J136</f>
        <v>0</v>
      </c>
      <c r="W136" s="23">
        <f>'Res OLS Model'!$B$13*K136</f>
        <v>0</v>
      </c>
      <c r="X136" s="23">
        <f>'Res OLS Model'!$B$14*L136</f>
        <v>0</v>
      </c>
      <c r="Y136" s="23">
        <f>'Res OLS Model'!$B$15*M136</f>
        <v>-837788.64826971502</v>
      </c>
      <c r="Z136" s="23">
        <f t="shared" ca="1" si="72"/>
        <v>18678485.896571528</v>
      </c>
    </row>
    <row r="137" spans="1:26" x14ac:dyDescent="0.2">
      <c r="A137" s="11">
        <v>43922</v>
      </c>
      <c r="B137" s="6">
        <f t="shared" si="35"/>
        <v>2020</v>
      </c>
      <c r="D137" s="30">
        <f t="shared" ca="1" si="75"/>
        <v>326.58999999999997</v>
      </c>
      <c r="E137" s="30">
        <f t="shared" ca="1" si="75"/>
        <v>0.39</v>
      </c>
      <c r="F137">
        <f t="shared" si="66"/>
        <v>136</v>
      </c>
      <c r="G137" s="60">
        <f>SUMIF('Connection count '!B:B,B137,'Connection count '!C:C)</f>
        <v>24778.570813767583</v>
      </c>
      <c r="H137" s="60">
        <f t="shared" ref="H137:M137" si="79">H125</f>
        <v>0</v>
      </c>
      <c r="I137" s="60">
        <f t="shared" si="79"/>
        <v>0</v>
      </c>
      <c r="J137" s="60">
        <f t="shared" si="79"/>
        <v>1</v>
      </c>
      <c r="K137" s="60">
        <f t="shared" si="79"/>
        <v>0</v>
      </c>
      <c r="L137" s="60">
        <f t="shared" si="79"/>
        <v>0</v>
      </c>
      <c r="M137" s="60">
        <f t="shared" si="79"/>
        <v>0</v>
      </c>
      <c r="O137" s="23">
        <f>'Res OLS Model'!$B$5</f>
        <v>-21829458.475313298</v>
      </c>
      <c r="P137" s="23">
        <f ca="1">'Res OLS Model'!$B$6*D137</f>
        <v>4010418.9519169987</v>
      </c>
      <c r="Q137" s="23">
        <f ca="1">'Res OLS Model'!$B$7*E137</f>
        <v>13195.992399546605</v>
      </c>
      <c r="R137" s="23">
        <f>'Res OLS Model'!$B$8*F137</f>
        <v>-3686602.7912497241</v>
      </c>
      <c r="S137" s="23">
        <f>'Res OLS Model'!$B$9*G137</f>
        <v>38165572.441037118</v>
      </c>
      <c r="T137" s="23">
        <f>'Res OLS Model'!$B$10*H137</f>
        <v>0</v>
      </c>
      <c r="U137" s="23">
        <f>'Res OLS Model'!$B$11*I137</f>
        <v>0</v>
      </c>
      <c r="V137" s="23">
        <f>'Res OLS Model'!$B$12*J137</f>
        <v>-2202368.1909308801</v>
      </c>
      <c r="W137" s="23">
        <f>'Res OLS Model'!$B$13*K137</f>
        <v>0</v>
      </c>
      <c r="X137" s="23">
        <f>'Res OLS Model'!$B$14*L137</f>
        <v>0</v>
      </c>
      <c r="Y137" s="23">
        <f>'Res OLS Model'!$B$15*M137</f>
        <v>0</v>
      </c>
      <c r="Z137" s="23">
        <f t="shared" ca="1" si="72"/>
        <v>14470757.927859761</v>
      </c>
    </row>
    <row r="138" spans="1:26" x14ac:dyDescent="0.2">
      <c r="A138" s="11">
        <v>43952</v>
      </c>
      <c r="B138" s="6">
        <f t="shared" si="35"/>
        <v>2020</v>
      </c>
      <c r="D138" s="30">
        <f t="shared" ca="1" si="75"/>
        <v>144.96</v>
      </c>
      <c r="E138" s="30">
        <f t="shared" ca="1" si="75"/>
        <v>8.67</v>
      </c>
      <c r="F138">
        <f t="shared" si="66"/>
        <v>137</v>
      </c>
      <c r="G138" s="60">
        <f>SUMIF('Connection count '!B:B,B138,'Connection count '!C:C)</f>
        <v>24778.570813767583</v>
      </c>
      <c r="H138" s="60">
        <f t="shared" ref="H138:M138" si="80">H126</f>
        <v>0</v>
      </c>
      <c r="I138" s="60">
        <f t="shared" si="80"/>
        <v>0</v>
      </c>
      <c r="J138" s="60">
        <f t="shared" si="80"/>
        <v>0</v>
      </c>
      <c r="K138" s="60">
        <f t="shared" si="80"/>
        <v>0</v>
      </c>
      <c r="L138" s="60">
        <f t="shared" si="80"/>
        <v>1</v>
      </c>
      <c r="M138" s="60">
        <f t="shared" si="80"/>
        <v>0</v>
      </c>
      <c r="O138" s="23">
        <f>'Res OLS Model'!$B$5</f>
        <v>-21829458.475313298</v>
      </c>
      <c r="P138" s="23">
        <f ca="1">'Res OLS Model'!$B$6*D138</f>
        <v>1780061.6408031115</v>
      </c>
      <c r="Q138" s="23">
        <f ca="1">'Res OLS Model'!$B$7*E138</f>
        <v>293357.0618053053</v>
      </c>
      <c r="R138" s="23">
        <f>'Res OLS Model'!$B$8*F138</f>
        <v>-3713710.1647147955</v>
      </c>
      <c r="S138" s="23">
        <f>'Res OLS Model'!$B$9*G138</f>
        <v>38165572.441037118</v>
      </c>
      <c r="T138" s="23">
        <f>'Res OLS Model'!$B$10*H138</f>
        <v>0</v>
      </c>
      <c r="U138" s="23">
        <f>'Res OLS Model'!$B$11*I138</f>
        <v>0</v>
      </c>
      <c r="V138" s="23">
        <f>'Res OLS Model'!$B$12*J138</f>
        <v>0</v>
      </c>
      <c r="W138" s="23">
        <f>'Res OLS Model'!$B$13*K138</f>
        <v>0</v>
      </c>
      <c r="X138" s="23">
        <f>'Res OLS Model'!$B$14*L138</f>
        <v>-2436223.8583839401</v>
      </c>
      <c r="Y138" s="23">
        <f>'Res OLS Model'!$B$15*M138</f>
        <v>0</v>
      </c>
      <c r="Z138" s="23">
        <f t="shared" ca="1" si="72"/>
        <v>12259598.645233499</v>
      </c>
    </row>
    <row r="139" spans="1:26" x14ac:dyDescent="0.2">
      <c r="A139" s="11">
        <v>43983</v>
      </c>
      <c r="B139" s="6">
        <f t="shared" si="35"/>
        <v>2020</v>
      </c>
      <c r="D139" s="30">
        <f t="shared" ca="1" si="75"/>
        <v>41.510000000000005</v>
      </c>
      <c r="E139" s="30">
        <f t="shared" ca="1" si="75"/>
        <v>44.41</v>
      </c>
      <c r="F139">
        <f t="shared" si="66"/>
        <v>138</v>
      </c>
      <c r="G139" s="60">
        <f>SUMIF('Connection count '!B:B,B139,'Connection count '!C:C)</f>
        <v>24778.570813767583</v>
      </c>
      <c r="H139" s="60">
        <f t="shared" ref="H139:M139" si="81">H127</f>
        <v>0</v>
      </c>
      <c r="I139" s="60">
        <f t="shared" si="81"/>
        <v>0</v>
      </c>
      <c r="J139" s="60">
        <f t="shared" si="81"/>
        <v>0</v>
      </c>
      <c r="K139" s="60">
        <f t="shared" si="81"/>
        <v>0</v>
      </c>
      <c r="L139" s="60">
        <f t="shared" si="81"/>
        <v>1</v>
      </c>
      <c r="M139" s="60">
        <f t="shared" si="81"/>
        <v>0</v>
      </c>
      <c r="O139" s="23">
        <f>'Res OLS Model'!$B$5</f>
        <v>-21829458.475313298</v>
      </c>
      <c r="P139" s="23">
        <f ca="1">'Res OLS Model'!$B$6*D139</f>
        <v>509729.29573494184</v>
      </c>
      <c r="Q139" s="23">
        <f ca="1">'Res OLS Model'!$B$7*E139</f>
        <v>1502651.339650935</v>
      </c>
      <c r="R139" s="23">
        <f>'Res OLS Model'!$B$8*F139</f>
        <v>-3740817.538179867</v>
      </c>
      <c r="S139" s="23">
        <f>'Res OLS Model'!$B$9*G139</f>
        <v>38165572.441037118</v>
      </c>
      <c r="T139" s="23">
        <f>'Res OLS Model'!$B$10*H139</f>
        <v>0</v>
      </c>
      <c r="U139" s="23">
        <f>'Res OLS Model'!$B$11*I139</f>
        <v>0</v>
      </c>
      <c r="V139" s="23">
        <f>'Res OLS Model'!$B$12*J139</f>
        <v>0</v>
      </c>
      <c r="W139" s="23">
        <f>'Res OLS Model'!$B$13*K139</f>
        <v>0</v>
      </c>
      <c r="X139" s="23">
        <f>'Res OLS Model'!$B$14*L139</f>
        <v>-2436223.8583839401</v>
      </c>
      <c r="Y139" s="23">
        <f>'Res OLS Model'!$B$15*M139</f>
        <v>0</v>
      </c>
      <c r="Z139" s="23">
        <f t="shared" ca="1" si="72"/>
        <v>12171453.204545891</v>
      </c>
    </row>
    <row r="140" spans="1:26" x14ac:dyDescent="0.2">
      <c r="A140" s="11">
        <v>44013</v>
      </c>
      <c r="B140" s="6">
        <f t="shared" si="35"/>
        <v>2020</v>
      </c>
      <c r="D140" s="30">
        <f t="shared" ca="1" si="75"/>
        <v>5.01</v>
      </c>
      <c r="E140" s="30">
        <f t="shared" ca="1" si="75"/>
        <v>96.909999999999982</v>
      </c>
      <c r="F140">
        <f t="shared" si="66"/>
        <v>139</v>
      </c>
      <c r="G140" s="60">
        <f>SUMIF('Connection count '!B:B,B140,'Connection count '!C:C)</f>
        <v>24778.570813767583</v>
      </c>
      <c r="H140" s="60">
        <f t="shared" ref="H140:M140" si="82">H128</f>
        <v>0</v>
      </c>
      <c r="I140" s="60">
        <f t="shared" si="82"/>
        <v>0</v>
      </c>
      <c r="J140" s="60">
        <f t="shared" si="82"/>
        <v>0</v>
      </c>
      <c r="K140" s="60">
        <f t="shared" si="82"/>
        <v>0</v>
      </c>
      <c r="L140" s="60">
        <f t="shared" si="82"/>
        <v>1</v>
      </c>
      <c r="M140" s="60">
        <f t="shared" si="82"/>
        <v>0</v>
      </c>
      <c r="O140" s="23">
        <f>'Res OLS Model'!$B$5</f>
        <v>-21829458.475313298</v>
      </c>
      <c r="P140" s="23">
        <f ca="1">'Res OLS Model'!$B$6*D140</f>
        <v>61521.170118816146</v>
      </c>
      <c r="Q140" s="23">
        <f ca="1">'Res OLS Model'!$B$7*E140</f>
        <v>3279034.9318975927</v>
      </c>
      <c r="R140" s="23">
        <f>'Res OLS Model'!$B$8*F140</f>
        <v>-3767924.9116449389</v>
      </c>
      <c r="S140" s="23">
        <f>'Res OLS Model'!$B$9*G140</f>
        <v>38165572.441037118</v>
      </c>
      <c r="T140" s="23">
        <f>'Res OLS Model'!$B$10*H140</f>
        <v>0</v>
      </c>
      <c r="U140" s="23">
        <f>'Res OLS Model'!$B$11*I140</f>
        <v>0</v>
      </c>
      <c r="V140" s="23">
        <f>'Res OLS Model'!$B$12*J140</f>
        <v>0</v>
      </c>
      <c r="W140" s="23">
        <f>'Res OLS Model'!$B$13*K140</f>
        <v>0</v>
      </c>
      <c r="X140" s="23">
        <f>'Res OLS Model'!$B$14*L140</f>
        <v>-2436223.8583839401</v>
      </c>
      <c r="Y140" s="23">
        <f>'Res OLS Model'!$B$15*M140</f>
        <v>0</v>
      </c>
      <c r="Z140" s="23">
        <f t="shared" ca="1" si="72"/>
        <v>13472521.297711348</v>
      </c>
    </row>
    <row r="141" spans="1:26" x14ac:dyDescent="0.2">
      <c r="A141" s="11">
        <v>44044</v>
      </c>
      <c r="B141" s="6">
        <f t="shared" si="35"/>
        <v>2020</v>
      </c>
      <c r="D141" s="30">
        <f t="shared" ca="1" si="75"/>
        <v>12.719999999999999</v>
      </c>
      <c r="E141" s="30">
        <f t="shared" ca="1" si="75"/>
        <v>77.22999999999999</v>
      </c>
      <c r="F141">
        <f t="shared" si="66"/>
        <v>140</v>
      </c>
      <c r="G141" s="60">
        <f>SUMIF('Connection count '!B:B,B141,'Connection count '!C:C)</f>
        <v>24778.570813767583</v>
      </c>
      <c r="H141" s="60">
        <f t="shared" ref="H141:M141" si="83">H129</f>
        <v>0</v>
      </c>
      <c r="I141" s="60">
        <f t="shared" si="83"/>
        <v>0</v>
      </c>
      <c r="J141" s="60">
        <f t="shared" si="83"/>
        <v>0</v>
      </c>
      <c r="K141" s="60">
        <f t="shared" si="83"/>
        <v>0</v>
      </c>
      <c r="L141" s="60">
        <f t="shared" si="83"/>
        <v>1</v>
      </c>
      <c r="M141" s="60">
        <f t="shared" si="83"/>
        <v>0</v>
      </c>
      <c r="O141" s="23">
        <f>'Res OLS Model'!$B$5</f>
        <v>-21829458.475313298</v>
      </c>
      <c r="P141" s="23">
        <f ca="1">'Res OLS Model'!$B$6*D141</f>
        <v>156197.46185855116</v>
      </c>
      <c r="Q141" s="23">
        <f ca="1">'Res OLS Model'!$B$7*E141</f>
        <v>2613144.8538897028</v>
      </c>
      <c r="R141" s="23">
        <f>'Res OLS Model'!$B$8*F141</f>
        <v>-3795032.2851100103</v>
      </c>
      <c r="S141" s="23">
        <f>'Res OLS Model'!$B$9*G141</f>
        <v>38165572.441037118</v>
      </c>
      <c r="T141" s="23">
        <f>'Res OLS Model'!$B$10*H141</f>
        <v>0</v>
      </c>
      <c r="U141" s="23">
        <f>'Res OLS Model'!$B$11*I141</f>
        <v>0</v>
      </c>
      <c r="V141" s="23">
        <f>'Res OLS Model'!$B$12*J141</f>
        <v>0</v>
      </c>
      <c r="W141" s="23">
        <f>'Res OLS Model'!$B$13*K141</f>
        <v>0</v>
      </c>
      <c r="X141" s="23">
        <f>'Res OLS Model'!$B$14*L141</f>
        <v>-2436223.8583839401</v>
      </c>
      <c r="Y141" s="23">
        <f>'Res OLS Model'!$B$15*M141</f>
        <v>0</v>
      </c>
      <c r="Z141" s="23">
        <f t="shared" ca="1" si="72"/>
        <v>12874200.137978124</v>
      </c>
    </row>
    <row r="142" spans="1:26" x14ac:dyDescent="0.2">
      <c r="A142" s="11">
        <v>44075</v>
      </c>
      <c r="B142" s="6">
        <f t="shared" si="35"/>
        <v>2020</v>
      </c>
      <c r="D142" s="30">
        <f t="shared" ca="1" si="75"/>
        <v>86.570000000000007</v>
      </c>
      <c r="E142" s="30">
        <f t="shared" ca="1" si="75"/>
        <v>19.899999999999999</v>
      </c>
      <c r="F142">
        <f t="shared" si="66"/>
        <v>141</v>
      </c>
      <c r="G142" s="60">
        <f>SUMIF('Connection count '!B:B,B142,'Connection count '!C:C)</f>
        <v>24778.570813767583</v>
      </c>
      <c r="H142" s="60">
        <f t="shared" ref="H142:M142" si="84">H130</f>
        <v>1</v>
      </c>
      <c r="I142" s="60">
        <f t="shared" si="84"/>
        <v>0</v>
      </c>
      <c r="J142" s="60">
        <f t="shared" si="84"/>
        <v>0</v>
      </c>
      <c r="K142" s="60">
        <f t="shared" si="84"/>
        <v>0</v>
      </c>
      <c r="L142" s="60">
        <f t="shared" si="84"/>
        <v>0</v>
      </c>
      <c r="M142" s="60">
        <f t="shared" si="84"/>
        <v>0</v>
      </c>
      <c r="O142" s="23">
        <f>'Res OLS Model'!$B$5</f>
        <v>-21829458.475313298</v>
      </c>
      <c r="P142" s="23">
        <f ca="1">'Res OLS Model'!$B$6*D142</f>
        <v>1063051.4365640548</v>
      </c>
      <c r="Q142" s="23">
        <f ca="1">'Res OLS Model'!$B$7*E142</f>
        <v>673333.97115635232</v>
      </c>
      <c r="R142" s="23">
        <f>'Res OLS Model'!$B$8*F142</f>
        <v>-3822139.6585750817</v>
      </c>
      <c r="S142" s="23">
        <f>'Res OLS Model'!$B$9*G142</f>
        <v>38165572.441037118</v>
      </c>
      <c r="T142" s="23">
        <f>'Res OLS Model'!$B$10*H142</f>
        <v>-2247633.2272498501</v>
      </c>
      <c r="U142" s="23">
        <f>'Res OLS Model'!$B$11*I142</f>
        <v>0</v>
      </c>
      <c r="V142" s="23">
        <f>'Res OLS Model'!$B$12*J142</f>
        <v>0</v>
      </c>
      <c r="W142" s="23">
        <f>'Res OLS Model'!$B$13*K142</f>
        <v>0</v>
      </c>
      <c r="X142" s="23">
        <f>'Res OLS Model'!$B$14*L142</f>
        <v>0</v>
      </c>
      <c r="Y142" s="23">
        <f>'Res OLS Model'!$B$15*M142</f>
        <v>0</v>
      </c>
      <c r="Z142" s="23">
        <f t="shared" ca="1" si="72"/>
        <v>12002726.487619296</v>
      </c>
    </row>
    <row r="143" spans="1:26" x14ac:dyDescent="0.2">
      <c r="A143" s="11">
        <v>44105</v>
      </c>
      <c r="B143" s="6">
        <f t="shared" si="35"/>
        <v>2020</v>
      </c>
      <c r="D143" s="30">
        <f t="shared" ca="1" si="75"/>
        <v>270.3</v>
      </c>
      <c r="E143" s="30">
        <f t="shared" ca="1" si="75"/>
        <v>1.21</v>
      </c>
      <c r="F143">
        <f t="shared" si="66"/>
        <v>142</v>
      </c>
      <c r="G143" s="60">
        <f>SUMIF('Connection count '!B:B,B143,'Connection count '!C:C)</f>
        <v>24778.570813767583</v>
      </c>
      <c r="H143" s="60">
        <f t="shared" ref="H143:M143" si="85">H131</f>
        <v>1</v>
      </c>
      <c r="I143" s="60">
        <f t="shared" si="85"/>
        <v>0</v>
      </c>
      <c r="J143" s="60">
        <f t="shared" si="85"/>
        <v>0</v>
      </c>
      <c r="K143" s="60">
        <f t="shared" si="85"/>
        <v>0</v>
      </c>
      <c r="L143" s="60">
        <f t="shared" si="85"/>
        <v>0</v>
      </c>
      <c r="M143" s="60">
        <f t="shared" si="85"/>
        <v>0</v>
      </c>
      <c r="O143" s="23">
        <f>'Res OLS Model'!$B$5</f>
        <v>-21829458.475313298</v>
      </c>
      <c r="P143" s="23">
        <f ca="1">'Res OLS Model'!$B$6*D143</f>
        <v>3319196.0644942126</v>
      </c>
      <c r="Q143" s="23">
        <f ca="1">'Res OLS Model'!$B$7*E143</f>
        <v>40941.412316542031</v>
      </c>
      <c r="R143" s="23">
        <f>'Res OLS Model'!$B$8*F143</f>
        <v>-3849247.0320401532</v>
      </c>
      <c r="S143" s="23">
        <f>'Res OLS Model'!$B$9*G143</f>
        <v>38165572.441037118</v>
      </c>
      <c r="T143" s="23">
        <f>'Res OLS Model'!$B$10*H143</f>
        <v>-2247633.2272498501</v>
      </c>
      <c r="U143" s="23">
        <f>'Res OLS Model'!$B$11*I143</f>
        <v>0</v>
      </c>
      <c r="V143" s="23">
        <f>'Res OLS Model'!$B$12*J143</f>
        <v>0</v>
      </c>
      <c r="W143" s="23">
        <f>'Res OLS Model'!$B$13*K143</f>
        <v>0</v>
      </c>
      <c r="X143" s="23">
        <f>'Res OLS Model'!$B$14*L143</f>
        <v>0</v>
      </c>
      <c r="Y143" s="23">
        <f>'Res OLS Model'!$B$15*M143</f>
        <v>0</v>
      </c>
      <c r="Z143" s="23">
        <f t="shared" ca="1" si="72"/>
        <v>13599371.183244571</v>
      </c>
    </row>
    <row r="144" spans="1:26" x14ac:dyDescent="0.2">
      <c r="A144" s="11">
        <v>44136</v>
      </c>
      <c r="B144" s="6">
        <f t="shared" si="35"/>
        <v>2020</v>
      </c>
      <c r="D144" s="30">
        <f t="shared" ca="1" si="75"/>
        <v>444.05</v>
      </c>
      <c r="E144" s="30">
        <f t="shared" ca="1" si="75"/>
        <v>0</v>
      </c>
      <c r="F144">
        <f t="shared" si="66"/>
        <v>143</v>
      </c>
      <c r="G144" s="60">
        <f>SUMIF('Connection count '!B:B,B144,'Connection count '!C:C)</f>
        <v>24778.570813767583</v>
      </c>
      <c r="H144" s="60">
        <f t="shared" ref="H144:M144" si="86">H132</f>
        <v>1</v>
      </c>
      <c r="I144" s="60">
        <f t="shared" si="86"/>
        <v>0</v>
      </c>
      <c r="J144" s="60">
        <f t="shared" si="86"/>
        <v>0</v>
      </c>
      <c r="K144" s="60">
        <f t="shared" si="86"/>
        <v>0</v>
      </c>
      <c r="L144" s="60">
        <f t="shared" si="86"/>
        <v>0</v>
      </c>
      <c r="M144" s="60">
        <f t="shared" si="86"/>
        <v>0</v>
      </c>
      <c r="O144" s="23">
        <f>'Res OLS Model'!$B$5</f>
        <v>-21829458.475313298</v>
      </c>
      <c r="P144" s="23">
        <f ca="1">'Res OLS Model'!$B$6*D144</f>
        <v>5452789.5391737148</v>
      </c>
      <c r="Q144" s="23">
        <f ca="1">'Res OLS Model'!$B$7*E144</f>
        <v>0</v>
      </c>
      <c r="R144" s="23">
        <f>'Res OLS Model'!$B$8*F144</f>
        <v>-3876354.4055052246</v>
      </c>
      <c r="S144" s="23">
        <f>'Res OLS Model'!$B$9*G144</f>
        <v>38165572.441037118</v>
      </c>
      <c r="T144" s="23">
        <f>'Res OLS Model'!$B$10*H144</f>
        <v>-2247633.2272498501</v>
      </c>
      <c r="U144" s="23">
        <f>'Res OLS Model'!$B$11*I144</f>
        <v>0</v>
      </c>
      <c r="V144" s="23">
        <f>'Res OLS Model'!$B$12*J144</f>
        <v>0</v>
      </c>
      <c r="W144" s="23">
        <f>'Res OLS Model'!$B$13*K144</f>
        <v>0</v>
      </c>
      <c r="X144" s="23">
        <f>'Res OLS Model'!$B$14*L144</f>
        <v>0</v>
      </c>
      <c r="Y144" s="23">
        <f>'Res OLS Model'!$B$15*M144</f>
        <v>0</v>
      </c>
      <c r="Z144" s="23">
        <f t="shared" ca="1" si="72"/>
        <v>15664915.87214246</v>
      </c>
    </row>
    <row r="145" spans="1:26" x14ac:dyDescent="0.2">
      <c r="A145" s="11">
        <v>44166</v>
      </c>
      <c r="B145" s="6">
        <f t="shared" si="35"/>
        <v>2020</v>
      </c>
      <c r="D145" s="30">
        <f t="shared" ca="1" si="75"/>
        <v>684.01</v>
      </c>
      <c r="E145" s="30">
        <f t="shared" ca="1" si="75"/>
        <v>0</v>
      </c>
      <c r="F145">
        <f t="shared" si="66"/>
        <v>144</v>
      </c>
      <c r="G145" s="60">
        <f>SUMIF('Connection count '!B:B,B145,'Connection count '!C:C)</f>
        <v>24778.570813767583</v>
      </c>
      <c r="H145" s="60">
        <f t="shared" ref="H145:M145" si="87">H133</f>
        <v>0</v>
      </c>
      <c r="I145" s="60">
        <f t="shared" si="87"/>
        <v>0</v>
      </c>
      <c r="J145" s="60">
        <f t="shared" si="87"/>
        <v>0</v>
      </c>
      <c r="K145" s="60">
        <f t="shared" si="87"/>
        <v>1</v>
      </c>
      <c r="L145" s="60">
        <f t="shared" si="87"/>
        <v>0</v>
      </c>
      <c r="M145" s="60">
        <f t="shared" si="87"/>
        <v>0</v>
      </c>
      <c r="O145" s="23">
        <f>'Res OLS Model'!$B$5</f>
        <v>-21829458.475313298</v>
      </c>
      <c r="P145" s="23">
        <f ca="1">'Res OLS Model'!$B$6*D145</f>
        <v>8399420.2740461938</v>
      </c>
      <c r="Q145" s="23">
        <f ca="1">'Res OLS Model'!$B$7*E145</f>
        <v>0</v>
      </c>
      <c r="R145" s="23">
        <f>'Res OLS Model'!$B$8*F145</f>
        <v>-3903461.778970296</v>
      </c>
      <c r="S145" s="23">
        <f>'Res OLS Model'!$B$9*G145</f>
        <v>38165572.441037118</v>
      </c>
      <c r="T145" s="23">
        <f>'Res OLS Model'!$B$10*H145</f>
        <v>0</v>
      </c>
      <c r="U145" s="23">
        <f>'Res OLS Model'!$B$11*I145</f>
        <v>0</v>
      </c>
      <c r="V145" s="23">
        <f>'Res OLS Model'!$B$12*J145</f>
        <v>0</v>
      </c>
      <c r="W145" s="23">
        <f>'Res OLS Model'!$B$13*K145</f>
        <v>-1224027.3043384899</v>
      </c>
      <c r="X145" s="23">
        <f>'Res OLS Model'!$B$14*L145</f>
        <v>0</v>
      </c>
      <c r="Y145" s="23">
        <f>'Res OLS Model'!$B$15*M145</f>
        <v>0</v>
      </c>
      <c r="Z145" s="23">
        <f t="shared" ca="1" si="72"/>
        <v>19608045.156461228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5"/>
  <sheetViews>
    <sheetView workbookViewId="0"/>
  </sheetViews>
  <sheetFormatPr defaultRowHeight="12.75" x14ac:dyDescent="0.2"/>
  <cols>
    <col min="1" max="1" width="7.140625" style="11" bestFit="1" customWidth="1"/>
    <col min="2" max="2" width="5" style="11" bestFit="1" customWidth="1"/>
    <col min="3" max="3" width="12" bestFit="1" customWidth="1"/>
    <col min="4" max="4" width="7" bestFit="1" customWidth="1"/>
    <col min="5" max="5" width="6" bestFit="1" customWidth="1"/>
    <col min="6" max="6" width="11.28515625" bestFit="1" customWidth="1"/>
    <col min="7" max="7" width="14.140625" bestFit="1" customWidth="1"/>
    <col min="8" max="8" width="4" style="30" bestFit="1" customWidth="1"/>
    <col min="9" max="9" width="6" style="30" bestFit="1" customWidth="1"/>
    <col min="10" max="10" width="6.140625" style="30" bestFit="1" customWidth="1"/>
    <col min="12" max="14" width="10.28515625" style="23" bestFit="1" customWidth="1"/>
    <col min="15" max="15" width="12.42578125" style="23" bestFit="1" customWidth="1"/>
    <col min="16" max="16" width="15.28515625" style="23" bestFit="1" customWidth="1"/>
    <col min="17" max="19" width="8.7109375" style="23" bestFit="1" customWidth="1"/>
    <col min="20" max="20" width="15.42578125" style="23" bestFit="1" customWidth="1"/>
  </cols>
  <sheetData>
    <row r="1" spans="1:20" x14ac:dyDescent="0.2">
      <c r="A1" s="11" t="str">
        <f>'Monthly Data'!A1</f>
        <v>Date</v>
      </c>
      <c r="B1" s="15" t="s">
        <v>33</v>
      </c>
      <c r="C1" t="str">
        <f>'Monthly Data'!G1</f>
        <v>GSlt50kWh</v>
      </c>
      <c r="D1" s="30" t="str">
        <f>'Monthly Data'!U1</f>
        <v>HDD</v>
      </c>
      <c r="E1" s="30" t="str">
        <f>'Monthly Data'!V1</f>
        <v>CDD</v>
      </c>
      <c r="F1" s="30" t="str">
        <f>'Monthly Data'!AC1</f>
        <v>GS&lt;50 Cust</v>
      </c>
      <c r="G1" s="30" t="str">
        <f>'Monthly Data'!AG1</f>
        <v>Reclassification</v>
      </c>
      <c r="H1" s="30" t="str">
        <f>'Monthly Data'!AM1</f>
        <v>Fall</v>
      </c>
      <c r="I1" s="30" t="str">
        <f>'Monthly Data'!AN1</f>
        <v>DFEB</v>
      </c>
      <c r="J1" s="30" t="str">
        <f>'Monthly Data'!AO1</f>
        <v>DAPR</v>
      </c>
      <c r="L1" s="23" t="s">
        <v>13</v>
      </c>
      <c r="M1" s="23" t="str">
        <f t="shared" ref="M1:S1" si="0">D1</f>
        <v>HDD</v>
      </c>
      <c r="N1" s="23" t="str">
        <f t="shared" si="0"/>
        <v>CDD</v>
      </c>
      <c r="O1" s="23" t="str">
        <f t="shared" si="0"/>
        <v>GS&lt;50 Cust</v>
      </c>
      <c r="P1" s="23" t="str">
        <f t="shared" si="0"/>
        <v>Reclassification</v>
      </c>
      <c r="Q1" s="23" t="str">
        <f t="shared" si="0"/>
        <v>Fall</v>
      </c>
      <c r="R1" s="23" t="str">
        <f t="shared" si="0"/>
        <v>DFEB</v>
      </c>
      <c r="S1" s="23" t="str">
        <f t="shared" si="0"/>
        <v>DAPR</v>
      </c>
      <c r="T1" s="58" t="s">
        <v>58</v>
      </c>
    </row>
    <row r="2" spans="1:20" x14ac:dyDescent="0.2">
      <c r="A2" s="11">
        <f>'Monthly Data'!A2</f>
        <v>39814</v>
      </c>
      <c r="B2" s="6">
        <f>YEAR(A2)</f>
        <v>2009</v>
      </c>
      <c r="C2">
        <f>'Monthly Data'!I2</f>
        <v>9408092.4600828551</v>
      </c>
      <c r="D2">
        <f ca="1">'Weather Data'!G66</f>
        <v>784.29</v>
      </c>
      <c r="E2" s="30">
        <f ca="1">'Weather Data'!H66</f>
        <v>0</v>
      </c>
      <c r="F2" s="30">
        <f>'Monthly Data'!AC2</f>
        <v>3262</v>
      </c>
      <c r="G2" s="30">
        <f>'Monthly Data'!AG2</f>
        <v>0</v>
      </c>
      <c r="H2" s="30">
        <f>'Monthly Data'!AM2</f>
        <v>0</v>
      </c>
      <c r="I2" s="30">
        <f>'Monthly Data'!AN2</f>
        <v>0</v>
      </c>
      <c r="J2" s="30">
        <f>'Monthly Data'!AO2</f>
        <v>0</v>
      </c>
      <c r="L2" s="23">
        <f>'GS &lt; 50 OLS Model'!$B$5</f>
        <v>-6875354.7652507098</v>
      </c>
      <c r="M2" s="23">
        <f ca="1">'GS &lt; 50 OLS Model'!$B$6*D2</f>
        <v>2528704.6501429519</v>
      </c>
      <c r="N2" s="23">
        <f ca="1">'GS &lt; 50 OLS Model'!$B$7*E2</f>
        <v>0</v>
      </c>
      <c r="O2" s="23">
        <f>'GS &lt; 50 OLS Model'!$B$8*F2</f>
        <v>13491141.233628344</v>
      </c>
      <c r="P2" s="23">
        <f>'GS &lt; 50 OLS Model'!$B$9*G2</f>
        <v>0</v>
      </c>
      <c r="Q2" s="23">
        <f>'GS &lt; 50 OLS Model'!$B$10*H2</f>
        <v>0</v>
      </c>
      <c r="R2" s="23">
        <f>'GS &lt; 50 OLS Model'!$B$11*I2</f>
        <v>0</v>
      </c>
      <c r="S2" s="23">
        <f>'GS &lt; 50 OLS Model'!$B$12*J2</f>
        <v>0</v>
      </c>
      <c r="T2" s="23">
        <f ca="1">SUM(L2:S2)</f>
        <v>9144491.1185205858</v>
      </c>
    </row>
    <row r="3" spans="1:20" x14ac:dyDescent="0.2">
      <c r="A3" s="11">
        <f>'Monthly Data'!A3</f>
        <v>39845</v>
      </c>
      <c r="B3" s="6">
        <f t="shared" ref="B3:B66" si="1">YEAR(A3)</f>
        <v>2009</v>
      </c>
      <c r="C3" s="30">
        <f>'Monthly Data'!I3</f>
        <v>8303130.0614485741</v>
      </c>
      <c r="D3" s="30">
        <f ca="1">'Weather Data'!G67</f>
        <v>682.50999999999988</v>
      </c>
      <c r="E3" s="30">
        <f ca="1">'Weather Data'!H67</f>
        <v>0</v>
      </c>
      <c r="F3" s="30">
        <f>'Monthly Data'!AC3</f>
        <v>3265</v>
      </c>
      <c r="G3" s="30">
        <f>'Monthly Data'!AG3</f>
        <v>0</v>
      </c>
      <c r="H3" s="30">
        <f>'Monthly Data'!AM3</f>
        <v>0</v>
      </c>
      <c r="I3" s="30">
        <f>'Monthly Data'!AN3</f>
        <v>1</v>
      </c>
      <c r="J3" s="30">
        <f>'Monthly Data'!AO3</f>
        <v>0</v>
      </c>
      <c r="L3" s="23">
        <f>'GS &lt; 50 OLS Model'!$B$5</f>
        <v>-6875354.7652507098</v>
      </c>
      <c r="M3" s="23">
        <f ca="1">'GS &lt; 50 OLS Model'!$B$6*D3</f>
        <v>2200545.9852466127</v>
      </c>
      <c r="N3" s="23">
        <f ca="1">'GS &lt; 50 OLS Model'!$B$7*E3</f>
        <v>0</v>
      </c>
      <c r="O3" s="23">
        <f>'GS &lt; 50 OLS Model'!$B$8*F3</f>
        <v>13503548.78227975</v>
      </c>
      <c r="P3" s="23">
        <f>'GS &lt; 50 OLS Model'!$B$9*G3</f>
        <v>0</v>
      </c>
      <c r="Q3" s="23">
        <f>'GS &lt; 50 OLS Model'!$B$10*H3</f>
        <v>0</v>
      </c>
      <c r="R3" s="23">
        <f>'GS &lt; 50 OLS Model'!$B$11*I3</f>
        <v>-326865.93157912203</v>
      </c>
      <c r="S3" s="23">
        <f>'GS &lt; 50 OLS Model'!$B$12*J3</f>
        <v>0</v>
      </c>
      <c r="T3" s="23">
        <f t="shared" ref="T3:T34" ca="1" si="2">SUM(L3:P3)</f>
        <v>8828740.0022756532</v>
      </c>
    </row>
    <row r="4" spans="1:20" x14ac:dyDescent="0.2">
      <c r="A4" s="11">
        <f>'Monthly Data'!A4</f>
        <v>39873</v>
      </c>
      <c r="B4" s="6">
        <f t="shared" si="1"/>
        <v>2009</v>
      </c>
      <c r="C4" s="30">
        <f>'Monthly Data'!I4</f>
        <v>8616455.7063142881</v>
      </c>
      <c r="D4" s="30">
        <f ca="1">'Weather Data'!G68</f>
        <v>556.99</v>
      </c>
      <c r="E4" s="30">
        <f ca="1">'Weather Data'!H68</f>
        <v>0</v>
      </c>
      <c r="F4" s="30">
        <f>'Monthly Data'!AC4</f>
        <v>3290</v>
      </c>
      <c r="G4" s="30">
        <f>'Monthly Data'!AG4</f>
        <v>0</v>
      </c>
      <c r="H4" s="30">
        <f>'Monthly Data'!AM4</f>
        <v>0</v>
      </c>
      <c r="I4" s="30">
        <f>'Monthly Data'!AN4</f>
        <v>0</v>
      </c>
      <c r="J4" s="30">
        <f>'Monthly Data'!AO4</f>
        <v>0</v>
      </c>
      <c r="L4" s="23">
        <f>'GS &lt; 50 OLS Model'!$B$5</f>
        <v>-6875354.7652507098</v>
      </c>
      <c r="M4" s="23">
        <f ca="1">'GS &lt; 50 OLS Model'!$B$6*D4</f>
        <v>1795844.9082394561</v>
      </c>
      <c r="N4" s="23">
        <f ca="1">'GS &lt; 50 OLS Model'!$B$7*E4</f>
        <v>0</v>
      </c>
      <c r="O4" s="23">
        <f>'GS &lt; 50 OLS Model'!$B$8*F4</f>
        <v>13606945.021041462</v>
      </c>
      <c r="P4" s="23">
        <f>'GS &lt; 50 OLS Model'!$B$9*G4</f>
        <v>0</v>
      </c>
      <c r="Q4" s="23">
        <f>'GS &lt; 50 OLS Model'!$B$10*H4</f>
        <v>0</v>
      </c>
      <c r="R4" s="23">
        <f>'GS &lt; 50 OLS Model'!$B$11*I4</f>
        <v>0</v>
      </c>
      <c r="S4" s="23">
        <f>'GS &lt; 50 OLS Model'!$B$12*J4</f>
        <v>0</v>
      </c>
      <c r="T4" s="23">
        <f t="shared" ca="1" si="2"/>
        <v>8527435.1640302092</v>
      </c>
    </row>
    <row r="5" spans="1:20" x14ac:dyDescent="0.2">
      <c r="A5" s="11">
        <f>'Monthly Data'!A5</f>
        <v>39904</v>
      </c>
      <c r="B5" s="6">
        <f t="shared" si="1"/>
        <v>2009</v>
      </c>
      <c r="C5" s="30">
        <f>'Monthly Data'!I5</f>
        <v>7332910.1634800034</v>
      </c>
      <c r="D5" s="30">
        <f ca="1">'Weather Data'!G69</f>
        <v>326.58999999999997</v>
      </c>
      <c r="E5" s="30">
        <f ca="1">'Weather Data'!H69</f>
        <v>0.39</v>
      </c>
      <c r="F5" s="30">
        <f>'Monthly Data'!AC5</f>
        <v>3289</v>
      </c>
      <c r="G5" s="30">
        <f>'Monthly Data'!AG5</f>
        <v>0</v>
      </c>
      <c r="H5" s="30">
        <f>'Monthly Data'!AM5</f>
        <v>0</v>
      </c>
      <c r="I5" s="30">
        <f>'Monthly Data'!AN5</f>
        <v>0</v>
      </c>
      <c r="J5" s="30">
        <f>'Monthly Data'!AO5</f>
        <v>1</v>
      </c>
      <c r="L5" s="23">
        <f>'GS &lt; 50 OLS Model'!$B$5</f>
        <v>-6875354.7652507098</v>
      </c>
      <c r="M5" s="23">
        <f ca="1">'GS &lt; 50 OLS Model'!$B$6*D5</f>
        <v>1052990.1588572934</v>
      </c>
      <c r="N5" s="23">
        <f ca="1">'GS &lt; 50 OLS Model'!$B$7*E5</f>
        <v>5917.2281722767329</v>
      </c>
      <c r="O5" s="23">
        <f>'GS &lt; 50 OLS Model'!$B$8*F5</f>
        <v>13602809.171490995</v>
      </c>
      <c r="P5" s="23">
        <f>'GS &lt; 50 OLS Model'!$B$9*G5</f>
        <v>0</v>
      </c>
      <c r="Q5" s="23">
        <f>'GS &lt; 50 OLS Model'!$B$10*H5</f>
        <v>0</v>
      </c>
      <c r="R5" s="23">
        <f>'GS &lt; 50 OLS Model'!$B$11*I5</f>
        <v>0</v>
      </c>
      <c r="S5" s="23">
        <f>'GS &lt; 50 OLS Model'!$B$12*J5</f>
        <v>-430573.12975029001</v>
      </c>
      <c r="T5" s="23">
        <f t="shared" ca="1" si="2"/>
        <v>7786361.7932698559</v>
      </c>
    </row>
    <row r="6" spans="1:20" x14ac:dyDescent="0.2">
      <c r="A6" s="11">
        <f>'Monthly Data'!A6</f>
        <v>39934</v>
      </c>
      <c r="B6" s="6">
        <f t="shared" si="1"/>
        <v>2009</v>
      </c>
      <c r="C6" s="30">
        <f>'Monthly Data'!I6</f>
        <v>6914339.2261457164</v>
      </c>
      <c r="D6" s="30">
        <f ca="1">'Weather Data'!G70</f>
        <v>144.96</v>
      </c>
      <c r="E6" s="30">
        <f ca="1">'Weather Data'!H70</f>
        <v>8.67</v>
      </c>
      <c r="F6" s="30">
        <f>'Monthly Data'!AC6</f>
        <v>3284</v>
      </c>
      <c r="G6" s="30">
        <f>'Monthly Data'!AG6</f>
        <v>0</v>
      </c>
      <c r="H6" s="30">
        <f>'Monthly Data'!AM6</f>
        <v>0</v>
      </c>
      <c r="I6" s="30">
        <f>'Monthly Data'!AN6</f>
        <v>0</v>
      </c>
      <c r="J6" s="30">
        <f>'Monthly Data'!AO6</f>
        <v>0</v>
      </c>
      <c r="L6" s="23">
        <f>'GS &lt; 50 OLS Model'!$B$5</f>
        <v>-6875354.7652507098</v>
      </c>
      <c r="M6" s="23">
        <f ca="1">'GS &lt; 50 OLS Model'!$B$6*D6</f>
        <v>467379.44648627721</v>
      </c>
      <c r="N6" s="23">
        <f ca="1">'GS &lt; 50 OLS Model'!$B$7*E6</f>
        <v>131544.53398369043</v>
      </c>
      <c r="O6" s="23">
        <f>'GS &lt; 50 OLS Model'!$B$8*F6</f>
        <v>13582129.923738651</v>
      </c>
      <c r="P6" s="23">
        <f>'GS &lt; 50 OLS Model'!$B$9*G6</f>
        <v>0</v>
      </c>
      <c r="Q6" s="23">
        <f>'GS &lt; 50 OLS Model'!$B$10*H6</f>
        <v>0</v>
      </c>
      <c r="R6" s="23">
        <f>'GS &lt; 50 OLS Model'!$B$11*I6</f>
        <v>0</v>
      </c>
      <c r="S6" s="23">
        <f>'GS &lt; 50 OLS Model'!$B$12*J6</f>
        <v>0</v>
      </c>
      <c r="T6" s="23">
        <f t="shared" ca="1" si="2"/>
        <v>7305699.1389579093</v>
      </c>
    </row>
    <row r="7" spans="1:20" x14ac:dyDescent="0.2">
      <c r="A7" s="11">
        <f>'Monthly Data'!A7</f>
        <v>39965</v>
      </c>
      <c r="B7" s="6">
        <f t="shared" si="1"/>
        <v>2009</v>
      </c>
      <c r="C7" s="30">
        <f>'Monthly Data'!I7</f>
        <v>6923072.5982114328</v>
      </c>
      <c r="D7" s="30">
        <f ca="1">'Weather Data'!G71</f>
        <v>41.510000000000005</v>
      </c>
      <c r="E7" s="30">
        <f ca="1">'Weather Data'!H71</f>
        <v>44.41</v>
      </c>
      <c r="F7" s="30">
        <f>'Monthly Data'!AC7</f>
        <v>3268</v>
      </c>
      <c r="G7" s="30">
        <f>'Monthly Data'!AG7</f>
        <v>0</v>
      </c>
      <c r="H7" s="30">
        <f>'Monthly Data'!AM7</f>
        <v>0</v>
      </c>
      <c r="I7" s="30">
        <f>'Monthly Data'!AN7</f>
        <v>0</v>
      </c>
      <c r="J7" s="30">
        <f>'Monthly Data'!AO7</f>
        <v>0</v>
      </c>
      <c r="L7" s="23">
        <f>'GS &lt; 50 OLS Model'!$B$5</f>
        <v>-6875354.7652507098</v>
      </c>
      <c r="M7" s="23">
        <f ca="1">'GS &lt; 50 OLS Model'!$B$6*D7</f>
        <v>133836.37433530195</v>
      </c>
      <c r="N7" s="23">
        <f ca="1">'GS &lt; 50 OLS Model'!$B$7*E7</f>
        <v>673805.39264310175</v>
      </c>
      <c r="O7" s="23">
        <f>'GS &lt; 50 OLS Model'!$B$8*F7</f>
        <v>13515956.330931155</v>
      </c>
      <c r="P7" s="23">
        <f>'GS &lt; 50 OLS Model'!$B$9*G7</f>
        <v>0</v>
      </c>
      <c r="Q7" s="23">
        <f>'GS &lt; 50 OLS Model'!$B$10*H7</f>
        <v>0</v>
      </c>
      <c r="R7" s="23">
        <f>'GS &lt; 50 OLS Model'!$B$11*I7</f>
        <v>0</v>
      </c>
      <c r="S7" s="23">
        <f>'GS &lt; 50 OLS Model'!$B$12*J7</f>
        <v>0</v>
      </c>
      <c r="T7" s="23">
        <f t="shared" ca="1" si="2"/>
        <v>7448243.3326588487</v>
      </c>
    </row>
    <row r="8" spans="1:20" x14ac:dyDescent="0.2">
      <c r="A8" s="11">
        <f>'Monthly Data'!A8</f>
        <v>39995</v>
      </c>
      <c r="B8" s="6">
        <f t="shared" si="1"/>
        <v>2009</v>
      </c>
      <c r="C8" s="30">
        <f>'Monthly Data'!I8</f>
        <v>7578625.0371771464</v>
      </c>
      <c r="D8" s="30">
        <f ca="1">'Weather Data'!G72</f>
        <v>5.01</v>
      </c>
      <c r="E8" s="30">
        <f ca="1">'Weather Data'!H72</f>
        <v>96.909999999999982</v>
      </c>
      <c r="F8" s="30">
        <f>'Monthly Data'!AC8</f>
        <v>3268</v>
      </c>
      <c r="G8" s="30">
        <f>'Monthly Data'!AG8</f>
        <v>0</v>
      </c>
      <c r="H8" s="30">
        <f>'Monthly Data'!AM8</f>
        <v>0</v>
      </c>
      <c r="I8" s="30">
        <f>'Monthly Data'!AN8</f>
        <v>0</v>
      </c>
      <c r="J8" s="30">
        <f>'Monthly Data'!AO8</f>
        <v>0</v>
      </c>
      <c r="L8" s="23">
        <f>'GS &lt; 50 OLS Model'!$B$5</f>
        <v>-6875354.7652507098</v>
      </c>
      <c r="M8" s="23">
        <f ca="1">'GS &lt; 50 OLS Model'!$B$6*D8</f>
        <v>16153.221763908999</v>
      </c>
      <c r="N8" s="23">
        <f ca="1">'GS &lt; 50 OLS Model'!$B$7*E8</f>
        <v>1470355.3389111231</v>
      </c>
      <c r="O8" s="23">
        <f>'GS &lt; 50 OLS Model'!$B$8*F8</f>
        <v>13515956.330931155</v>
      </c>
      <c r="P8" s="23">
        <f>'GS &lt; 50 OLS Model'!$B$9*G8</f>
        <v>0</v>
      </c>
      <c r="Q8" s="23">
        <f>'GS &lt; 50 OLS Model'!$B$10*H8</f>
        <v>0</v>
      </c>
      <c r="R8" s="23">
        <f>'GS &lt; 50 OLS Model'!$B$11*I8</f>
        <v>0</v>
      </c>
      <c r="S8" s="23">
        <f>'GS &lt; 50 OLS Model'!$B$12*J8</f>
        <v>0</v>
      </c>
      <c r="T8" s="23">
        <f t="shared" ca="1" si="2"/>
        <v>8127110.1263554767</v>
      </c>
    </row>
    <row r="9" spans="1:20" x14ac:dyDescent="0.2">
      <c r="A9" s="11">
        <f>'Monthly Data'!A9</f>
        <v>40026</v>
      </c>
      <c r="B9" s="6">
        <f t="shared" si="1"/>
        <v>2009</v>
      </c>
      <c r="C9" s="30">
        <f>'Monthly Data'!I9</f>
        <v>7854475.5284428624</v>
      </c>
      <c r="D9" s="30">
        <f ca="1">'Weather Data'!G73</f>
        <v>12.719999999999999</v>
      </c>
      <c r="E9" s="30">
        <f ca="1">'Weather Data'!H73</f>
        <v>77.22999999999999</v>
      </c>
      <c r="F9" s="30">
        <f>'Monthly Data'!AC9</f>
        <v>3261</v>
      </c>
      <c r="G9" s="30">
        <f>'Monthly Data'!AG9</f>
        <v>0</v>
      </c>
      <c r="H9" s="30">
        <f>'Monthly Data'!AM9</f>
        <v>0</v>
      </c>
      <c r="I9" s="30">
        <f>'Monthly Data'!AN9</f>
        <v>0</v>
      </c>
      <c r="J9" s="30">
        <f>'Monthly Data'!AO9</f>
        <v>0</v>
      </c>
      <c r="L9" s="23">
        <f>'GS &lt; 50 OLS Model'!$B$5</f>
        <v>-6875354.7652507098</v>
      </c>
      <c r="M9" s="23">
        <f ca="1">'GS &lt; 50 OLS Model'!$B$6*D9</f>
        <v>41011.772622140212</v>
      </c>
      <c r="N9" s="23">
        <f ca="1">'GS &lt; 50 OLS Model'!$B$7*E9</f>
        <v>1171762.901910082</v>
      </c>
      <c r="O9" s="23">
        <f>'GS &lt; 50 OLS Model'!$B$8*F9</f>
        <v>13487005.384077875</v>
      </c>
      <c r="P9" s="23">
        <f>'GS &lt; 50 OLS Model'!$B$9*G9</f>
        <v>0</v>
      </c>
      <c r="Q9" s="23">
        <f>'GS &lt; 50 OLS Model'!$B$10*H9</f>
        <v>0</v>
      </c>
      <c r="R9" s="23">
        <f>'GS &lt; 50 OLS Model'!$B$11*I9</f>
        <v>0</v>
      </c>
      <c r="S9" s="23">
        <f>'GS &lt; 50 OLS Model'!$B$12*J9</f>
        <v>0</v>
      </c>
      <c r="T9" s="23">
        <f t="shared" ca="1" si="2"/>
        <v>7824425.2933593877</v>
      </c>
    </row>
    <row r="10" spans="1:20" x14ac:dyDescent="0.2">
      <c r="A10" s="11">
        <f>'Monthly Data'!A10</f>
        <v>40057</v>
      </c>
      <c r="B10" s="6">
        <f t="shared" si="1"/>
        <v>2009</v>
      </c>
      <c r="C10" s="30">
        <f>'Monthly Data'!I10</f>
        <v>7127223.8715085778</v>
      </c>
      <c r="D10" s="30">
        <f ca="1">'Weather Data'!G74</f>
        <v>86.570000000000007</v>
      </c>
      <c r="E10" s="30">
        <f ca="1">'Weather Data'!H74</f>
        <v>19.899999999999999</v>
      </c>
      <c r="F10" s="30">
        <f>'Monthly Data'!AC10</f>
        <v>3260</v>
      </c>
      <c r="G10" s="30">
        <f>'Monthly Data'!AG10</f>
        <v>0</v>
      </c>
      <c r="H10" s="30">
        <f>'Monthly Data'!AM10</f>
        <v>1</v>
      </c>
      <c r="I10" s="30">
        <f>'Monthly Data'!AN10</f>
        <v>0</v>
      </c>
      <c r="J10" s="30">
        <f>'Monthly Data'!AO10</f>
        <v>0</v>
      </c>
      <c r="L10" s="23">
        <f>'GS &lt; 50 OLS Model'!$B$5</f>
        <v>-6875354.7652507098</v>
      </c>
      <c r="M10" s="23">
        <f ca="1">'GS &lt; 50 OLS Model'!$B$6*D10</f>
        <v>279118.64433165715</v>
      </c>
      <c r="N10" s="23">
        <f ca="1">'GS &lt; 50 OLS Model'!$B$7*E10</f>
        <v>301930.36058540246</v>
      </c>
      <c r="O10" s="23">
        <f>'GS &lt; 50 OLS Model'!$B$8*F10</f>
        <v>13482869.534527406</v>
      </c>
      <c r="P10" s="23">
        <f>'GS &lt; 50 OLS Model'!$B$9*G10</f>
        <v>0</v>
      </c>
      <c r="Q10" s="23">
        <f>'GS &lt; 50 OLS Model'!$B$10*H10</f>
        <v>-165989.93426031101</v>
      </c>
      <c r="R10" s="23">
        <f>'GS &lt; 50 OLS Model'!$B$11*I10</f>
        <v>0</v>
      </c>
      <c r="S10" s="23">
        <f>'GS &lt; 50 OLS Model'!$B$12*J10</f>
        <v>0</v>
      </c>
      <c r="T10" s="23">
        <f t="shared" ca="1" si="2"/>
        <v>7188563.7741937563</v>
      </c>
    </row>
    <row r="11" spans="1:20" x14ac:dyDescent="0.2">
      <c r="A11" s="11">
        <f>'Monthly Data'!A11</f>
        <v>40087</v>
      </c>
      <c r="B11" s="6">
        <f t="shared" si="1"/>
        <v>2009</v>
      </c>
      <c r="C11" s="30">
        <f>'Monthly Data'!I11</f>
        <v>7360544.6932742912</v>
      </c>
      <c r="D11" s="30">
        <f ca="1">'Weather Data'!G75</f>
        <v>270.3</v>
      </c>
      <c r="E11" s="30">
        <f ca="1">'Weather Data'!H75</f>
        <v>1.21</v>
      </c>
      <c r="F11" s="30">
        <f>'Monthly Data'!AC11</f>
        <v>3248</v>
      </c>
      <c r="G11" s="30">
        <f>'Monthly Data'!AG11</f>
        <v>0</v>
      </c>
      <c r="H11" s="30">
        <f>'Monthly Data'!AM11</f>
        <v>1</v>
      </c>
      <c r="I11" s="30">
        <f>'Monthly Data'!AN11</f>
        <v>0</v>
      </c>
      <c r="J11" s="30">
        <f>'Monthly Data'!AO11</f>
        <v>0</v>
      </c>
      <c r="L11" s="23">
        <f>'GS &lt; 50 OLS Model'!$B$5</f>
        <v>-6875354.7652507098</v>
      </c>
      <c r="M11" s="23">
        <f ca="1">'GS &lt; 50 OLS Model'!$B$6*D11</f>
        <v>871500.16822047962</v>
      </c>
      <c r="N11" s="23">
        <f ca="1">'GS &lt; 50 OLS Model'!$B$7*E11</f>
        <v>18358.579713986786</v>
      </c>
      <c r="O11" s="23">
        <f>'GS &lt; 50 OLS Model'!$B$8*F11</f>
        <v>13433239.339921786</v>
      </c>
      <c r="P11" s="23">
        <f>'GS &lt; 50 OLS Model'!$B$9*G11</f>
        <v>0</v>
      </c>
      <c r="Q11" s="23">
        <f>'GS &lt; 50 OLS Model'!$B$10*H11</f>
        <v>-165989.93426031101</v>
      </c>
      <c r="R11" s="23">
        <f>'GS &lt; 50 OLS Model'!$B$11*I11</f>
        <v>0</v>
      </c>
      <c r="S11" s="23">
        <f>'GS &lt; 50 OLS Model'!$B$12*J11</f>
        <v>0</v>
      </c>
      <c r="T11" s="23">
        <f t="shared" ca="1" si="2"/>
        <v>7447743.3226055428</v>
      </c>
    </row>
    <row r="12" spans="1:20" x14ac:dyDescent="0.2">
      <c r="A12" s="11">
        <f>'Monthly Data'!A12</f>
        <v>40118</v>
      </c>
      <c r="B12" s="6">
        <f t="shared" si="1"/>
        <v>2009</v>
      </c>
      <c r="C12" s="30">
        <f>'Monthly Data'!I12</f>
        <v>7597920.9622400068</v>
      </c>
      <c r="D12" s="30">
        <f ca="1">'Weather Data'!G76</f>
        <v>444.05</v>
      </c>
      <c r="E12" s="30">
        <f ca="1">'Weather Data'!H76</f>
        <v>0</v>
      </c>
      <c r="F12" s="30">
        <f>'Monthly Data'!AC12</f>
        <v>3247</v>
      </c>
      <c r="G12" s="30">
        <f>'Monthly Data'!AG12</f>
        <v>0</v>
      </c>
      <c r="H12" s="30">
        <f>'Monthly Data'!AM12</f>
        <v>1</v>
      </c>
      <c r="I12" s="30">
        <f>'Monthly Data'!AN12</f>
        <v>0</v>
      </c>
      <c r="J12" s="30">
        <f>'Monthly Data'!AO12</f>
        <v>0</v>
      </c>
      <c r="L12" s="23">
        <f>'GS &lt; 50 OLS Model'!$B$5</f>
        <v>-6875354.7652507098</v>
      </c>
      <c r="M12" s="23">
        <f ca="1">'GS &lt; 50 OLS Model'!$B$6*D12</f>
        <v>1431704.2164199187</v>
      </c>
      <c r="N12" s="23">
        <f ca="1">'GS &lt; 50 OLS Model'!$B$7*E12</f>
        <v>0</v>
      </c>
      <c r="O12" s="23">
        <f>'GS &lt; 50 OLS Model'!$B$8*F12</f>
        <v>13429103.490371317</v>
      </c>
      <c r="P12" s="23">
        <f>'GS &lt; 50 OLS Model'!$B$9*G12</f>
        <v>0</v>
      </c>
      <c r="Q12" s="23">
        <f>'GS &lt; 50 OLS Model'!$B$10*H12</f>
        <v>-165989.93426031101</v>
      </c>
      <c r="R12" s="23">
        <f>'GS &lt; 50 OLS Model'!$B$11*I12</f>
        <v>0</v>
      </c>
      <c r="S12" s="23">
        <f>'GS &lt; 50 OLS Model'!$B$12*J12</f>
        <v>0</v>
      </c>
      <c r="T12" s="23">
        <f t="shared" ca="1" si="2"/>
        <v>7985452.9415405253</v>
      </c>
    </row>
    <row r="13" spans="1:20" x14ac:dyDescent="0.2">
      <c r="A13" s="11">
        <f>'Monthly Data'!A13</f>
        <v>40148</v>
      </c>
      <c r="B13" s="6">
        <f t="shared" si="1"/>
        <v>2009</v>
      </c>
      <c r="C13" s="30">
        <f>'Monthly Data'!I13</f>
        <v>8675418.3758057225</v>
      </c>
      <c r="D13" s="30">
        <f ca="1">'Weather Data'!G77</f>
        <v>684.01</v>
      </c>
      <c r="E13" s="30">
        <f ca="1">'Weather Data'!H77</f>
        <v>0</v>
      </c>
      <c r="F13" s="30">
        <f>'Monthly Data'!AC13</f>
        <v>3255</v>
      </c>
      <c r="G13" s="30">
        <f>'Monthly Data'!AG13</f>
        <v>0</v>
      </c>
      <c r="H13" s="30">
        <f>'Monthly Data'!AM13</f>
        <v>0</v>
      </c>
      <c r="I13" s="30">
        <f>'Monthly Data'!AN13</f>
        <v>0</v>
      </c>
      <c r="J13" s="30">
        <f>'Monthly Data'!AO13</f>
        <v>0</v>
      </c>
      <c r="L13" s="23">
        <f>'GS &lt; 50 OLS Model'!$B$5</f>
        <v>-6875354.7652507098</v>
      </c>
      <c r="M13" s="23">
        <f ca="1">'GS &lt; 50 OLS Model'!$B$6*D13</f>
        <v>2205382.2791879033</v>
      </c>
      <c r="N13" s="23">
        <f ca="1">'GS &lt; 50 OLS Model'!$B$7*E13</f>
        <v>0</v>
      </c>
      <c r="O13" s="23">
        <f>'GS &lt; 50 OLS Model'!$B$8*F13</f>
        <v>13462190.286775064</v>
      </c>
      <c r="P13" s="23">
        <f>'GS &lt; 50 OLS Model'!$B$9*G13</f>
        <v>0</v>
      </c>
      <c r="Q13" s="23">
        <f>'GS &lt; 50 OLS Model'!$B$10*H13</f>
        <v>0</v>
      </c>
      <c r="R13" s="23">
        <f>'GS &lt; 50 OLS Model'!$B$11*I13</f>
        <v>0</v>
      </c>
      <c r="S13" s="23">
        <f>'GS &lt; 50 OLS Model'!$B$12*J13</f>
        <v>0</v>
      </c>
      <c r="T13" s="23">
        <f t="shared" ca="1" si="2"/>
        <v>8792217.8007122576</v>
      </c>
    </row>
    <row r="14" spans="1:20" x14ac:dyDescent="0.2">
      <c r="A14" s="11">
        <f>'Monthly Data'!A14</f>
        <v>40179</v>
      </c>
      <c r="B14" s="6">
        <f t="shared" si="1"/>
        <v>2010</v>
      </c>
      <c r="C14" s="30">
        <f>'Monthly Data'!I14</f>
        <v>9383974.6045029908</v>
      </c>
      <c r="D14">
        <f ca="1">D2</f>
        <v>784.29</v>
      </c>
      <c r="E14">
        <f ca="1">E2</f>
        <v>0</v>
      </c>
      <c r="F14" s="30">
        <f>'Monthly Data'!AC14</f>
        <v>3254</v>
      </c>
      <c r="G14" s="30">
        <f>'Monthly Data'!AG14</f>
        <v>0</v>
      </c>
      <c r="H14" s="30">
        <f>'Monthly Data'!AM14</f>
        <v>0</v>
      </c>
      <c r="I14" s="30">
        <f>'Monthly Data'!AN14</f>
        <v>0</v>
      </c>
      <c r="J14" s="30">
        <f>'Monthly Data'!AO14</f>
        <v>0</v>
      </c>
      <c r="L14" s="23">
        <f>'GS &lt; 50 OLS Model'!$B$5</f>
        <v>-6875354.7652507098</v>
      </c>
      <c r="M14" s="23">
        <f ca="1">'GS &lt; 50 OLS Model'!$B$6*D14</f>
        <v>2528704.6501429519</v>
      </c>
      <c r="N14" s="23">
        <f ca="1">'GS &lt; 50 OLS Model'!$B$7*E14</f>
        <v>0</v>
      </c>
      <c r="O14" s="23">
        <f>'GS &lt; 50 OLS Model'!$B$8*F14</f>
        <v>13458054.437224595</v>
      </c>
      <c r="P14" s="23">
        <f>'GS &lt; 50 OLS Model'!$B$9*G14</f>
        <v>0</v>
      </c>
      <c r="Q14" s="23">
        <f>'GS &lt; 50 OLS Model'!$B$10*H14</f>
        <v>0</v>
      </c>
      <c r="R14" s="23">
        <f>'GS &lt; 50 OLS Model'!$B$11*I14</f>
        <v>0</v>
      </c>
      <c r="S14" s="23">
        <f>'GS &lt; 50 OLS Model'!$B$12*J14</f>
        <v>0</v>
      </c>
      <c r="T14" s="23">
        <f t="shared" ca="1" si="2"/>
        <v>9111404.3221168369</v>
      </c>
    </row>
    <row r="15" spans="1:20" x14ac:dyDescent="0.2">
      <c r="A15" s="11">
        <f>'Monthly Data'!A15</f>
        <v>40210</v>
      </c>
      <c r="B15" s="6">
        <f t="shared" si="1"/>
        <v>2010</v>
      </c>
      <c r="C15" s="30">
        <f>'Monthly Data'!I15</f>
        <v>8654532.3013318107</v>
      </c>
      <c r="D15">
        <f t="shared" ref="D15:E30" ca="1" si="3">D3</f>
        <v>682.50999999999988</v>
      </c>
      <c r="E15">
        <f t="shared" ca="1" si="3"/>
        <v>0</v>
      </c>
      <c r="F15" s="30">
        <f>'Monthly Data'!AC15</f>
        <v>3250</v>
      </c>
      <c r="G15" s="30">
        <f>'Monthly Data'!AG15</f>
        <v>0</v>
      </c>
      <c r="H15" s="30">
        <f>'Monthly Data'!AM15</f>
        <v>0</v>
      </c>
      <c r="I15" s="30">
        <f>'Monthly Data'!AN15</f>
        <v>1</v>
      </c>
      <c r="J15" s="30">
        <f>'Monthly Data'!AO15</f>
        <v>0</v>
      </c>
      <c r="L15" s="23">
        <f>'GS &lt; 50 OLS Model'!$B$5</f>
        <v>-6875354.7652507098</v>
      </c>
      <c r="M15" s="23">
        <f ca="1">'GS &lt; 50 OLS Model'!$B$6*D15</f>
        <v>2200545.9852466127</v>
      </c>
      <c r="N15" s="23">
        <f ca="1">'GS &lt; 50 OLS Model'!$B$7*E15</f>
        <v>0</v>
      </c>
      <c r="O15" s="23">
        <f>'GS &lt; 50 OLS Model'!$B$8*F15</f>
        <v>13441511.039022721</v>
      </c>
      <c r="P15" s="23">
        <f>'GS &lt; 50 OLS Model'!$B$9*G15</f>
        <v>0</v>
      </c>
      <c r="Q15" s="23">
        <f>'GS &lt; 50 OLS Model'!$B$10*H15</f>
        <v>0</v>
      </c>
      <c r="R15" s="23">
        <f>'GS &lt; 50 OLS Model'!$B$11*I15</f>
        <v>-326865.93157912203</v>
      </c>
      <c r="S15" s="23">
        <f>'GS &lt; 50 OLS Model'!$B$12*J15</f>
        <v>0</v>
      </c>
      <c r="T15" s="23">
        <f t="shared" ca="1" si="2"/>
        <v>8766702.2590186242</v>
      </c>
    </row>
    <row r="16" spans="1:20" x14ac:dyDescent="0.2">
      <c r="A16" s="11">
        <f>'Monthly Data'!A16</f>
        <v>40238</v>
      </c>
      <c r="B16" s="6">
        <f t="shared" si="1"/>
        <v>2010</v>
      </c>
      <c r="C16" s="30">
        <f>'Monthly Data'!I16</f>
        <v>8273380.9928606292</v>
      </c>
      <c r="D16">
        <f t="shared" ca="1" si="3"/>
        <v>556.99</v>
      </c>
      <c r="E16">
        <f t="shared" ca="1" si="3"/>
        <v>0</v>
      </c>
      <c r="F16" s="30">
        <f>'Monthly Data'!AC16</f>
        <v>3249</v>
      </c>
      <c r="G16" s="30">
        <f>'Monthly Data'!AG16</f>
        <v>0</v>
      </c>
      <c r="H16" s="30">
        <f>'Monthly Data'!AM16</f>
        <v>0</v>
      </c>
      <c r="I16" s="30">
        <f>'Monthly Data'!AN16</f>
        <v>0</v>
      </c>
      <c r="J16" s="30">
        <f>'Monthly Data'!AO16</f>
        <v>0</v>
      </c>
      <c r="L16" s="23">
        <f>'GS &lt; 50 OLS Model'!$B$5</f>
        <v>-6875354.7652507098</v>
      </c>
      <c r="M16" s="23">
        <f ca="1">'GS &lt; 50 OLS Model'!$B$6*D16</f>
        <v>1795844.9082394561</v>
      </c>
      <c r="N16" s="23">
        <f ca="1">'GS &lt; 50 OLS Model'!$B$7*E16</f>
        <v>0</v>
      </c>
      <c r="O16" s="23">
        <f>'GS &lt; 50 OLS Model'!$B$8*F16</f>
        <v>13437375.189472253</v>
      </c>
      <c r="P16" s="23">
        <f>'GS &lt; 50 OLS Model'!$B$9*G16</f>
        <v>0</v>
      </c>
      <c r="Q16" s="23">
        <f>'GS &lt; 50 OLS Model'!$B$10*H16</f>
        <v>0</v>
      </c>
      <c r="R16" s="23">
        <f>'GS &lt; 50 OLS Model'!$B$11*I16</f>
        <v>0</v>
      </c>
      <c r="S16" s="23">
        <f>'GS &lt; 50 OLS Model'!$B$12*J16</f>
        <v>0</v>
      </c>
      <c r="T16" s="23">
        <f t="shared" ca="1" si="2"/>
        <v>8357865.3324609986</v>
      </c>
    </row>
    <row r="17" spans="1:20" x14ac:dyDescent="0.2">
      <c r="A17" s="11">
        <f>'Monthly Data'!A17</f>
        <v>40269</v>
      </c>
      <c r="B17" s="6">
        <f t="shared" si="1"/>
        <v>2010</v>
      </c>
      <c r="C17" s="30">
        <f>'Monthly Data'!I17</f>
        <v>6988849.8994894521</v>
      </c>
      <c r="D17">
        <f t="shared" ca="1" si="3"/>
        <v>326.58999999999997</v>
      </c>
      <c r="E17">
        <f t="shared" ca="1" si="3"/>
        <v>0.39</v>
      </c>
      <c r="F17" s="30">
        <f>'Monthly Data'!AC17</f>
        <v>3250</v>
      </c>
      <c r="G17" s="30">
        <f>'Monthly Data'!AG17</f>
        <v>0</v>
      </c>
      <c r="H17" s="30">
        <f>'Monthly Data'!AM17</f>
        <v>0</v>
      </c>
      <c r="I17" s="30">
        <f>'Monthly Data'!AN17</f>
        <v>0</v>
      </c>
      <c r="J17" s="30">
        <f>'Monthly Data'!AO17</f>
        <v>1</v>
      </c>
      <c r="L17" s="23">
        <f>'GS &lt; 50 OLS Model'!$B$5</f>
        <v>-6875354.7652507098</v>
      </c>
      <c r="M17" s="23">
        <f ca="1">'GS &lt; 50 OLS Model'!$B$6*D17</f>
        <v>1052990.1588572934</v>
      </c>
      <c r="N17" s="23">
        <f ca="1">'GS &lt; 50 OLS Model'!$B$7*E17</f>
        <v>5917.2281722767329</v>
      </c>
      <c r="O17" s="23">
        <f>'GS &lt; 50 OLS Model'!$B$8*F17</f>
        <v>13441511.039022721</v>
      </c>
      <c r="P17" s="23">
        <f>'GS &lt; 50 OLS Model'!$B$9*G17</f>
        <v>0</v>
      </c>
      <c r="Q17" s="23">
        <f>'GS &lt; 50 OLS Model'!$B$10*H17</f>
        <v>0</v>
      </c>
      <c r="R17" s="23">
        <f>'GS &lt; 50 OLS Model'!$B$11*I17</f>
        <v>0</v>
      </c>
      <c r="S17" s="23">
        <f>'GS &lt; 50 OLS Model'!$B$12*J17</f>
        <v>-430573.12975029001</v>
      </c>
      <c r="T17" s="23">
        <f t="shared" ca="1" si="2"/>
        <v>7625063.660801582</v>
      </c>
    </row>
    <row r="18" spans="1:20" x14ac:dyDescent="0.2">
      <c r="A18" s="11">
        <f>'Monthly Data'!A18</f>
        <v>40299</v>
      </c>
      <c r="B18" s="6">
        <f t="shared" si="1"/>
        <v>2010</v>
      </c>
      <c r="C18" s="30">
        <f>'Monthly Data'!I18</f>
        <v>7059902.6826182716</v>
      </c>
      <c r="D18">
        <f t="shared" ca="1" si="3"/>
        <v>144.96</v>
      </c>
      <c r="E18">
        <f t="shared" ca="1" si="3"/>
        <v>8.67</v>
      </c>
      <c r="F18" s="30">
        <f>'Monthly Data'!AC18</f>
        <v>3237</v>
      </c>
      <c r="G18" s="30">
        <f>'Monthly Data'!AG18</f>
        <v>0</v>
      </c>
      <c r="H18" s="30">
        <f>'Monthly Data'!AM18</f>
        <v>0</v>
      </c>
      <c r="I18" s="30">
        <f>'Monthly Data'!AN18</f>
        <v>0</v>
      </c>
      <c r="J18" s="30">
        <f>'Monthly Data'!AO18</f>
        <v>0</v>
      </c>
      <c r="L18" s="23">
        <f>'GS &lt; 50 OLS Model'!$B$5</f>
        <v>-6875354.7652507098</v>
      </c>
      <c r="M18" s="23">
        <f ca="1">'GS &lt; 50 OLS Model'!$B$6*D18</f>
        <v>467379.44648627721</v>
      </c>
      <c r="N18" s="23">
        <f ca="1">'GS &lt; 50 OLS Model'!$B$7*E18</f>
        <v>131544.53398369043</v>
      </c>
      <c r="O18" s="23">
        <f>'GS &lt; 50 OLS Model'!$B$8*F18</f>
        <v>13387744.99486663</v>
      </c>
      <c r="P18" s="23">
        <f>'GS &lt; 50 OLS Model'!$B$9*G18</f>
        <v>0</v>
      </c>
      <c r="Q18" s="23">
        <f>'GS &lt; 50 OLS Model'!$B$10*H18</f>
        <v>0</v>
      </c>
      <c r="R18" s="23">
        <f>'GS &lt; 50 OLS Model'!$B$11*I18</f>
        <v>0</v>
      </c>
      <c r="S18" s="23">
        <f>'GS &lt; 50 OLS Model'!$B$12*J18</f>
        <v>0</v>
      </c>
      <c r="T18" s="23">
        <f t="shared" ca="1" si="2"/>
        <v>7111314.2100858884</v>
      </c>
    </row>
    <row r="19" spans="1:20" x14ac:dyDescent="0.2">
      <c r="A19" s="11">
        <f>'Monthly Data'!A19</f>
        <v>40330</v>
      </c>
      <c r="B19" s="6">
        <f t="shared" si="1"/>
        <v>2010</v>
      </c>
      <c r="C19" s="30">
        <f>'Monthly Data'!I19</f>
        <v>7262687.729847094</v>
      </c>
      <c r="D19">
        <f t="shared" ca="1" si="3"/>
        <v>41.510000000000005</v>
      </c>
      <c r="E19">
        <f t="shared" ca="1" si="3"/>
        <v>44.41</v>
      </c>
      <c r="F19" s="30">
        <f>'Monthly Data'!AC19</f>
        <v>3237</v>
      </c>
      <c r="G19" s="30">
        <f>'Monthly Data'!AG19</f>
        <v>0</v>
      </c>
      <c r="H19" s="30">
        <f>'Monthly Data'!AM19</f>
        <v>0</v>
      </c>
      <c r="I19" s="30">
        <f>'Monthly Data'!AN19</f>
        <v>0</v>
      </c>
      <c r="J19" s="30">
        <f>'Monthly Data'!AO19</f>
        <v>0</v>
      </c>
      <c r="L19" s="23">
        <f>'GS &lt; 50 OLS Model'!$B$5</f>
        <v>-6875354.7652507098</v>
      </c>
      <c r="M19" s="23">
        <f ca="1">'GS &lt; 50 OLS Model'!$B$6*D19</f>
        <v>133836.37433530195</v>
      </c>
      <c r="N19" s="23">
        <f ca="1">'GS &lt; 50 OLS Model'!$B$7*E19</f>
        <v>673805.39264310175</v>
      </c>
      <c r="O19" s="23">
        <f>'GS &lt; 50 OLS Model'!$B$8*F19</f>
        <v>13387744.99486663</v>
      </c>
      <c r="P19" s="23">
        <f>'GS &lt; 50 OLS Model'!$B$9*G19</f>
        <v>0</v>
      </c>
      <c r="Q19" s="23">
        <f>'GS &lt; 50 OLS Model'!$B$10*H19</f>
        <v>0</v>
      </c>
      <c r="R19" s="23">
        <f>'GS &lt; 50 OLS Model'!$B$11*I19</f>
        <v>0</v>
      </c>
      <c r="S19" s="23">
        <f>'GS &lt; 50 OLS Model'!$B$12*J19</f>
        <v>0</v>
      </c>
      <c r="T19" s="23">
        <f t="shared" ca="1" si="2"/>
        <v>7320031.9965943238</v>
      </c>
    </row>
    <row r="20" spans="1:20" x14ac:dyDescent="0.2">
      <c r="A20" s="11">
        <f>'Monthly Data'!A20</f>
        <v>40360</v>
      </c>
      <c r="B20" s="6">
        <f t="shared" si="1"/>
        <v>2010</v>
      </c>
      <c r="C20" s="30">
        <f>'Monthly Data'!I20</f>
        <v>8372270.7691759132</v>
      </c>
      <c r="D20">
        <f t="shared" ca="1" si="3"/>
        <v>5.01</v>
      </c>
      <c r="E20">
        <f t="shared" ca="1" si="3"/>
        <v>96.909999999999982</v>
      </c>
      <c r="F20" s="30">
        <f>'Monthly Data'!AC20</f>
        <v>3227</v>
      </c>
      <c r="G20" s="30">
        <f>'Monthly Data'!AG20</f>
        <v>0</v>
      </c>
      <c r="H20" s="30">
        <f>'Monthly Data'!AM20</f>
        <v>0</v>
      </c>
      <c r="I20" s="30">
        <f>'Monthly Data'!AN20</f>
        <v>0</v>
      </c>
      <c r="J20" s="30">
        <f>'Monthly Data'!AO20</f>
        <v>0</v>
      </c>
      <c r="L20" s="23">
        <f>'GS &lt; 50 OLS Model'!$B$5</f>
        <v>-6875354.7652507098</v>
      </c>
      <c r="M20" s="23">
        <f ca="1">'GS &lt; 50 OLS Model'!$B$6*D20</f>
        <v>16153.221763908999</v>
      </c>
      <c r="N20" s="23">
        <f ca="1">'GS &lt; 50 OLS Model'!$B$7*E20</f>
        <v>1470355.3389111231</v>
      </c>
      <c r="O20" s="23">
        <f>'GS &lt; 50 OLS Model'!$B$8*F20</f>
        <v>13346386.499361945</v>
      </c>
      <c r="P20" s="23">
        <f>'GS &lt; 50 OLS Model'!$B$9*G20</f>
        <v>0</v>
      </c>
      <c r="Q20" s="23">
        <f>'GS &lt; 50 OLS Model'!$B$10*H20</f>
        <v>0</v>
      </c>
      <c r="R20" s="23">
        <f>'GS &lt; 50 OLS Model'!$B$11*I20</f>
        <v>0</v>
      </c>
      <c r="S20" s="23">
        <f>'GS &lt; 50 OLS Model'!$B$12*J20</f>
        <v>0</v>
      </c>
      <c r="T20" s="23">
        <f t="shared" ca="1" si="2"/>
        <v>7957540.294786267</v>
      </c>
    </row>
    <row r="21" spans="1:20" x14ac:dyDescent="0.2">
      <c r="A21" s="11">
        <f>'Monthly Data'!A21</f>
        <v>40391</v>
      </c>
      <c r="B21" s="6">
        <f t="shared" si="1"/>
        <v>2010</v>
      </c>
      <c r="C21" s="30">
        <f>'Monthly Data'!I21</f>
        <v>8176242.1304047331</v>
      </c>
      <c r="D21">
        <f t="shared" ca="1" si="3"/>
        <v>12.719999999999999</v>
      </c>
      <c r="E21">
        <f t="shared" ca="1" si="3"/>
        <v>77.22999999999999</v>
      </c>
      <c r="F21" s="30">
        <f>'Monthly Data'!AC21</f>
        <v>3244</v>
      </c>
      <c r="G21" s="30">
        <f>'Monthly Data'!AG21</f>
        <v>0</v>
      </c>
      <c r="H21" s="30">
        <f>'Monthly Data'!AM21</f>
        <v>0</v>
      </c>
      <c r="I21" s="30">
        <f>'Monthly Data'!AN21</f>
        <v>0</v>
      </c>
      <c r="J21" s="30">
        <f>'Monthly Data'!AO21</f>
        <v>0</v>
      </c>
      <c r="L21" s="23">
        <f>'GS &lt; 50 OLS Model'!$B$5</f>
        <v>-6875354.7652507098</v>
      </c>
      <c r="M21" s="23">
        <f ca="1">'GS &lt; 50 OLS Model'!$B$6*D21</f>
        <v>41011.772622140212</v>
      </c>
      <c r="N21" s="23">
        <f ca="1">'GS &lt; 50 OLS Model'!$B$7*E21</f>
        <v>1171762.901910082</v>
      </c>
      <c r="O21" s="23">
        <f>'GS &lt; 50 OLS Model'!$B$8*F21</f>
        <v>13416695.94171991</v>
      </c>
      <c r="P21" s="23">
        <f>'GS &lt; 50 OLS Model'!$B$9*G21</f>
        <v>0</v>
      </c>
      <c r="Q21" s="23">
        <f>'GS &lt; 50 OLS Model'!$B$10*H21</f>
        <v>0</v>
      </c>
      <c r="R21" s="23">
        <f>'GS &lt; 50 OLS Model'!$B$11*I21</f>
        <v>0</v>
      </c>
      <c r="S21" s="23">
        <f>'GS &lt; 50 OLS Model'!$B$12*J21</f>
        <v>0</v>
      </c>
      <c r="T21" s="23">
        <f t="shared" ca="1" si="2"/>
        <v>7754115.8510014229</v>
      </c>
    </row>
    <row r="22" spans="1:20" x14ac:dyDescent="0.2">
      <c r="A22" s="11">
        <f>'Monthly Data'!A22</f>
        <v>40422</v>
      </c>
      <c r="B22" s="6">
        <f t="shared" si="1"/>
        <v>2010</v>
      </c>
      <c r="C22" s="30">
        <f>'Monthly Data'!I22</f>
        <v>7195797.6649335548</v>
      </c>
      <c r="D22">
        <f t="shared" ca="1" si="3"/>
        <v>86.570000000000007</v>
      </c>
      <c r="E22">
        <f t="shared" ca="1" si="3"/>
        <v>19.899999999999999</v>
      </c>
      <c r="F22" s="30">
        <f>'Monthly Data'!AC22</f>
        <v>3242</v>
      </c>
      <c r="G22" s="30">
        <f>'Monthly Data'!AG22</f>
        <v>0</v>
      </c>
      <c r="H22" s="30">
        <f>'Monthly Data'!AM22</f>
        <v>1</v>
      </c>
      <c r="I22" s="30">
        <f>'Monthly Data'!AN22</f>
        <v>0</v>
      </c>
      <c r="J22" s="30">
        <f>'Monthly Data'!AO22</f>
        <v>0</v>
      </c>
      <c r="L22" s="23">
        <f>'GS &lt; 50 OLS Model'!$B$5</f>
        <v>-6875354.7652507098</v>
      </c>
      <c r="M22" s="23">
        <f ca="1">'GS &lt; 50 OLS Model'!$B$6*D22</f>
        <v>279118.64433165715</v>
      </c>
      <c r="N22" s="23">
        <f ca="1">'GS &lt; 50 OLS Model'!$B$7*E22</f>
        <v>301930.36058540246</v>
      </c>
      <c r="O22" s="23">
        <f>'GS &lt; 50 OLS Model'!$B$8*F22</f>
        <v>13408424.242618974</v>
      </c>
      <c r="P22" s="23">
        <f>'GS &lt; 50 OLS Model'!$B$9*G22</f>
        <v>0</v>
      </c>
      <c r="Q22" s="23">
        <f>'GS &lt; 50 OLS Model'!$B$10*H22</f>
        <v>-165989.93426031101</v>
      </c>
      <c r="R22" s="23">
        <f>'GS &lt; 50 OLS Model'!$B$11*I22</f>
        <v>0</v>
      </c>
      <c r="S22" s="23">
        <f>'GS &lt; 50 OLS Model'!$B$12*J22</f>
        <v>0</v>
      </c>
      <c r="T22" s="23">
        <f t="shared" ca="1" si="2"/>
        <v>7114118.4822853245</v>
      </c>
    </row>
    <row r="23" spans="1:20" x14ac:dyDescent="0.2">
      <c r="A23" s="11">
        <f>'Monthly Data'!A23</f>
        <v>40452</v>
      </c>
      <c r="B23" s="6">
        <f t="shared" si="1"/>
        <v>2010</v>
      </c>
      <c r="C23" s="30">
        <f>'Monthly Data'!I23</f>
        <v>7205179.4104623739</v>
      </c>
      <c r="D23">
        <f t="shared" ca="1" si="3"/>
        <v>270.3</v>
      </c>
      <c r="E23">
        <f t="shared" ca="1" si="3"/>
        <v>1.21</v>
      </c>
      <c r="F23" s="30">
        <f>'Monthly Data'!AC23</f>
        <v>3247</v>
      </c>
      <c r="G23" s="30">
        <f>'Monthly Data'!AG23</f>
        <v>0</v>
      </c>
      <c r="H23" s="30">
        <f>'Monthly Data'!AM23</f>
        <v>1</v>
      </c>
      <c r="I23" s="30">
        <f>'Monthly Data'!AN23</f>
        <v>0</v>
      </c>
      <c r="J23" s="30">
        <f>'Monthly Data'!AO23</f>
        <v>0</v>
      </c>
      <c r="L23" s="23">
        <f>'GS &lt; 50 OLS Model'!$B$5</f>
        <v>-6875354.7652507098</v>
      </c>
      <c r="M23" s="23">
        <f ca="1">'GS &lt; 50 OLS Model'!$B$6*D23</f>
        <v>871500.16822047962</v>
      </c>
      <c r="N23" s="23">
        <f ca="1">'GS &lt; 50 OLS Model'!$B$7*E23</f>
        <v>18358.579713986786</v>
      </c>
      <c r="O23" s="23">
        <f>'GS &lt; 50 OLS Model'!$B$8*F23</f>
        <v>13429103.490371317</v>
      </c>
      <c r="P23" s="23">
        <f>'GS &lt; 50 OLS Model'!$B$9*G23</f>
        <v>0</v>
      </c>
      <c r="Q23" s="23">
        <f>'GS &lt; 50 OLS Model'!$B$10*H23</f>
        <v>-165989.93426031101</v>
      </c>
      <c r="R23" s="23">
        <f>'GS &lt; 50 OLS Model'!$B$11*I23</f>
        <v>0</v>
      </c>
      <c r="S23" s="23">
        <f>'GS &lt; 50 OLS Model'!$B$12*J23</f>
        <v>0</v>
      </c>
      <c r="T23" s="23">
        <f t="shared" ca="1" si="2"/>
        <v>7443607.473055074</v>
      </c>
    </row>
    <row r="24" spans="1:20" x14ac:dyDescent="0.2">
      <c r="A24" s="11">
        <f>'Monthly Data'!A24</f>
        <v>40483</v>
      </c>
      <c r="B24" s="6">
        <f t="shared" si="1"/>
        <v>2010</v>
      </c>
      <c r="C24" s="30">
        <f>'Monthly Data'!I24</f>
        <v>7687689.7357911961</v>
      </c>
      <c r="D24">
        <f t="shared" ca="1" si="3"/>
        <v>444.05</v>
      </c>
      <c r="E24">
        <f t="shared" ca="1" si="3"/>
        <v>0</v>
      </c>
      <c r="F24" s="30">
        <f>'Monthly Data'!AC24</f>
        <v>3263</v>
      </c>
      <c r="G24" s="30">
        <f>'Monthly Data'!AG24</f>
        <v>0</v>
      </c>
      <c r="H24" s="30">
        <f>'Monthly Data'!AM24</f>
        <v>1</v>
      </c>
      <c r="I24" s="30">
        <f>'Monthly Data'!AN24</f>
        <v>0</v>
      </c>
      <c r="J24" s="30">
        <f>'Monthly Data'!AO24</f>
        <v>0</v>
      </c>
      <c r="L24" s="23">
        <f>'GS &lt; 50 OLS Model'!$B$5</f>
        <v>-6875354.7652507098</v>
      </c>
      <c r="M24" s="23">
        <f ca="1">'GS &lt; 50 OLS Model'!$B$6*D24</f>
        <v>1431704.2164199187</v>
      </c>
      <c r="N24" s="23">
        <f ca="1">'GS &lt; 50 OLS Model'!$B$7*E24</f>
        <v>0</v>
      </c>
      <c r="O24" s="23">
        <f>'GS &lt; 50 OLS Model'!$B$8*F24</f>
        <v>13495277.083178813</v>
      </c>
      <c r="P24" s="23">
        <f>'GS &lt; 50 OLS Model'!$B$9*G24</f>
        <v>0</v>
      </c>
      <c r="Q24" s="23">
        <f>'GS &lt; 50 OLS Model'!$B$10*H24</f>
        <v>-165989.93426031101</v>
      </c>
      <c r="R24" s="23">
        <f>'GS &lt; 50 OLS Model'!$B$11*I24</f>
        <v>0</v>
      </c>
      <c r="S24" s="23">
        <f>'GS &lt; 50 OLS Model'!$B$12*J24</f>
        <v>0</v>
      </c>
      <c r="T24" s="23">
        <f t="shared" ca="1" si="2"/>
        <v>8051626.5343480213</v>
      </c>
    </row>
    <row r="25" spans="1:20" x14ac:dyDescent="0.2">
      <c r="A25" s="11">
        <f>'Monthly Data'!A25</f>
        <v>40513</v>
      </c>
      <c r="B25" s="6">
        <f t="shared" si="1"/>
        <v>2010</v>
      </c>
      <c r="C25" s="30">
        <f>'Monthly Data'!I25</f>
        <v>8818324.9083200172</v>
      </c>
      <c r="D25">
        <f t="shared" ca="1" si="3"/>
        <v>684.01</v>
      </c>
      <c r="E25">
        <f t="shared" ca="1" si="3"/>
        <v>0</v>
      </c>
      <c r="F25" s="30">
        <f>'Monthly Data'!AC25</f>
        <v>3264</v>
      </c>
      <c r="G25" s="30">
        <f>'Monthly Data'!AG25</f>
        <v>0</v>
      </c>
      <c r="H25" s="30">
        <f>'Monthly Data'!AM25</f>
        <v>0</v>
      </c>
      <c r="I25" s="30">
        <f>'Monthly Data'!AN25</f>
        <v>0</v>
      </c>
      <c r="J25" s="30">
        <f>'Monthly Data'!AO25</f>
        <v>0</v>
      </c>
      <c r="L25" s="23">
        <f>'GS &lt; 50 OLS Model'!$B$5</f>
        <v>-6875354.7652507098</v>
      </c>
      <c r="M25" s="23">
        <f ca="1">'GS &lt; 50 OLS Model'!$B$6*D25</f>
        <v>2205382.2791879033</v>
      </c>
      <c r="N25" s="23">
        <f ca="1">'GS &lt; 50 OLS Model'!$B$7*E25</f>
        <v>0</v>
      </c>
      <c r="O25" s="23">
        <f>'GS &lt; 50 OLS Model'!$B$8*F25</f>
        <v>13499412.932729281</v>
      </c>
      <c r="P25" s="23">
        <f>'GS &lt; 50 OLS Model'!$B$9*G25</f>
        <v>0</v>
      </c>
      <c r="Q25" s="23">
        <f>'GS &lt; 50 OLS Model'!$B$10*H25</f>
        <v>0</v>
      </c>
      <c r="R25" s="23">
        <f>'GS &lt; 50 OLS Model'!$B$11*I25</f>
        <v>0</v>
      </c>
      <c r="S25" s="23">
        <f>'GS &lt; 50 OLS Model'!$B$12*J25</f>
        <v>0</v>
      </c>
      <c r="T25" s="23">
        <f t="shared" ca="1" si="2"/>
        <v>8829440.4466664754</v>
      </c>
    </row>
    <row r="26" spans="1:20" x14ac:dyDescent="0.2">
      <c r="A26" s="11">
        <f>'Monthly Data'!A26</f>
        <v>40544</v>
      </c>
      <c r="B26" s="6">
        <f t="shared" si="1"/>
        <v>2011</v>
      </c>
      <c r="C26" s="30">
        <f>'Monthly Data'!I26</f>
        <v>9497858.1950556487</v>
      </c>
      <c r="D26">
        <f t="shared" ca="1" si="3"/>
        <v>784.29</v>
      </c>
      <c r="E26">
        <f t="shared" ca="1" si="3"/>
        <v>0</v>
      </c>
      <c r="F26" s="30">
        <f>'Monthly Data'!AC26</f>
        <v>3262</v>
      </c>
      <c r="G26" s="30">
        <f>'Monthly Data'!AG26</f>
        <v>0</v>
      </c>
      <c r="H26" s="30">
        <f>'Monthly Data'!AM26</f>
        <v>0</v>
      </c>
      <c r="I26" s="30">
        <f>'Monthly Data'!AN26</f>
        <v>0</v>
      </c>
      <c r="J26" s="30">
        <f>'Monthly Data'!AO26</f>
        <v>0</v>
      </c>
      <c r="L26" s="23">
        <f>'GS &lt; 50 OLS Model'!$B$5</f>
        <v>-6875354.7652507098</v>
      </c>
      <c r="M26" s="23">
        <f ca="1">'GS &lt; 50 OLS Model'!$B$6*D26</f>
        <v>2528704.6501429519</v>
      </c>
      <c r="N26" s="23">
        <f ca="1">'GS &lt; 50 OLS Model'!$B$7*E26</f>
        <v>0</v>
      </c>
      <c r="O26" s="23">
        <f>'GS &lt; 50 OLS Model'!$B$8*F26</f>
        <v>13491141.233628344</v>
      </c>
      <c r="P26" s="23">
        <f>'GS &lt; 50 OLS Model'!$B$9*G26</f>
        <v>0</v>
      </c>
      <c r="Q26" s="23">
        <f>'GS &lt; 50 OLS Model'!$B$10*H26</f>
        <v>0</v>
      </c>
      <c r="R26" s="23">
        <f>'GS &lt; 50 OLS Model'!$B$11*I26</f>
        <v>0</v>
      </c>
      <c r="S26" s="23">
        <f>'GS &lt; 50 OLS Model'!$B$12*J26</f>
        <v>0</v>
      </c>
      <c r="T26" s="23">
        <f t="shared" ca="1" si="2"/>
        <v>9144491.1185205858</v>
      </c>
    </row>
    <row r="27" spans="1:20" x14ac:dyDescent="0.2">
      <c r="A27" s="11">
        <f>'Monthly Data'!A27</f>
        <v>40575</v>
      </c>
      <c r="B27" s="6">
        <f t="shared" si="1"/>
        <v>2011</v>
      </c>
      <c r="C27" s="30">
        <f>'Monthly Data'!I27</f>
        <v>8561553.1791980918</v>
      </c>
      <c r="D27">
        <f t="shared" ca="1" si="3"/>
        <v>682.50999999999988</v>
      </c>
      <c r="E27">
        <f t="shared" ca="1" si="3"/>
        <v>0</v>
      </c>
      <c r="F27" s="30">
        <f>'Monthly Data'!AC27</f>
        <v>3264</v>
      </c>
      <c r="G27" s="30">
        <f>'Monthly Data'!AG27</f>
        <v>0</v>
      </c>
      <c r="H27" s="30">
        <f>'Monthly Data'!AM27</f>
        <v>0</v>
      </c>
      <c r="I27" s="30">
        <f>'Monthly Data'!AN27</f>
        <v>1</v>
      </c>
      <c r="J27" s="30">
        <f>'Monthly Data'!AO27</f>
        <v>0</v>
      </c>
      <c r="L27" s="23">
        <f>'GS &lt; 50 OLS Model'!$B$5</f>
        <v>-6875354.7652507098</v>
      </c>
      <c r="M27" s="23">
        <f ca="1">'GS &lt; 50 OLS Model'!$B$6*D27</f>
        <v>2200545.9852466127</v>
      </c>
      <c r="N27" s="23">
        <f ca="1">'GS &lt; 50 OLS Model'!$B$7*E27</f>
        <v>0</v>
      </c>
      <c r="O27" s="23">
        <f>'GS &lt; 50 OLS Model'!$B$8*F27</f>
        <v>13499412.932729281</v>
      </c>
      <c r="P27" s="23">
        <f>'GS &lt; 50 OLS Model'!$B$9*G27</f>
        <v>0</v>
      </c>
      <c r="Q27" s="23">
        <f>'GS &lt; 50 OLS Model'!$B$10*H27</f>
        <v>0</v>
      </c>
      <c r="R27" s="23">
        <f>'GS &lt; 50 OLS Model'!$B$11*I27</f>
        <v>-326865.93157912203</v>
      </c>
      <c r="S27" s="23">
        <f>'GS &lt; 50 OLS Model'!$B$12*J27</f>
        <v>0</v>
      </c>
      <c r="T27" s="23">
        <f t="shared" ca="1" si="2"/>
        <v>8824604.1527251843</v>
      </c>
    </row>
    <row r="28" spans="1:20" x14ac:dyDescent="0.2">
      <c r="A28" s="11">
        <f>'Monthly Data'!A28</f>
        <v>40603</v>
      </c>
      <c r="B28" s="6">
        <f t="shared" si="1"/>
        <v>2011</v>
      </c>
      <c r="C28" s="30">
        <f>'Monthly Data'!I28</f>
        <v>8681746.0780405328</v>
      </c>
      <c r="D28">
        <f t="shared" ca="1" si="3"/>
        <v>556.99</v>
      </c>
      <c r="E28">
        <f t="shared" ca="1" si="3"/>
        <v>0</v>
      </c>
      <c r="F28" s="30">
        <f>'Monthly Data'!AC28</f>
        <v>3261</v>
      </c>
      <c r="G28" s="30">
        <f>'Monthly Data'!AG28</f>
        <v>0</v>
      </c>
      <c r="H28" s="30">
        <f>'Monthly Data'!AM28</f>
        <v>0</v>
      </c>
      <c r="I28" s="30">
        <f>'Monthly Data'!AN28</f>
        <v>0</v>
      </c>
      <c r="J28" s="30">
        <f>'Monthly Data'!AO28</f>
        <v>0</v>
      </c>
      <c r="L28" s="23">
        <f>'GS &lt; 50 OLS Model'!$B$5</f>
        <v>-6875354.7652507098</v>
      </c>
      <c r="M28" s="23">
        <f ca="1">'GS &lt; 50 OLS Model'!$B$6*D28</f>
        <v>1795844.9082394561</v>
      </c>
      <c r="N28" s="23">
        <f ca="1">'GS &lt; 50 OLS Model'!$B$7*E28</f>
        <v>0</v>
      </c>
      <c r="O28" s="23">
        <f>'GS &lt; 50 OLS Model'!$B$8*F28</f>
        <v>13487005.384077875</v>
      </c>
      <c r="P28" s="23">
        <f>'GS &lt; 50 OLS Model'!$B$9*G28</f>
        <v>0</v>
      </c>
      <c r="Q28" s="23">
        <f>'GS &lt; 50 OLS Model'!$B$10*H28</f>
        <v>0</v>
      </c>
      <c r="R28" s="23">
        <f>'GS &lt; 50 OLS Model'!$B$11*I28</f>
        <v>0</v>
      </c>
      <c r="S28" s="23">
        <f>'GS &lt; 50 OLS Model'!$B$12*J28</f>
        <v>0</v>
      </c>
      <c r="T28" s="23">
        <f t="shared" ca="1" si="2"/>
        <v>8407495.5270666219</v>
      </c>
    </row>
    <row r="29" spans="1:20" x14ac:dyDescent="0.2">
      <c r="A29" s="11">
        <f>'Monthly Data'!A29</f>
        <v>40634</v>
      </c>
      <c r="B29" s="6">
        <f t="shared" si="1"/>
        <v>2011</v>
      </c>
      <c r="C29" s="30">
        <f>'Monthly Data'!I29</f>
        <v>7464534.0887829745</v>
      </c>
      <c r="D29">
        <f t="shared" ca="1" si="3"/>
        <v>326.58999999999997</v>
      </c>
      <c r="E29">
        <f t="shared" ca="1" si="3"/>
        <v>0.39</v>
      </c>
      <c r="F29" s="30">
        <f>'Monthly Data'!AC29</f>
        <v>3260</v>
      </c>
      <c r="G29" s="30">
        <f>'Monthly Data'!AG29</f>
        <v>0</v>
      </c>
      <c r="H29" s="30">
        <f>'Monthly Data'!AM29</f>
        <v>0</v>
      </c>
      <c r="I29" s="30">
        <f>'Monthly Data'!AN29</f>
        <v>0</v>
      </c>
      <c r="J29" s="30">
        <f>'Monthly Data'!AO29</f>
        <v>1</v>
      </c>
      <c r="L29" s="23">
        <f>'GS &lt; 50 OLS Model'!$B$5</f>
        <v>-6875354.7652507098</v>
      </c>
      <c r="M29" s="23">
        <f ca="1">'GS &lt; 50 OLS Model'!$B$6*D29</f>
        <v>1052990.1588572934</v>
      </c>
      <c r="N29" s="23">
        <f ca="1">'GS &lt; 50 OLS Model'!$B$7*E29</f>
        <v>5917.2281722767329</v>
      </c>
      <c r="O29" s="23">
        <f>'GS &lt; 50 OLS Model'!$B$8*F29</f>
        <v>13482869.534527406</v>
      </c>
      <c r="P29" s="23">
        <f>'GS &lt; 50 OLS Model'!$B$9*G29</f>
        <v>0</v>
      </c>
      <c r="Q29" s="23">
        <f>'GS &lt; 50 OLS Model'!$B$10*H29</f>
        <v>0</v>
      </c>
      <c r="R29" s="23">
        <f>'GS &lt; 50 OLS Model'!$B$11*I29</f>
        <v>0</v>
      </c>
      <c r="S29" s="23">
        <f>'GS &lt; 50 OLS Model'!$B$12*J29</f>
        <v>-430573.12975029001</v>
      </c>
      <c r="T29" s="23">
        <f t="shared" ca="1" si="2"/>
        <v>7666422.1563062668</v>
      </c>
    </row>
    <row r="30" spans="1:20" x14ac:dyDescent="0.2">
      <c r="A30" s="11">
        <f>'Monthly Data'!A30</f>
        <v>40664</v>
      </c>
      <c r="B30" s="6">
        <f t="shared" si="1"/>
        <v>2011</v>
      </c>
      <c r="C30" s="30">
        <f>'Monthly Data'!I30</f>
        <v>7490970.5370254153</v>
      </c>
      <c r="D30">
        <f t="shared" ca="1" si="3"/>
        <v>144.96</v>
      </c>
      <c r="E30">
        <f t="shared" ca="1" si="3"/>
        <v>8.67</v>
      </c>
      <c r="F30" s="30">
        <f>'Monthly Data'!AC30</f>
        <v>3250</v>
      </c>
      <c r="G30" s="30">
        <f>'Monthly Data'!AG30</f>
        <v>0</v>
      </c>
      <c r="H30" s="30">
        <f>'Monthly Data'!AM30</f>
        <v>0</v>
      </c>
      <c r="I30" s="30">
        <f>'Monthly Data'!AN30</f>
        <v>0</v>
      </c>
      <c r="J30" s="30">
        <f>'Monthly Data'!AO30</f>
        <v>0</v>
      </c>
      <c r="L30" s="23">
        <f>'GS &lt; 50 OLS Model'!$B$5</f>
        <v>-6875354.7652507098</v>
      </c>
      <c r="M30" s="23">
        <f ca="1">'GS &lt; 50 OLS Model'!$B$6*D30</f>
        <v>467379.44648627721</v>
      </c>
      <c r="N30" s="23">
        <f ca="1">'GS &lt; 50 OLS Model'!$B$7*E30</f>
        <v>131544.53398369043</v>
      </c>
      <c r="O30" s="23">
        <f>'GS &lt; 50 OLS Model'!$B$8*F30</f>
        <v>13441511.039022721</v>
      </c>
      <c r="P30" s="23">
        <f>'GS &lt; 50 OLS Model'!$B$9*G30</f>
        <v>0</v>
      </c>
      <c r="Q30" s="23">
        <f>'GS &lt; 50 OLS Model'!$B$10*H30</f>
        <v>0</v>
      </c>
      <c r="R30" s="23">
        <f>'GS &lt; 50 OLS Model'!$B$11*I30</f>
        <v>0</v>
      </c>
      <c r="S30" s="23">
        <f>'GS &lt; 50 OLS Model'!$B$12*J30</f>
        <v>0</v>
      </c>
      <c r="T30" s="23">
        <f t="shared" ca="1" si="2"/>
        <v>7165080.2542419797</v>
      </c>
    </row>
    <row r="31" spans="1:20" x14ac:dyDescent="0.2">
      <c r="A31" s="11">
        <f>'Monthly Data'!A31</f>
        <v>40695</v>
      </c>
      <c r="B31" s="6">
        <f t="shared" si="1"/>
        <v>2011</v>
      </c>
      <c r="C31" s="30">
        <f>'Monthly Data'!I31</f>
        <v>7258377.2131678574</v>
      </c>
      <c r="D31">
        <f t="shared" ref="D31:E46" ca="1" si="4">D19</f>
        <v>41.510000000000005</v>
      </c>
      <c r="E31">
        <f t="shared" ca="1" si="4"/>
        <v>44.41</v>
      </c>
      <c r="F31" s="30">
        <f>'Monthly Data'!AC31</f>
        <v>3250</v>
      </c>
      <c r="G31" s="30">
        <f>'Monthly Data'!AG31</f>
        <v>0</v>
      </c>
      <c r="H31" s="30">
        <f>'Monthly Data'!AM31</f>
        <v>0</v>
      </c>
      <c r="I31" s="30">
        <f>'Monthly Data'!AN31</f>
        <v>0</v>
      </c>
      <c r="J31" s="30">
        <f>'Monthly Data'!AO31</f>
        <v>0</v>
      </c>
      <c r="L31" s="23">
        <f>'GS &lt; 50 OLS Model'!$B$5</f>
        <v>-6875354.7652507098</v>
      </c>
      <c r="M31" s="23">
        <f ca="1">'GS &lt; 50 OLS Model'!$B$6*D31</f>
        <v>133836.37433530195</v>
      </c>
      <c r="N31" s="23">
        <f ca="1">'GS &lt; 50 OLS Model'!$B$7*E31</f>
        <v>673805.39264310175</v>
      </c>
      <c r="O31" s="23">
        <f>'GS &lt; 50 OLS Model'!$B$8*F31</f>
        <v>13441511.039022721</v>
      </c>
      <c r="P31" s="23">
        <f>'GS &lt; 50 OLS Model'!$B$9*G31</f>
        <v>0</v>
      </c>
      <c r="Q31" s="23">
        <f>'GS &lt; 50 OLS Model'!$B$10*H31</f>
        <v>0</v>
      </c>
      <c r="R31" s="23">
        <f>'GS &lt; 50 OLS Model'!$B$11*I31</f>
        <v>0</v>
      </c>
      <c r="S31" s="23">
        <f>'GS &lt; 50 OLS Model'!$B$12*J31</f>
        <v>0</v>
      </c>
      <c r="T31" s="23">
        <f t="shared" ca="1" si="2"/>
        <v>7373798.0407504151</v>
      </c>
    </row>
    <row r="32" spans="1:20" x14ac:dyDescent="0.2">
      <c r="A32" s="11">
        <f>'Monthly Data'!A32</f>
        <v>40725</v>
      </c>
      <c r="B32" s="6">
        <f t="shared" si="1"/>
        <v>2011</v>
      </c>
      <c r="C32" s="30">
        <f>'Monthly Data'!I32</f>
        <v>8259843.8168102987</v>
      </c>
      <c r="D32">
        <f t="shared" ca="1" si="4"/>
        <v>5.01</v>
      </c>
      <c r="E32">
        <f t="shared" ca="1" si="4"/>
        <v>96.909999999999982</v>
      </c>
      <c r="F32" s="30">
        <f>'Monthly Data'!AC32</f>
        <v>3245</v>
      </c>
      <c r="G32" s="30">
        <f>'Monthly Data'!AG32</f>
        <v>0</v>
      </c>
      <c r="H32" s="30">
        <f>'Monthly Data'!AM32</f>
        <v>0</v>
      </c>
      <c r="I32" s="30">
        <f>'Monthly Data'!AN32</f>
        <v>0</v>
      </c>
      <c r="J32" s="30">
        <f>'Monthly Data'!AO32</f>
        <v>0</v>
      </c>
      <c r="L32" s="23">
        <f>'GS &lt; 50 OLS Model'!$B$5</f>
        <v>-6875354.7652507098</v>
      </c>
      <c r="M32" s="23">
        <f ca="1">'GS &lt; 50 OLS Model'!$B$6*D32</f>
        <v>16153.221763908999</v>
      </c>
      <c r="N32" s="23">
        <f ca="1">'GS &lt; 50 OLS Model'!$B$7*E32</f>
        <v>1470355.3389111231</v>
      </c>
      <c r="O32" s="23">
        <f>'GS &lt; 50 OLS Model'!$B$8*F32</f>
        <v>13420831.791270379</v>
      </c>
      <c r="P32" s="23">
        <f>'GS &lt; 50 OLS Model'!$B$9*G32</f>
        <v>0</v>
      </c>
      <c r="Q32" s="23">
        <f>'GS &lt; 50 OLS Model'!$B$10*H32</f>
        <v>0</v>
      </c>
      <c r="R32" s="23">
        <f>'GS &lt; 50 OLS Model'!$B$11*I32</f>
        <v>0</v>
      </c>
      <c r="S32" s="23">
        <f>'GS &lt; 50 OLS Model'!$B$12*J32</f>
        <v>0</v>
      </c>
      <c r="T32" s="23">
        <f t="shared" ca="1" si="2"/>
        <v>8031985.5866947006</v>
      </c>
    </row>
    <row r="33" spans="1:20" x14ac:dyDescent="0.2">
      <c r="A33" s="11">
        <f>'Monthly Data'!A33</f>
        <v>40756</v>
      </c>
      <c r="B33" s="6">
        <f t="shared" si="1"/>
        <v>2011</v>
      </c>
      <c r="C33" s="30">
        <f>'Monthly Data'!I33</f>
        <v>7945328.4461527411</v>
      </c>
      <c r="D33">
        <f t="shared" ca="1" si="4"/>
        <v>12.719999999999999</v>
      </c>
      <c r="E33">
        <f t="shared" ca="1" si="4"/>
        <v>77.22999999999999</v>
      </c>
      <c r="F33" s="30">
        <f>'Monthly Data'!AC33</f>
        <v>3235</v>
      </c>
      <c r="G33" s="30">
        <f>'Monthly Data'!AG33</f>
        <v>0</v>
      </c>
      <c r="H33" s="30">
        <f>'Monthly Data'!AM33</f>
        <v>0</v>
      </c>
      <c r="I33" s="30">
        <f>'Monthly Data'!AN33</f>
        <v>0</v>
      </c>
      <c r="J33" s="30">
        <f>'Monthly Data'!AO33</f>
        <v>0</v>
      </c>
      <c r="L33" s="23">
        <f>'GS &lt; 50 OLS Model'!$B$5</f>
        <v>-6875354.7652507098</v>
      </c>
      <c r="M33" s="23">
        <f ca="1">'GS &lt; 50 OLS Model'!$B$6*D33</f>
        <v>41011.772622140212</v>
      </c>
      <c r="N33" s="23">
        <f ca="1">'GS &lt; 50 OLS Model'!$B$7*E33</f>
        <v>1171762.901910082</v>
      </c>
      <c r="O33" s="23">
        <f>'GS &lt; 50 OLS Model'!$B$8*F33</f>
        <v>13379473.295765694</v>
      </c>
      <c r="P33" s="23">
        <f>'GS &lt; 50 OLS Model'!$B$9*G33</f>
        <v>0</v>
      </c>
      <c r="Q33" s="23">
        <f>'GS &lt; 50 OLS Model'!$B$10*H33</f>
        <v>0</v>
      </c>
      <c r="R33" s="23">
        <f>'GS &lt; 50 OLS Model'!$B$11*I33</f>
        <v>0</v>
      </c>
      <c r="S33" s="23">
        <f>'GS &lt; 50 OLS Model'!$B$12*J33</f>
        <v>0</v>
      </c>
      <c r="T33" s="23">
        <f t="shared" ca="1" si="2"/>
        <v>7716893.205047207</v>
      </c>
    </row>
    <row r="34" spans="1:20" x14ac:dyDescent="0.2">
      <c r="A34" s="11">
        <f>'Monthly Data'!A34</f>
        <v>40787</v>
      </c>
      <c r="B34" s="6">
        <f t="shared" si="1"/>
        <v>2011</v>
      </c>
      <c r="C34" s="30">
        <f>'Monthly Data'!I34</f>
        <v>7095765.259495182</v>
      </c>
      <c r="D34">
        <f t="shared" ca="1" si="4"/>
        <v>86.570000000000007</v>
      </c>
      <c r="E34">
        <f t="shared" ca="1" si="4"/>
        <v>19.899999999999999</v>
      </c>
      <c r="F34" s="30">
        <f>'Monthly Data'!AC34</f>
        <v>3235</v>
      </c>
      <c r="G34" s="30">
        <f>'Monthly Data'!AG34</f>
        <v>0</v>
      </c>
      <c r="H34" s="30">
        <f>'Monthly Data'!AM34</f>
        <v>1</v>
      </c>
      <c r="I34" s="30">
        <f>'Monthly Data'!AN34</f>
        <v>0</v>
      </c>
      <c r="J34" s="30">
        <f>'Monthly Data'!AO34</f>
        <v>0</v>
      </c>
      <c r="L34" s="23">
        <f>'GS &lt; 50 OLS Model'!$B$5</f>
        <v>-6875354.7652507098</v>
      </c>
      <c r="M34" s="23">
        <f ca="1">'GS &lt; 50 OLS Model'!$B$6*D34</f>
        <v>279118.64433165715</v>
      </c>
      <c r="N34" s="23">
        <f ca="1">'GS &lt; 50 OLS Model'!$B$7*E34</f>
        <v>301930.36058540246</v>
      </c>
      <c r="O34" s="23">
        <f>'GS &lt; 50 OLS Model'!$B$8*F34</f>
        <v>13379473.295765694</v>
      </c>
      <c r="P34" s="23">
        <f>'GS &lt; 50 OLS Model'!$B$9*G34</f>
        <v>0</v>
      </c>
      <c r="Q34" s="23">
        <f>'GS &lt; 50 OLS Model'!$B$10*H34</f>
        <v>-165989.93426031101</v>
      </c>
      <c r="R34" s="23">
        <f>'GS &lt; 50 OLS Model'!$B$11*I34</f>
        <v>0</v>
      </c>
      <c r="S34" s="23">
        <f>'GS &lt; 50 OLS Model'!$B$12*J34</f>
        <v>0</v>
      </c>
      <c r="T34" s="23">
        <f t="shared" ca="1" si="2"/>
        <v>7085167.5354320444</v>
      </c>
    </row>
    <row r="35" spans="1:20" x14ac:dyDescent="0.2">
      <c r="A35" s="11">
        <f>'Monthly Data'!A35</f>
        <v>40817</v>
      </c>
      <c r="B35" s="6">
        <f t="shared" si="1"/>
        <v>2011</v>
      </c>
      <c r="C35" s="30">
        <f>'Monthly Data'!I35</f>
        <v>6962809.929037625</v>
      </c>
      <c r="D35">
        <f t="shared" ca="1" si="4"/>
        <v>270.3</v>
      </c>
      <c r="E35">
        <f t="shared" ca="1" si="4"/>
        <v>1.21</v>
      </c>
      <c r="F35" s="30">
        <f>'Monthly Data'!AC35</f>
        <v>3226</v>
      </c>
      <c r="G35" s="30">
        <f>'Monthly Data'!AG35</f>
        <v>0</v>
      </c>
      <c r="H35" s="30">
        <f>'Monthly Data'!AM35</f>
        <v>1</v>
      </c>
      <c r="I35" s="30">
        <f>'Monthly Data'!AN35</f>
        <v>0</v>
      </c>
      <c r="J35" s="30">
        <f>'Monthly Data'!AO35</f>
        <v>0</v>
      </c>
      <c r="L35" s="23">
        <f>'GS &lt; 50 OLS Model'!$B$5</f>
        <v>-6875354.7652507098</v>
      </c>
      <c r="M35" s="23">
        <f ca="1">'GS &lt; 50 OLS Model'!$B$6*D35</f>
        <v>871500.16822047962</v>
      </c>
      <c r="N35" s="23">
        <f ca="1">'GS &lt; 50 OLS Model'!$B$7*E35</f>
        <v>18358.579713986786</v>
      </c>
      <c r="O35" s="23">
        <f>'GS &lt; 50 OLS Model'!$B$8*F35</f>
        <v>13342250.649811476</v>
      </c>
      <c r="P35" s="23">
        <f>'GS &lt; 50 OLS Model'!$B$9*G35</f>
        <v>0</v>
      </c>
      <c r="Q35" s="23">
        <f>'GS &lt; 50 OLS Model'!$B$10*H35</f>
        <v>-165989.93426031101</v>
      </c>
      <c r="R35" s="23">
        <f>'GS &lt; 50 OLS Model'!$B$11*I35</f>
        <v>0</v>
      </c>
      <c r="S35" s="23">
        <f>'GS &lt; 50 OLS Model'!$B$12*J35</f>
        <v>0</v>
      </c>
      <c r="T35" s="23">
        <f t="shared" ref="T35:T66" ca="1" si="5">SUM(L35:P35)</f>
        <v>7356754.6324952338</v>
      </c>
    </row>
    <row r="36" spans="1:20" x14ac:dyDescent="0.2">
      <c r="A36" s="11">
        <f>'Monthly Data'!A36</f>
        <v>40848</v>
      </c>
      <c r="B36" s="6">
        <f t="shared" si="1"/>
        <v>2011</v>
      </c>
      <c r="C36" s="30">
        <f>'Monthly Data'!I36</f>
        <v>7251164.6070800656</v>
      </c>
      <c r="D36">
        <f t="shared" ca="1" si="4"/>
        <v>444.05</v>
      </c>
      <c r="E36">
        <f t="shared" ca="1" si="4"/>
        <v>0</v>
      </c>
      <c r="F36" s="30">
        <f>'Monthly Data'!AC36</f>
        <v>3224</v>
      </c>
      <c r="G36" s="30">
        <f>'Monthly Data'!AG36</f>
        <v>0</v>
      </c>
      <c r="H36" s="30">
        <f>'Monthly Data'!AM36</f>
        <v>1</v>
      </c>
      <c r="I36" s="30">
        <f>'Monthly Data'!AN36</f>
        <v>0</v>
      </c>
      <c r="J36" s="30">
        <f>'Monthly Data'!AO36</f>
        <v>0</v>
      </c>
      <c r="L36" s="23">
        <f>'GS &lt; 50 OLS Model'!$B$5</f>
        <v>-6875354.7652507098</v>
      </c>
      <c r="M36" s="23">
        <f ca="1">'GS &lt; 50 OLS Model'!$B$6*D36</f>
        <v>1431704.2164199187</v>
      </c>
      <c r="N36" s="23">
        <f ca="1">'GS &lt; 50 OLS Model'!$B$7*E36</f>
        <v>0</v>
      </c>
      <c r="O36" s="23">
        <f>'GS &lt; 50 OLS Model'!$B$8*F36</f>
        <v>13333978.950710541</v>
      </c>
      <c r="P36" s="23">
        <f>'GS &lt; 50 OLS Model'!$B$9*G36</f>
        <v>0</v>
      </c>
      <c r="Q36" s="23">
        <f>'GS &lt; 50 OLS Model'!$B$10*H36</f>
        <v>-165989.93426031101</v>
      </c>
      <c r="R36" s="23">
        <f>'GS &lt; 50 OLS Model'!$B$11*I36</f>
        <v>0</v>
      </c>
      <c r="S36" s="23">
        <f>'GS &lt; 50 OLS Model'!$B$12*J36</f>
        <v>0</v>
      </c>
      <c r="T36" s="23">
        <f t="shared" ca="1" si="5"/>
        <v>7890328.4018797493</v>
      </c>
    </row>
    <row r="37" spans="1:20" x14ac:dyDescent="0.2">
      <c r="A37" s="11">
        <f>'Monthly Data'!A37</f>
        <v>40878</v>
      </c>
      <c r="B37" s="6">
        <f t="shared" si="1"/>
        <v>2011</v>
      </c>
      <c r="C37" s="30">
        <f>'Monthly Data'!I37</f>
        <v>8093769.1554225087</v>
      </c>
      <c r="D37">
        <f t="shared" ca="1" si="4"/>
        <v>684.01</v>
      </c>
      <c r="E37">
        <f t="shared" ca="1" si="4"/>
        <v>0</v>
      </c>
      <c r="F37" s="30">
        <f>'Monthly Data'!AC37</f>
        <v>3225</v>
      </c>
      <c r="G37" s="30">
        <f>'Monthly Data'!AG37</f>
        <v>0</v>
      </c>
      <c r="H37" s="30">
        <f>'Monthly Data'!AM37</f>
        <v>0</v>
      </c>
      <c r="I37" s="30">
        <f>'Monthly Data'!AN37</f>
        <v>0</v>
      </c>
      <c r="J37" s="30">
        <f>'Monthly Data'!AO37</f>
        <v>0</v>
      </c>
      <c r="L37" s="23">
        <f>'GS &lt; 50 OLS Model'!$B$5</f>
        <v>-6875354.7652507098</v>
      </c>
      <c r="M37" s="23">
        <f ca="1">'GS &lt; 50 OLS Model'!$B$6*D37</f>
        <v>2205382.2791879033</v>
      </c>
      <c r="N37" s="23">
        <f ca="1">'GS &lt; 50 OLS Model'!$B$7*E37</f>
        <v>0</v>
      </c>
      <c r="O37" s="23">
        <f>'GS &lt; 50 OLS Model'!$B$8*F37</f>
        <v>13338114.800261008</v>
      </c>
      <c r="P37" s="23">
        <f>'GS &lt; 50 OLS Model'!$B$9*G37</f>
        <v>0</v>
      </c>
      <c r="Q37" s="23">
        <f>'GS &lt; 50 OLS Model'!$B$10*H37</f>
        <v>0</v>
      </c>
      <c r="R37" s="23">
        <f>'GS &lt; 50 OLS Model'!$B$11*I37</f>
        <v>0</v>
      </c>
      <c r="S37" s="23">
        <f>'GS &lt; 50 OLS Model'!$B$12*J37</f>
        <v>0</v>
      </c>
      <c r="T37" s="23">
        <f t="shared" ca="1" si="5"/>
        <v>8668142.3141982015</v>
      </c>
    </row>
    <row r="38" spans="1:20" x14ac:dyDescent="0.2">
      <c r="A38" s="11">
        <f>'Monthly Data'!A38</f>
        <v>40909</v>
      </c>
      <c r="B38" s="6">
        <f t="shared" si="1"/>
        <v>2012</v>
      </c>
      <c r="C38" s="30">
        <f>'Monthly Data'!I38</f>
        <v>8616766.236348236</v>
      </c>
      <c r="D38">
        <f t="shared" ca="1" si="4"/>
        <v>784.29</v>
      </c>
      <c r="E38">
        <f t="shared" ca="1" si="4"/>
        <v>0</v>
      </c>
      <c r="F38" s="30">
        <f>'Monthly Data'!AC38</f>
        <v>3226</v>
      </c>
      <c r="G38" s="30">
        <f>'Monthly Data'!AG38</f>
        <v>0</v>
      </c>
      <c r="H38" s="30">
        <f>'Monthly Data'!AM38</f>
        <v>0</v>
      </c>
      <c r="I38" s="30">
        <f>'Monthly Data'!AN38</f>
        <v>0</v>
      </c>
      <c r="J38" s="30">
        <f>'Monthly Data'!AO38</f>
        <v>0</v>
      </c>
      <c r="L38" s="23">
        <f>'GS &lt; 50 OLS Model'!$B$5</f>
        <v>-6875354.7652507098</v>
      </c>
      <c r="M38" s="23">
        <f ca="1">'GS &lt; 50 OLS Model'!$B$6*D38</f>
        <v>2528704.6501429519</v>
      </c>
      <c r="N38" s="23">
        <f ca="1">'GS &lt; 50 OLS Model'!$B$7*E38</f>
        <v>0</v>
      </c>
      <c r="O38" s="23">
        <f>'GS &lt; 50 OLS Model'!$B$8*F38</f>
        <v>13342250.649811476</v>
      </c>
      <c r="P38" s="23">
        <f>'GS &lt; 50 OLS Model'!$B$9*G38</f>
        <v>0</v>
      </c>
      <c r="Q38" s="23">
        <f>'GS &lt; 50 OLS Model'!$B$10*H38</f>
        <v>0</v>
      </c>
      <c r="R38" s="23">
        <f>'GS &lt; 50 OLS Model'!$B$11*I38</f>
        <v>0</v>
      </c>
      <c r="S38" s="23">
        <f>'GS &lt; 50 OLS Model'!$B$12*J38</f>
        <v>0</v>
      </c>
      <c r="T38" s="23">
        <f t="shared" ca="1" si="5"/>
        <v>8995600.5347037185</v>
      </c>
    </row>
    <row r="39" spans="1:20" x14ac:dyDescent="0.2">
      <c r="A39" s="11">
        <f>'Monthly Data'!A39</f>
        <v>40940</v>
      </c>
      <c r="B39" s="6">
        <f t="shared" si="1"/>
        <v>2012</v>
      </c>
      <c r="C39" s="30">
        <f>'Monthly Data'!I39</f>
        <v>7990695.766057251</v>
      </c>
      <c r="D39">
        <f t="shared" ca="1" si="4"/>
        <v>682.50999999999988</v>
      </c>
      <c r="E39">
        <f t="shared" ca="1" si="4"/>
        <v>0</v>
      </c>
      <c r="F39" s="30">
        <f>'Monthly Data'!AC39</f>
        <v>3225</v>
      </c>
      <c r="G39" s="30">
        <f>'Monthly Data'!AG39</f>
        <v>0</v>
      </c>
      <c r="H39" s="30">
        <f>'Monthly Data'!AM39</f>
        <v>0</v>
      </c>
      <c r="I39" s="30">
        <f>'Monthly Data'!AN39</f>
        <v>1</v>
      </c>
      <c r="J39" s="30">
        <f>'Monthly Data'!AO39</f>
        <v>0</v>
      </c>
      <c r="L39" s="23">
        <f>'GS &lt; 50 OLS Model'!$B$5</f>
        <v>-6875354.7652507098</v>
      </c>
      <c r="M39" s="23">
        <f ca="1">'GS &lt; 50 OLS Model'!$B$6*D39</f>
        <v>2200545.9852466127</v>
      </c>
      <c r="N39" s="23">
        <f ca="1">'GS &lt; 50 OLS Model'!$B$7*E39</f>
        <v>0</v>
      </c>
      <c r="O39" s="23">
        <f>'GS &lt; 50 OLS Model'!$B$8*F39</f>
        <v>13338114.800261008</v>
      </c>
      <c r="P39" s="23">
        <f>'GS &lt; 50 OLS Model'!$B$9*G39</f>
        <v>0</v>
      </c>
      <c r="Q39" s="23">
        <f>'GS &lt; 50 OLS Model'!$B$10*H39</f>
        <v>0</v>
      </c>
      <c r="R39" s="23">
        <f>'GS &lt; 50 OLS Model'!$B$11*I39</f>
        <v>-326865.93157912203</v>
      </c>
      <c r="S39" s="23">
        <f>'GS &lt; 50 OLS Model'!$B$12*J39</f>
        <v>0</v>
      </c>
      <c r="T39" s="23">
        <f t="shared" ca="1" si="5"/>
        <v>8663306.0202569105</v>
      </c>
    </row>
    <row r="40" spans="1:20" x14ac:dyDescent="0.2">
      <c r="A40" s="11">
        <f>'Monthly Data'!A40</f>
        <v>40969</v>
      </c>
      <c r="B40" s="6">
        <f t="shared" si="1"/>
        <v>2012</v>
      </c>
      <c r="C40" s="30">
        <f>'Monthly Data'!I40</f>
        <v>7701208.6086662654</v>
      </c>
      <c r="D40">
        <f t="shared" ca="1" si="4"/>
        <v>556.99</v>
      </c>
      <c r="E40">
        <f t="shared" ca="1" si="4"/>
        <v>0</v>
      </c>
      <c r="F40" s="30">
        <f>'Monthly Data'!AC40</f>
        <v>3222</v>
      </c>
      <c r="G40" s="30">
        <f>'Monthly Data'!AG40</f>
        <v>0</v>
      </c>
      <c r="H40" s="30">
        <f>'Monthly Data'!AM40</f>
        <v>0</v>
      </c>
      <c r="I40" s="30">
        <f>'Monthly Data'!AN40</f>
        <v>0</v>
      </c>
      <c r="J40" s="30">
        <f>'Monthly Data'!AO40</f>
        <v>0</v>
      </c>
      <c r="L40" s="23">
        <f>'GS &lt; 50 OLS Model'!$B$5</f>
        <v>-6875354.7652507098</v>
      </c>
      <c r="M40" s="23">
        <f ca="1">'GS &lt; 50 OLS Model'!$B$6*D40</f>
        <v>1795844.9082394561</v>
      </c>
      <c r="N40" s="23">
        <f ca="1">'GS &lt; 50 OLS Model'!$B$7*E40</f>
        <v>0</v>
      </c>
      <c r="O40" s="23">
        <f>'GS &lt; 50 OLS Model'!$B$8*F40</f>
        <v>13325707.251609603</v>
      </c>
      <c r="P40" s="23">
        <f>'GS &lt; 50 OLS Model'!$B$9*G40</f>
        <v>0</v>
      </c>
      <c r="Q40" s="23">
        <f>'GS &lt; 50 OLS Model'!$B$10*H40</f>
        <v>0</v>
      </c>
      <c r="R40" s="23">
        <f>'GS &lt; 50 OLS Model'!$B$11*I40</f>
        <v>0</v>
      </c>
      <c r="S40" s="23">
        <f>'GS &lt; 50 OLS Model'!$B$12*J40</f>
        <v>0</v>
      </c>
      <c r="T40" s="23">
        <f t="shared" ca="1" si="5"/>
        <v>8246197.394598349</v>
      </c>
    </row>
    <row r="41" spans="1:20" x14ac:dyDescent="0.2">
      <c r="A41" s="11">
        <f>'Monthly Data'!A41</f>
        <v>41000</v>
      </c>
      <c r="B41" s="6">
        <f t="shared" si="1"/>
        <v>2012</v>
      </c>
      <c r="C41" s="30">
        <f>'Monthly Data'!I41</f>
        <v>6920576.3044752814</v>
      </c>
      <c r="D41">
        <f t="shared" ca="1" si="4"/>
        <v>326.58999999999997</v>
      </c>
      <c r="E41">
        <f t="shared" ca="1" si="4"/>
        <v>0.39</v>
      </c>
      <c r="F41" s="30">
        <f>'Monthly Data'!AC41</f>
        <v>3213</v>
      </c>
      <c r="G41" s="30">
        <f>'Monthly Data'!AG41</f>
        <v>0</v>
      </c>
      <c r="H41" s="30">
        <f>'Monthly Data'!AM41</f>
        <v>0</v>
      </c>
      <c r="I41" s="30">
        <f>'Monthly Data'!AN41</f>
        <v>0</v>
      </c>
      <c r="J41" s="30">
        <f>'Monthly Data'!AO41</f>
        <v>1</v>
      </c>
      <c r="L41" s="23">
        <f>'GS &lt; 50 OLS Model'!$B$5</f>
        <v>-6875354.7652507098</v>
      </c>
      <c r="M41" s="23">
        <f ca="1">'GS &lt; 50 OLS Model'!$B$6*D41</f>
        <v>1052990.1588572934</v>
      </c>
      <c r="N41" s="23">
        <f ca="1">'GS &lt; 50 OLS Model'!$B$7*E41</f>
        <v>5917.2281722767329</v>
      </c>
      <c r="O41" s="23">
        <f>'GS &lt; 50 OLS Model'!$B$8*F41</f>
        <v>13288484.605655385</v>
      </c>
      <c r="P41" s="23">
        <f>'GS &lt; 50 OLS Model'!$B$9*G41</f>
        <v>0</v>
      </c>
      <c r="Q41" s="23">
        <f>'GS &lt; 50 OLS Model'!$B$10*H41</f>
        <v>0</v>
      </c>
      <c r="R41" s="23">
        <f>'GS &lt; 50 OLS Model'!$B$11*I41</f>
        <v>0</v>
      </c>
      <c r="S41" s="23">
        <f>'GS &lt; 50 OLS Model'!$B$12*J41</f>
        <v>-430573.12975029001</v>
      </c>
      <c r="T41" s="23">
        <f t="shared" ca="1" si="5"/>
        <v>7472037.2274342459</v>
      </c>
    </row>
    <row r="42" spans="1:20" x14ac:dyDescent="0.2">
      <c r="A42" s="11">
        <f>'Monthly Data'!A42</f>
        <v>41030</v>
      </c>
      <c r="B42" s="6">
        <f t="shared" si="1"/>
        <v>2012</v>
      </c>
      <c r="C42" s="30">
        <f>'Monthly Data'!I42</f>
        <v>6992836.9937842954</v>
      </c>
      <c r="D42">
        <f t="shared" ca="1" si="4"/>
        <v>144.96</v>
      </c>
      <c r="E42">
        <f t="shared" ca="1" si="4"/>
        <v>8.67</v>
      </c>
      <c r="F42" s="30">
        <f>'Monthly Data'!AC42</f>
        <v>3198</v>
      </c>
      <c r="G42" s="30">
        <f>'Monthly Data'!AG42</f>
        <v>0</v>
      </c>
      <c r="H42" s="30">
        <f>'Monthly Data'!AM42</f>
        <v>0</v>
      </c>
      <c r="I42" s="30">
        <f>'Monthly Data'!AN42</f>
        <v>0</v>
      </c>
      <c r="J42" s="30">
        <f>'Monthly Data'!AO42</f>
        <v>0</v>
      </c>
      <c r="L42" s="23">
        <f>'GS &lt; 50 OLS Model'!$B$5</f>
        <v>-6875354.7652507098</v>
      </c>
      <c r="M42" s="23">
        <f ca="1">'GS &lt; 50 OLS Model'!$B$6*D42</f>
        <v>467379.44648627721</v>
      </c>
      <c r="N42" s="23">
        <f ca="1">'GS &lt; 50 OLS Model'!$B$7*E42</f>
        <v>131544.53398369043</v>
      </c>
      <c r="O42" s="23">
        <f>'GS &lt; 50 OLS Model'!$B$8*F42</f>
        <v>13226446.862398358</v>
      </c>
      <c r="P42" s="23">
        <f>'GS &lt; 50 OLS Model'!$B$9*G42</f>
        <v>0</v>
      </c>
      <c r="Q42" s="23">
        <f>'GS &lt; 50 OLS Model'!$B$10*H42</f>
        <v>0</v>
      </c>
      <c r="R42" s="23">
        <f>'GS &lt; 50 OLS Model'!$B$11*I42</f>
        <v>0</v>
      </c>
      <c r="S42" s="23">
        <f>'GS &lt; 50 OLS Model'!$B$12*J42</f>
        <v>0</v>
      </c>
      <c r="T42" s="23">
        <f t="shared" ca="1" si="5"/>
        <v>6950016.0776176164</v>
      </c>
    </row>
    <row r="43" spans="1:20" x14ac:dyDescent="0.2">
      <c r="A43" s="11">
        <f>'Monthly Data'!A43</f>
        <v>41061</v>
      </c>
      <c r="B43" s="6">
        <f t="shared" si="1"/>
        <v>2012</v>
      </c>
      <c r="C43" s="30">
        <f>'Monthly Data'!I43</f>
        <v>7377632.6825933103</v>
      </c>
      <c r="D43">
        <f t="shared" ca="1" si="4"/>
        <v>41.510000000000005</v>
      </c>
      <c r="E43">
        <f t="shared" ca="1" si="4"/>
        <v>44.41</v>
      </c>
      <c r="F43" s="30">
        <f>'Monthly Data'!AC43</f>
        <v>3201</v>
      </c>
      <c r="G43" s="30">
        <f>'Monthly Data'!AG43</f>
        <v>0</v>
      </c>
      <c r="H43" s="30">
        <f>'Monthly Data'!AM43</f>
        <v>0</v>
      </c>
      <c r="I43" s="30">
        <f>'Monthly Data'!AN43</f>
        <v>0</v>
      </c>
      <c r="J43" s="30">
        <f>'Monthly Data'!AO43</f>
        <v>0</v>
      </c>
      <c r="L43" s="23">
        <f>'GS &lt; 50 OLS Model'!$B$5</f>
        <v>-6875354.7652507098</v>
      </c>
      <c r="M43" s="23">
        <f ca="1">'GS &lt; 50 OLS Model'!$B$6*D43</f>
        <v>133836.37433530195</v>
      </c>
      <c r="N43" s="23">
        <f ca="1">'GS &lt; 50 OLS Model'!$B$7*E43</f>
        <v>673805.39264310175</v>
      </c>
      <c r="O43" s="23">
        <f>'GS &lt; 50 OLS Model'!$B$8*F43</f>
        <v>13238854.411049765</v>
      </c>
      <c r="P43" s="23">
        <f>'GS &lt; 50 OLS Model'!$B$9*G43</f>
        <v>0</v>
      </c>
      <c r="Q43" s="23">
        <f>'GS &lt; 50 OLS Model'!$B$10*H43</f>
        <v>0</v>
      </c>
      <c r="R43" s="23">
        <f>'GS &lt; 50 OLS Model'!$B$11*I43</f>
        <v>0</v>
      </c>
      <c r="S43" s="23">
        <f>'GS &lt; 50 OLS Model'!$B$12*J43</f>
        <v>0</v>
      </c>
      <c r="T43" s="23">
        <f t="shared" ca="1" si="5"/>
        <v>7171141.4127774583</v>
      </c>
    </row>
    <row r="44" spans="1:20" x14ac:dyDescent="0.2">
      <c r="A44" s="11">
        <f>'Monthly Data'!A44</f>
        <v>41091</v>
      </c>
      <c r="B44" s="6">
        <f t="shared" si="1"/>
        <v>2012</v>
      </c>
      <c r="C44" s="30">
        <f>'Monthly Data'!I44</f>
        <v>8108140.1990023255</v>
      </c>
      <c r="D44">
        <f t="shared" ca="1" si="4"/>
        <v>5.01</v>
      </c>
      <c r="E44">
        <f t="shared" ca="1" si="4"/>
        <v>96.909999999999982</v>
      </c>
      <c r="F44" s="30">
        <f>'Monthly Data'!AC44</f>
        <v>3197</v>
      </c>
      <c r="G44" s="30">
        <f>'Monthly Data'!AG44</f>
        <v>0</v>
      </c>
      <c r="H44" s="30">
        <f>'Monthly Data'!AM44</f>
        <v>0</v>
      </c>
      <c r="I44" s="30">
        <f>'Monthly Data'!AN44</f>
        <v>0</v>
      </c>
      <c r="J44" s="30">
        <f>'Monthly Data'!AO44</f>
        <v>0</v>
      </c>
      <c r="L44" s="23">
        <f>'GS &lt; 50 OLS Model'!$B$5</f>
        <v>-6875354.7652507098</v>
      </c>
      <c r="M44" s="23">
        <f ca="1">'GS &lt; 50 OLS Model'!$B$6*D44</f>
        <v>16153.221763908999</v>
      </c>
      <c r="N44" s="23">
        <f ca="1">'GS &lt; 50 OLS Model'!$B$7*E44</f>
        <v>1470355.3389111231</v>
      </c>
      <c r="O44" s="23">
        <f>'GS &lt; 50 OLS Model'!$B$8*F44</f>
        <v>13222311.012847889</v>
      </c>
      <c r="P44" s="23">
        <f>'GS &lt; 50 OLS Model'!$B$9*G44</f>
        <v>0</v>
      </c>
      <c r="Q44" s="23">
        <f>'GS &lt; 50 OLS Model'!$B$10*H44</f>
        <v>0</v>
      </c>
      <c r="R44" s="23">
        <f>'GS &lt; 50 OLS Model'!$B$11*I44</f>
        <v>0</v>
      </c>
      <c r="S44" s="23">
        <f>'GS &lt; 50 OLS Model'!$B$12*J44</f>
        <v>0</v>
      </c>
      <c r="T44" s="23">
        <f t="shared" ca="1" si="5"/>
        <v>7833464.8082722109</v>
      </c>
    </row>
    <row r="45" spans="1:20" x14ac:dyDescent="0.2">
      <c r="A45" s="11">
        <f>'Monthly Data'!A45</f>
        <v>41122</v>
      </c>
      <c r="B45" s="6">
        <f t="shared" si="1"/>
        <v>2012</v>
      </c>
      <c r="C45" s="30">
        <f>'Monthly Data'!I45</f>
        <v>7894188.0266113393</v>
      </c>
      <c r="D45">
        <f t="shared" ca="1" si="4"/>
        <v>12.719999999999999</v>
      </c>
      <c r="E45">
        <f t="shared" ca="1" si="4"/>
        <v>77.22999999999999</v>
      </c>
      <c r="F45" s="30">
        <f>'Monthly Data'!AC45</f>
        <v>3194</v>
      </c>
      <c r="G45" s="30">
        <f>'Monthly Data'!AG45</f>
        <v>0</v>
      </c>
      <c r="H45" s="30">
        <f>'Monthly Data'!AM45</f>
        <v>0</v>
      </c>
      <c r="I45" s="30">
        <f>'Monthly Data'!AN45</f>
        <v>0</v>
      </c>
      <c r="J45" s="30">
        <f>'Monthly Data'!AO45</f>
        <v>0</v>
      </c>
      <c r="L45" s="23">
        <f>'GS &lt; 50 OLS Model'!$B$5</f>
        <v>-6875354.7652507098</v>
      </c>
      <c r="M45" s="23">
        <f ca="1">'GS &lt; 50 OLS Model'!$B$6*D45</f>
        <v>41011.772622140212</v>
      </c>
      <c r="N45" s="23">
        <f ca="1">'GS &lt; 50 OLS Model'!$B$7*E45</f>
        <v>1171762.901910082</v>
      </c>
      <c r="O45" s="23">
        <f>'GS &lt; 50 OLS Model'!$B$8*F45</f>
        <v>13209903.464196485</v>
      </c>
      <c r="P45" s="23">
        <f>'GS &lt; 50 OLS Model'!$B$9*G45</f>
        <v>0</v>
      </c>
      <c r="Q45" s="23">
        <f>'GS &lt; 50 OLS Model'!$B$10*H45</f>
        <v>0</v>
      </c>
      <c r="R45" s="23">
        <f>'GS &lt; 50 OLS Model'!$B$11*I45</f>
        <v>0</v>
      </c>
      <c r="S45" s="23">
        <f>'GS &lt; 50 OLS Model'!$B$12*J45</f>
        <v>0</v>
      </c>
      <c r="T45" s="23">
        <f t="shared" ca="1" si="5"/>
        <v>7547323.3734779973</v>
      </c>
    </row>
    <row r="46" spans="1:20" x14ac:dyDescent="0.2">
      <c r="A46" s="11">
        <f>'Monthly Data'!A46</f>
        <v>41153</v>
      </c>
      <c r="B46" s="6">
        <f t="shared" si="1"/>
        <v>2012</v>
      </c>
      <c r="C46" s="30">
        <f>'Monthly Data'!I46</f>
        <v>7032231.0455203541</v>
      </c>
      <c r="D46">
        <f t="shared" ca="1" si="4"/>
        <v>86.570000000000007</v>
      </c>
      <c r="E46">
        <f t="shared" ca="1" si="4"/>
        <v>19.899999999999999</v>
      </c>
      <c r="F46" s="30">
        <f>'Monthly Data'!AC46</f>
        <v>3166</v>
      </c>
      <c r="G46" s="30">
        <f>'Monthly Data'!AG46</f>
        <v>0</v>
      </c>
      <c r="H46" s="30">
        <f>'Monthly Data'!AM46</f>
        <v>1</v>
      </c>
      <c r="I46" s="30">
        <f>'Monthly Data'!AN46</f>
        <v>0</v>
      </c>
      <c r="J46" s="30">
        <f>'Monthly Data'!AO46</f>
        <v>0</v>
      </c>
      <c r="L46" s="23">
        <f>'GS &lt; 50 OLS Model'!$B$5</f>
        <v>-6875354.7652507098</v>
      </c>
      <c r="M46" s="23">
        <f ca="1">'GS &lt; 50 OLS Model'!$B$6*D46</f>
        <v>279118.64433165715</v>
      </c>
      <c r="N46" s="23">
        <f ca="1">'GS &lt; 50 OLS Model'!$B$7*E46</f>
        <v>301930.36058540246</v>
      </c>
      <c r="O46" s="23">
        <f>'GS &lt; 50 OLS Model'!$B$8*F46</f>
        <v>13094099.676783364</v>
      </c>
      <c r="P46" s="23">
        <f>'GS &lt; 50 OLS Model'!$B$9*G46</f>
        <v>0</v>
      </c>
      <c r="Q46" s="23">
        <f>'GS &lt; 50 OLS Model'!$B$10*H46</f>
        <v>-165989.93426031101</v>
      </c>
      <c r="R46" s="23">
        <f>'GS &lt; 50 OLS Model'!$B$11*I46</f>
        <v>0</v>
      </c>
      <c r="S46" s="23">
        <f>'GS &lt; 50 OLS Model'!$B$12*J46</f>
        <v>0</v>
      </c>
      <c r="T46" s="23">
        <f t="shared" ca="1" si="5"/>
        <v>6799793.9164497145</v>
      </c>
    </row>
    <row r="47" spans="1:20" x14ac:dyDescent="0.2">
      <c r="A47" s="11">
        <f>'Monthly Data'!A47</f>
        <v>41183</v>
      </c>
      <c r="B47" s="6">
        <f t="shared" si="1"/>
        <v>2012</v>
      </c>
      <c r="C47" s="30">
        <f>'Monthly Data'!I47</f>
        <v>6851983.3074293695</v>
      </c>
      <c r="D47">
        <f t="shared" ref="D47:E62" ca="1" si="6">D35</f>
        <v>270.3</v>
      </c>
      <c r="E47">
        <f t="shared" ca="1" si="6"/>
        <v>1.21</v>
      </c>
      <c r="F47" s="30">
        <f>'Monthly Data'!AC47</f>
        <v>3163</v>
      </c>
      <c r="G47" s="30">
        <f>'Monthly Data'!AG47</f>
        <v>0</v>
      </c>
      <c r="H47" s="30">
        <f>'Monthly Data'!AM47</f>
        <v>1</v>
      </c>
      <c r="I47" s="30">
        <f>'Monthly Data'!AN47</f>
        <v>0</v>
      </c>
      <c r="J47" s="30">
        <f>'Monthly Data'!AO47</f>
        <v>0</v>
      </c>
      <c r="L47" s="23">
        <f>'GS &lt; 50 OLS Model'!$B$5</f>
        <v>-6875354.7652507098</v>
      </c>
      <c r="M47" s="23">
        <f ca="1">'GS &lt; 50 OLS Model'!$B$6*D47</f>
        <v>871500.16822047962</v>
      </c>
      <c r="N47" s="23">
        <f ca="1">'GS &lt; 50 OLS Model'!$B$7*E47</f>
        <v>18358.579713986786</v>
      </c>
      <c r="O47" s="23">
        <f>'GS &lt; 50 OLS Model'!$B$8*F47</f>
        <v>13081692.12813196</v>
      </c>
      <c r="P47" s="23">
        <f>'GS &lt; 50 OLS Model'!$B$9*G47</f>
        <v>0</v>
      </c>
      <c r="Q47" s="23">
        <f>'GS &lt; 50 OLS Model'!$B$10*H47</f>
        <v>-165989.93426031101</v>
      </c>
      <c r="R47" s="23">
        <f>'GS &lt; 50 OLS Model'!$B$11*I47</f>
        <v>0</v>
      </c>
      <c r="S47" s="23">
        <f>'GS &lt; 50 OLS Model'!$B$12*J47</f>
        <v>0</v>
      </c>
      <c r="T47" s="23">
        <f t="shared" ca="1" si="5"/>
        <v>7096196.1108157169</v>
      </c>
    </row>
    <row r="48" spans="1:20" x14ac:dyDescent="0.2">
      <c r="A48" s="11">
        <f>'Monthly Data'!A48</f>
        <v>41214</v>
      </c>
      <c r="B48" s="6">
        <f t="shared" si="1"/>
        <v>2012</v>
      </c>
      <c r="C48" s="30">
        <f>'Monthly Data'!I48</f>
        <v>7479887.5906383833</v>
      </c>
      <c r="D48">
        <f t="shared" ca="1" si="6"/>
        <v>444.05</v>
      </c>
      <c r="E48">
        <f t="shared" ca="1" si="6"/>
        <v>0</v>
      </c>
      <c r="F48" s="30">
        <f>'Monthly Data'!AC48</f>
        <v>3177</v>
      </c>
      <c r="G48" s="30">
        <f>'Monthly Data'!AG48</f>
        <v>0</v>
      </c>
      <c r="H48" s="30">
        <f>'Monthly Data'!AM48</f>
        <v>1</v>
      </c>
      <c r="I48" s="30">
        <f>'Monthly Data'!AN48</f>
        <v>0</v>
      </c>
      <c r="J48" s="30">
        <f>'Monthly Data'!AO48</f>
        <v>0</v>
      </c>
      <c r="L48" s="23">
        <f>'GS &lt; 50 OLS Model'!$B$5</f>
        <v>-6875354.7652507098</v>
      </c>
      <c r="M48" s="23">
        <f ca="1">'GS &lt; 50 OLS Model'!$B$6*D48</f>
        <v>1431704.2164199187</v>
      </c>
      <c r="N48" s="23">
        <f ca="1">'GS &lt; 50 OLS Model'!$B$7*E48</f>
        <v>0</v>
      </c>
      <c r="O48" s="23">
        <f>'GS &lt; 50 OLS Model'!$B$8*F48</f>
        <v>13139594.02183852</v>
      </c>
      <c r="P48" s="23">
        <f>'GS &lt; 50 OLS Model'!$B$9*G48</f>
        <v>0</v>
      </c>
      <c r="Q48" s="23">
        <f>'GS &lt; 50 OLS Model'!$B$10*H48</f>
        <v>-165989.93426031101</v>
      </c>
      <c r="R48" s="23">
        <f>'GS &lt; 50 OLS Model'!$B$11*I48</f>
        <v>0</v>
      </c>
      <c r="S48" s="23">
        <f>'GS &lt; 50 OLS Model'!$B$12*J48</f>
        <v>0</v>
      </c>
      <c r="T48" s="23">
        <f t="shared" ca="1" si="5"/>
        <v>7695943.4730077283</v>
      </c>
    </row>
    <row r="49" spans="1:20" x14ac:dyDescent="0.2">
      <c r="A49" s="11">
        <f>'Monthly Data'!A49</f>
        <v>41244</v>
      </c>
      <c r="B49" s="6">
        <f t="shared" si="1"/>
        <v>2012</v>
      </c>
      <c r="C49" s="30">
        <f>'Monthly Data'!I49</f>
        <v>8137948.6939473981</v>
      </c>
      <c r="D49">
        <f t="shared" ca="1" si="6"/>
        <v>684.01</v>
      </c>
      <c r="E49">
        <f t="shared" ca="1" si="6"/>
        <v>0</v>
      </c>
      <c r="F49" s="30">
        <f>'Monthly Data'!AC49</f>
        <v>3180</v>
      </c>
      <c r="G49" s="30">
        <f>'Monthly Data'!AG49</f>
        <v>0</v>
      </c>
      <c r="H49" s="30">
        <f>'Monthly Data'!AM49</f>
        <v>0</v>
      </c>
      <c r="I49" s="30">
        <f>'Monthly Data'!AN49</f>
        <v>0</v>
      </c>
      <c r="J49" s="30">
        <f>'Monthly Data'!AO49</f>
        <v>0</v>
      </c>
      <c r="L49" s="23">
        <f>'GS &lt; 50 OLS Model'!$B$5</f>
        <v>-6875354.7652507098</v>
      </c>
      <c r="M49" s="23">
        <f ca="1">'GS &lt; 50 OLS Model'!$B$6*D49</f>
        <v>2205382.2791879033</v>
      </c>
      <c r="N49" s="23">
        <f ca="1">'GS &lt; 50 OLS Model'!$B$7*E49</f>
        <v>0</v>
      </c>
      <c r="O49" s="23">
        <f>'GS &lt; 50 OLS Model'!$B$8*F49</f>
        <v>13152001.570489924</v>
      </c>
      <c r="P49" s="23">
        <f>'GS &lt; 50 OLS Model'!$B$9*G49</f>
        <v>0</v>
      </c>
      <c r="Q49" s="23">
        <f>'GS &lt; 50 OLS Model'!$B$10*H49</f>
        <v>0</v>
      </c>
      <c r="R49" s="23">
        <f>'GS &lt; 50 OLS Model'!$B$11*I49</f>
        <v>0</v>
      </c>
      <c r="S49" s="23">
        <f>'GS &lt; 50 OLS Model'!$B$12*J49</f>
        <v>0</v>
      </c>
      <c r="T49" s="23">
        <f t="shared" ca="1" si="5"/>
        <v>8482029.0844271183</v>
      </c>
    </row>
    <row r="50" spans="1:20" x14ac:dyDescent="0.2">
      <c r="A50" s="11">
        <f>'Monthly Data'!A50</f>
        <v>41275</v>
      </c>
      <c r="B50" s="6">
        <f t="shared" si="1"/>
        <v>2013</v>
      </c>
      <c r="C50" s="30">
        <f>'Monthly Data'!I50</f>
        <v>8754489.4838419612</v>
      </c>
      <c r="D50">
        <f t="shared" ca="1" si="6"/>
        <v>784.29</v>
      </c>
      <c r="E50">
        <f t="shared" ca="1" si="6"/>
        <v>0</v>
      </c>
      <c r="F50" s="30">
        <f>'Monthly Data'!AC50</f>
        <v>3175</v>
      </c>
      <c r="G50" s="30">
        <f>'Monthly Data'!AG50</f>
        <v>0</v>
      </c>
      <c r="H50" s="30">
        <f>'Monthly Data'!AM50</f>
        <v>0</v>
      </c>
      <c r="I50" s="30">
        <f>'Monthly Data'!AN50</f>
        <v>0</v>
      </c>
      <c r="J50" s="30">
        <f>'Monthly Data'!AO50</f>
        <v>0</v>
      </c>
      <c r="L50" s="23">
        <f>'GS &lt; 50 OLS Model'!$B$5</f>
        <v>-6875354.7652507098</v>
      </c>
      <c r="M50" s="23">
        <f ca="1">'GS &lt; 50 OLS Model'!$B$6*D50</f>
        <v>2528704.6501429519</v>
      </c>
      <c r="N50" s="23">
        <f ca="1">'GS &lt; 50 OLS Model'!$B$7*E50</f>
        <v>0</v>
      </c>
      <c r="O50" s="23">
        <f>'GS &lt; 50 OLS Model'!$B$8*F50</f>
        <v>13131322.322737582</v>
      </c>
      <c r="P50" s="23">
        <f>'GS &lt; 50 OLS Model'!$B$9*G50</f>
        <v>0</v>
      </c>
      <c r="Q50" s="23">
        <f>'GS &lt; 50 OLS Model'!$B$10*H50</f>
        <v>0</v>
      </c>
      <c r="R50" s="23">
        <f>'GS &lt; 50 OLS Model'!$B$11*I50</f>
        <v>0</v>
      </c>
      <c r="S50" s="23">
        <f>'GS &lt; 50 OLS Model'!$B$12*J50</f>
        <v>0</v>
      </c>
      <c r="T50" s="23">
        <f t="shared" ca="1" si="5"/>
        <v>8784672.2076298241</v>
      </c>
    </row>
    <row r="51" spans="1:20" x14ac:dyDescent="0.2">
      <c r="A51" s="11">
        <f>'Monthly Data'!A51</f>
        <v>41306</v>
      </c>
      <c r="B51" s="6">
        <f t="shared" si="1"/>
        <v>2013</v>
      </c>
      <c r="C51" s="30">
        <f>'Monthly Data'!I51</f>
        <v>7995622.6666620364</v>
      </c>
      <c r="D51">
        <f t="shared" ca="1" si="6"/>
        <v>682.50999999999988</v>
      </c>
      <c r="E51">
        <f t="shared" ca="1" si="6"/>
        <v>0</v>
      </c>
      <c r="F51" s="30">
        <f>'Monthly Data'!AC51</f>
        <v>3183</v>
      </c>
      <c r="G51" s="30">
        <f>'Monthly Data'!AG51</f>
        <v>0</v>
      </c>
      <c r="H51" s="30">
        <f>'Monthly Data'!AM51</f>
        <v>0</v>
      </c>
      <c r="I51" s="30">
        <f>'Monthly Data'!AN51</f>
        <v>1</v>
      </c>
      <c r="J51" s="30">
        <f>'Monthly Data'!AO51</f>
        <v>0</v>
      </c>
      <c r="L51" s="23">
        <f>'GS &lt; 50 OLS Model'!$B$5</f>
        <v>-6875354.7652507098</v>
      </c>
      <c r="M51" s="23">
        <f ca="1">'GS &lt; 50 OLS Model'!$B$6*D51</f>
        <v>2200545.9852466127</v>
      </c>
      <c r="N51" s="23">
        <f ca="1">'GS &lt; 50 OLS Model'!$B$7*E51</f>
        <v>0</v>
      </c>
      <c r="O51" s="23">
        <f>'GS &lt; 50 OLS Model'!$B$8*F51</f>
        <v>13164409.119141331</v>
      </c>
      <c r="P51" s="23">
        <f>'GS &lt; 50 OLS Model'!$B$9*G51</f>
        <v>0</v>
      </c>
      <c r="Q51" s="23">
        <f>'GS &lt; 50 OLS Model'!$B$10*H51</f>
        <v>0</v>
      </c>
      <c r="R51" s="23">
        <f>'GS &lt; 50 OLS Model'!$B$11*I51</f>
        <v>-326865.93157912203</v>
      </c>
      <c r="S51" s="23">
        <f>'GS &lt; 50 OLS Model'!$B$12*J51</f>
        <v>0</v>
      </c>
      <c r="T51" s="23">
        <f t="shared" ca="1" si="5"/>
        <v>8489600.3391372338</v>
      </c>
    </row>
    <row r="52" spans="1:20" x14ac:dyDescent="0.2">
      <c r="A52" s="11">
        <f>'Monthly Data'!A52</f>
        <v>41334</v>
      </c>
      <c r="B52" s="6">
        <f t="shared" si="1"/>
        <v>2013</v>
      </c>
      <c r="C52" s="30">
        <f>'Monthly Data'!I52</f>
        <v>8084522.8748821123</v>
      </c>
      <c r="D52">
        <f t="shared" ca="1" si="6"/>
        <v>556.99</v>
      </c>
      <c r="E52">
        <f t="shared" ca="1" si="6"/>
        <v>0</v>
      </c>
      <c r="F52" s="30">
        <f>'Monthly Data'!AC52</f>
        <v>3179</v>
      </c>
      <c r="G52" s="30">
        <f>'Monthly Data'!AG52</f>
        <v>0</v>
      </c>
      <c r="H52" s="30">
        <f>'Monthly Data'!AM52</f>
        <v>0</v>
      </c>
      <c r="I52" s="30">
        <f>'Monthly Data'!AN52</f>
        <v>0</v>
      </c>
      <c r="J52" s="30">
        <f>'Monthly Data'!AO52</f>
        <v>0</v>
      </c>
      <c r="L52" s="23">
        <f>'GS &lt; 50 OLS Model'!$B$5</f>
        <v>-6875354.7652507098</v>
      </c>
      <c r="M52" s="23">
        <f ca="1">'GS &lt; 50 OLS Model'!$B$6*D52</f>
        <v>1795844.9082394561</v>
      </c>
      <c r="N52" s="23">
        <f ca="1">'GS &lt; 50 OLS Model'!$B$7*E52</f>
        <v>0</v>
      </c>
      <c r="O52" s="23">
        <f>'GS &lt; 50 OLS Model'!$B$8*F52</f>
        <v>13147865.720939456</v>
      </c>
      <c r="P52" s="23">
        <f>'GS &lt; 50 OLS Model'!$B$9*G52</f>
        <v>0</v>
      </c>
      <c r="Q52" s="23">
        <f>'GS &lt; 50 OLS Model'!$B$10*H52</f>
        <v>0</v>
      </c>
      <c r="R52" s="23">
        <f>'GS &lt; 50 OLS Model'!$B$11*I52</f>
        <v>0</v>
      </c>
      <c r="S52" s="23">
        <f>'GS &lt; 50 OLS Model'!$B$12*J52</f>
        <v>0</v>
      </c>
      <c r="T52" s="23">
        <f t="shared" ca="1" si="5"/>
        <v>8068355.8639282016</v>
      </c>
    </row>
    <row r="53" spans="1:20" x14ac:dyDescent="0.2">
      <c r="A53" s="11">
        <f>'Monthly Data'!A53</f>
        <v>41365</v>
      </c>
      <c r="B53" s="6">
        <f t="shared" si="1"/>
        <v>2013</v>
      </c>
      <c r="C53" s="30">
        <f>'Monthly Data'!I53</f>
        <v>7130007.7383021899</v>
      </c>
      <c r="D53">
        <f t="shared" ca="1" si="6"/>
        <v>326.58999999999997</v>
      </c>
      <c r="E53">
        <f t="shared" ca="1" si="6"/>
        <v>0.39</v>
      </c>
      <c r="F53" s="30">
        <f>'Monthly Data'!AC53</f>
        <v>3182</v>
      </c>
      <c r="G53" s="30">
        <f>'Monthly Data'!AG53</f>
        <v>0</v>
      </c>
      <c r="H53" s="30">
        <f>'Monthly Data'!AM53</f>
        <v>0</v>
      </c>
      <c r="I53" s="30">
        <f>'Monthly Data'!AN53</f>
        <v>0</v>
      </c>
      <c r="J53" s="30">
        <f>'Monthly Data'!AO53</f>
        <v>1</v>
      </c>
      <c r="L53" s="23">
        <f>'GS &lt; 50 OLS Model'!$B$5</f>
        <v>-6875354.7652507098</v>
      </c>
      <c r="M53" s="23">
        <f ca="1">'GS &lt; 50 OLS Model'!$B$6*D53</f>
        <v>1052990.1588572934</v>
      </c>
      <c r="N53" s="23">
        <f ca="1">'GS &lt; 50 OLS Model'!$B$7*E53</f>
        <v>5917.2281722767329</v>
      </c>
      <c r="O53" s="23">
        <f>'GS &lt; 50 OLS Model'!$B$8*F53</f>
        <v>13160273.269590862</v>
      </c>
      <c r="P53" s="23">
        <f>'GS &lt; 50 OLS Model'!$B$9*G53</f>
        <v>0</v>
      </c>
      <c r="Q53" s="23">
        <f>'GS &lt; 50 OLS Model'!$B$10*H53</f>
        <v>0</v>
      </c>
      <c r="R53" s="23">
        <f>'GS &lt; 50 OLS Model'!$B$11*I53</f>
        <v>0</v>
      </c>
      <c r="S53" s="23">
        <f>'GS &lt; 50 OLS Model'!$B$12*J53</f>
        <v>-430573.12975029001</v>
      </c>
      <c r="T53" s="23">
        <f t="shared" ca="1" si="5"/>
        <v>7343825.8913697228</v>
      </c>
    </row>
    <row r="54" spans="1:20" x14ac:dyDescent="0.2">
      <c r="A54" s="11">
        <f>'Monthly Data'!A54</f>
        <v>41395</v>
      </c>
      <c r="B54" s="6">
        <f t="shared" si="1"/>
        <v>2013</v>
      </c>
      <c r="C54" s="30">
        <f>'Monthly Data'!I54</f>
        <v>6622024.3470222652</v>
      </c>
      <c r="D54">
        <f t="shared" ca="1" si="6"/>
        <v>144.96</v>
      </c>
      <c r="E54">
        <f t="shared" ca="1" si="6"/>
        <v>8.67</v>
      </c>
      <c r="F54" s="30">
        <f>'Monthly Data'!AC54</f>
        <v>3169</v>
      </c>
      <c r="G54" s="30">
        <f>'Monthly Data'!AG54</f>
        <v>0</v>
      </c>
      <c r="H54" s="30">
        <f>'Monthly Data'!AM54</f>
        <v>0</v>
      </c>
      <c r="I54" s="30">
        <f>'Monthly Data'!AN54</f>
        <v>0</v>
      </c>
      <c r="J54" s="30">
        <f>'Monthly Data'!AO54</f>
        <v>0</v>
      </c>
      <c r="L54" s="23">
        <f>'GS &lt; 50 OLS Model'!$B$5</f>
        <v>-6875354.7652507098</v>
      </c>
      <c r="M54" s="23">
        <f ca="1">'GS &lt; 50 OLS Model'!$B$6*D54</f>
        <v>467379.44648627721</v>
      </c>
      <c r="N54" s="23">
        <f ca="1">'GS &lt; 50 OLS Model'!$B$7*E54</f>
        <v>131544.53398369043</v>
      </c>
      <c r="O54" s="23">
        <f>'GS &lt; 50 OLS Model'!$B$8*F54</f>
        <v>13106507.225434771</v>
      </c>
      <c r="P54" s="23">
        <f>'GS &lt; 50 OLS Model'!$B$9*G54</f>
        <v>0</v>
      </c>
      <c r="Q54" s="23">
        <f>'GS &lt; 50 OLS Model'!$B$10*H54</f>
        <v>0</v>
      </c>
      <c r="R54" s="23">
        <f>'GS &lt; 50 OLS Model'!$B$11*I54</f>
        <v>0</v>
      </c>
      <c r="S54" s="23">
        <f>'GS &lt; 50 OLS Model'!$B$12*J54</f>
        <v>0</v>
      </c>
      <c r="T54" s="23">
        <f t="shared" ca="1" si="5"/>
        <v>6830076.4406540291</v>
      </c>
    </row>
    <row r="55" spans="1:20" x14ac:dyDescent="0.2">
      <c r="A55" s="11">
        <f>'Monthly Data'!A55</f>
        <v>41426</v>
      </c>
      <c r="B55" s="6">
        <f t="shared" si="1"/>
        <v>2013</v>
      </c>
      <c r="C55" s="30">
        <f>'Monthly Data'!I55</f>
        <v>6767791.7244423442</v>
      </c>
      <c r="D55">
        <f t="shared" ca="1" si="6"/>
        <v>41.510000000000005</v>
      </c>
      <c r="E55">
        <f t="shared" ca="1" si="6"/>
        <v>44.41</v>
      </c>
      <c r="F55" s="30">
        <f>'Monthly Data'!AC55</f>
        <v>3174</v>
      </c>
      <c r="G55" s="30">
        <f>'Monthly Data'!AG55</f>
        <v>0</v>
      </c>
      <c r="H55" s="30">
        <f>'Monthly Data'!AM55</f>
        <v>0</v>
      </c>
      <c r="I55" s="30">
        <f>'Monthly Data'!AN55</f>
        <v>0</v>
      </c>
      <c r="J55" s="30">
        <f>'Monthly Data'!AO55</f>
        <v>0</v>
      </c>
      <c r="L55" s="23">
        <f>'GS &lt; 50 OLS Model'!$B$5</f>
        <v>-6875354.7652507098</v>
      </c>
      <c r="M55" s="23">
        <f ca="1">'GS &lt; 50 OLS Model'!$B$6*D55</f>
        <v>133836.37433530195</v>
      </c>
      <c r="N55" s="23">
        <f ca="1">'GS &lt; 50 OLS Model'!$B$7*E55</f>
        <v>673805.39264310175</v>
      </c>
      <c r="O55" s="23">
        <f>'GS &lt; 50 OLS Model'!$B$8*F55</f>
        <v>13127186.473187113</v>
      </c>
      <c r="P55" s="23">
        <f>'GS &lt; 50 OLS Model'!$B$9*G55</f>
        <v>0</v>
      </c>
      <c r="Q55" s="23">
        <f>'GS &lt; 50 OLS Model'!$B$10*H55</f>
        <v>0</v>
      </c>
      <c r="R55" s="23">
        <f>'GS &lt; 50 OLS Model'!$B$11*I55</f>
        <v>0</v>
      </c>
      <c r="S55" s="23">
        <f>'GS &lt; 50 OLS Model'!$B$12*J55</f>
        <v>0</v>
      </c>
      <c r="T55" s="23">
        <f t="shared" ca="1" si="5"/>
        <v>7059473.4749148069</v>
      </c>
    </row>
    <row r="56" spans="1:20" x14ac:dyDescent="0.2">
      <c r="A56" s="11">
        <f>'Monthly Data'!A56</f>
        <v>41456</v>
      </c>
      <c r="B56" s="6">
        <f t="shared" si="1"/>
        <v>2013</v>
      </c>
      <c r="C56" s="30">
        <f>'Monthly Data'!I56</f>
        <v>7689403.0530624194</v>
      </c>
      <c r="D56">
        <f t="shared" ca="1" si="6"/>
        <v>5.01</v>
      </c>
      <c r="E56">
        <f t="shared" ca="1" si="6"/>
        <v>96.909999999999982</v>
      </c>
      <c r="F56" s="30">
        <f>'Monthly Data'!AC56</f>
        <v>3174</v>
      </c>
      <c r="G56" s="30">
        <f>'Monthly Data'!AG56</f>
        <v>0</v>
      </c>
      <c r="H56" s="30">
        <f>'Monthly Data'!AM56</f>
        <v>0</v>
      </c>
      <c r="I56" s="30">
        <f>'Monthly Data'!AN56</f>
        <v>0</v>
      </c>
      <c r="J56" s="30">
        <f>'Monthly Data'!AO56</f>
        <v>0</v>
      </c>
      <c r="L56" s="23">
        <f>'GS &lt; 50 OLS Model'!$B$5</f>
        <v>-6875354.7652507098</v>
      </c>
      <c r="M56" s="23">
        <f ca="1">'GS &lt; 50 OLS Model'!$B$6*D56</f>
        <v>16153.221763908999</v>
      </c>
      <c r="N56" s="23">
        <f ca="1">'GS &lt; 50 OLS Model'!$B$7*E56</f>
        <v>1470355.3389111231</v>
      </c>
      <c r="O56" s="23">
        <f>'GS &lt; 50 OLS Model'!$B$8*F56</f>
        <v>13127186.473187113</v>
      </c>
      <c r="P56" s="23">
        <f>'GS &lt; 50 OLS Model'!$B$9*G56</f>
        <v>0</v>
      </c>
      <c r="Q56" s="23">
        <f>'GS &lt; 50 OLS Model'!$B$10*H56</f>
        <v>0</v>
      </c>
      <c r="R56" s="23">
        <f>'GS &lt; 50 OLS Model'!$B$11*I56</f>
        <v>0</v>
      </c>
      <c r="S56" s="23">
        <f>'GS &lt; 50 OLS Model'!$B$12*J56</f>
        <v>0</v>
      </c>
      <c r="T56" s="23">
        <f t="shared" ca="1" si="5"/>
        <v>7738340.2686114348</v>
      </c>
    </row>
    <row r="57" spans="1:20" x14ac:dyDescent="0.2">
      <c r="A57" s="11">
        <f>'Monthly Data'!A57</f>
        <v>41487</v>
      </c>
      <c r="B57" s="6">
        <f t="shared" si="1"/>
        <v>2013</v>
      </c>
      <c r="C57" s="30">
        <f>'Monthly Data'!I57</f>
        <v>7361716.6433824971</v>
      </c>
      <c r="D57">
        <f t="shared" ca="1" si="6"/>
        <v>12.719999999999999</v>
      </c>
      <c r="E57">
        <f t="shared" ca="1" si="6"/>
        <v>77.22999999999999</v>
      </c>
      <c r="F57" s="30">
        <f>'Monthly Data'!AC57</f>
        <v>3170</v>
      </c>
      <c r="G57" s="30">
        <f>'Monthly Data'!AG57</f>
        <v>0</v>
      </c>
      <c r="H57" s="30">
        <f>'Monthly Data'!AM57</f>
        <v>0</v>
      </c>
      <c r="I57" s="30">
        <f>'Monthly Data'!AN57</f>
        <v>0</v>
      </c>
      <c r="J57" s="30">
        <f>'Monthly Data'!AO57</f>
        <v>0</v>
      </c>
      <c r="L57" s="23">
        <f>'GS &lt; 50 OLS Model'!$B$5</f>
        <v>-6875354.7652507098</v>
      </c>
      <c r="M57" s="23">
        <f ca="1">'GS &lt; 50 OLS Model'!$B$6*D57</f>
        <v>41011.772622140212</v>
      </c>
      <c r="N57" s="23">
        <f ca="1">'GS &lt; 50 OLS Model'!$B$7*E57</f>
        <v>1171762.901910082</v>
      </c>
      <c r="O57" s="23">
        <f>'GS &lt; 50 OLS Model'!$B$8*F57</f>
        <v>13110643.07498524</v>
      </c>
      <c r="P57" s="23">
        <f>'GS &lt; 50 OLS Model'!$B$9*G57</f>
        <v>0</v>
      </c>
      <c r="Q57" s="23">
        <f>'GS &lt; 50 OLS Model'!$B$10*H57</f>
        <v>0</v>
      </c>
      <c r="R57" s="23">
        <f>'GS &lt; 50 OLS Model'!$B$11*I57</f>
        <v>0</v>
      </c>
      <c r="S57" s="23">
        <f>'GS &lt; 50 OLS Model'!$B$12*J57</f>
        <v>0</v>
      </c>
      <c r="T57" s="23">
        <f t="shared" ca="1" si="5"/>
        <v>7448062.9842667524</v>
      </c>
    </row>
    <row r="58" spans="1:20" x14ac:dyDescent="0.2">
      <c r="A58" s="11">
        <f>'Monthly Data'!A58</f>
        <v>41518</v>
      </c>
      <c r="B58" s="6">
        <f t="shared" si="1"/>
        <v>2013</v>
      </c>
      <c r="C58" s="30">
        <f>'Monthly Data'!I58</f>
        <v>6711883.2291025724</v>
      </c>
      <c r="D58">
        <f t="shared" ca="1" si="6"/>
        <v>86.570000000000007</v>
      </c>
      <c r="E58">
        <f t="shared" ca="1" si="6"/>
        <v>19.899999999999999</v>
      </c>
      <c r="F58" s="30">
        <f>'Monthly Data'!AC58</f>
        <v>3166</v>
      </c>
      <c r="G58" s="30">
        <f>'Monthly Data'!AG58</f>
        <v>0</v>
      </c>
      <c r="H58" s="30">
        <f>'Monthly Data'!AM58</f>
        <v>1</v>
      </c>
      <c r="I58" s="30">
        <f>'Monthly Data'!AN58</f>
        <v>0</v>
      </c>
      <c r="J58" s="30">
        <f>'Monthly Data'!AO58</f>
        <v>0</v>
      </c>
      <c r="L58" s="23">
        <f>'GS &lt; 50 OLS Model'!$B$5</f>
        <v>-6875354.7652507098</v>
      </c>
      <c r="M58" s="23">
        <f ca="1">'GS &lt; 50 OLS Model'!$B$6*D58</f>
        <v>279118.64433165715</v>
      </c>
      <c r="N58" s="23">
        <f ca="1">'GS &lt; 50 OLS Model'!$B$7*E58</f>
        <v>301930.36058540246</v>
      </c>
      <c r="O58" s="23">
        <f>'GS &lt; 50 OLS Model'!$B$8*F58</f>
        <v>13094099.676783364</v>
      </c>
      <c r="P58" s="23">
        <f>'GS &lt; 50 OLS Model'!$B$9*G58</f>
        <v>0</v>
      </c>
      <c r="Q58" s="23">
        <f>'GS &lt; 50 OLS Model'!$B$10*H58</f>
        <v>-165989.93426031101</v>
      </c>
      <c r="R58" s="23">
        <f>'GS &lt; 50 OLS Model'!$B$11*I58</f>
        <v>0</v>
      </c>
      <c r="S58" s="23">
        <f>'GS &lt; 50 OLS Model'!$B$12*J58</f>
        <v>0</v>
      </c>
      <c r="T58" s="23">
        <f t="shared" ca="1" si="5"/>
        <v>6799793.9164497145</v>
      </c>
    </row>
    <row r="59" spans="1:20" x14ac:dyDescent="0.2">
      <c r="A59" s="11">
        <f>'Monthly Data'!A59</f>
        <v>41548</v>
      </c>
      <c r="B59" s="6">
        <f t="shared" si="1"/>
        <v>2013</v>
      </c>
      <c r="C59" s="30">
        <f>'Monthly Data'!I59</f>
        <v>6707667.7124226503</v>
      </c>
      <c r="D59">
        <f t="shared" ca="1" si="6"/>
        <v>270.3</v>
      </c>
      <c r="E59">
        <f t="shared" ca="1" si="6"/>
        <v>1.21</v>
      </c>
      <c r="F59" s="30">
        <f>'Monthly Data'!AC59</f>
        <v>3142</v>
      </c>
      <c r="G59" s="30">
        <f>'Monthly Data'!AG59</f>
        <v>0</v>
      </c>
      <c r="H59" s="30">
        <f>'Monthly Data'!AM59</f>
        <v>1</v>
      </c>
      <c r="I59" s="30">
        <f>'Monthly Data'!AN59</f>
        <v>0</v>
      </c>
      <c r="J59" s="30">
        <f>'Monthly Data'!AO59</f>
        <v>0</v>
      </c>
      <c r="L59" s="23">
        <f>'GS &lt; 50 OLS Model'!$B$5</f>
        <v>-6875354.7652507098</v>
      </c>
      <c r="M59" s="23">
        <f ca="1">'GS &lt; 50 OLS Model'!$B$6*D59</f>
        <v>871500.16822047962</v>
      </c>
      <c r="N59" s="23">
        <f ca="1">'GS &lt; 50 OLS Model'!$B$7*E59</f>
        <v>18358.579713986786</v>
      </c>
      <c r="O59" s="23">
        <f>'GS &lt; 50 OLS Model'!$B$8*F59</f>
        <v>12994839.287572121</v>
      </c>
      <c r="P59" s="23">
        <f>'GS &lt; 50 OLS Model'!$B$9*G59</f>
        <v>0</v>
      </c>
      <c r="Q59" s="23">
        <f>'GS &lt; 50 OLS Model'!$B$10*H59</f>
        <v>-165989.93426031101</v>
      </c>
      <c r="R59" s="23">
        <f>'GS &lt; 50 OLS Model'!$B$11*I59</f>
        <v>0</v>
      </c>
      <c r="S59" s="23">
        <f>'GS &lt; 50 OLS Model'!$B$12*J59</f>
        <v>0</v>
      </c>
      <c r="T59" s="23">
        <f t="shared" ca="1" si="5"/>
        <v>7009343.2702558786</v>
      </c>
    </row>
    <row r="60" spans="1:20" x14ac:dyDescent="0.2">
      <c r="A60" s="11">
        <f>'Monthly Data'!A60</f>
        <v>41579</v>
      </c>
      <c r="B60" s="6">
        <f t="shared" si="1"/>
        <v>2013</v>
      </c>
      <c r="C60" s="30">
        <f>'Monthly Data'!I60</f>
        <v>7486656.2001427263</v>
      </c>
      <c r="D60">
        <f t="shared" ca="1" si="6"/>
        <v>444.05</v>
      </c>
      <c r="E60">
        <f t="shared" ca="1" si="6"/>
        <v>0</v>
      </c>
      <c r="F60" s="30">
        <f>'Monthly Data'!AC60</f>
        <v>3104</v>
      </c>
      <c r="G60" s="30">
        <f>'Monthly Data'!AG60</f>
        <v>0</v>
      </c>
      <c r="H60" s="30">
        <f>'Monthly Data'!AM60</f>
        <v>1</v>
      </c>
      <c r="I60" s="30">
        <f>'Monthly Data'!AN60</f>
        <v>0</v>
      </c>
      <c r="J60" s="30">
        <f>'Monthly Data'!AO60</f>
        <v>0</v>
      </c>
      <c r="L60" s="23">
        <f>'GS &lt; 50 OLS Model'!$B$5</f>
        <v>-6875354.7652507098</v>
      </c>
      <c r="M60" s="23">
        <f ca="1">'GS &lt; 50 OLS Model'!$B$6*D60</f>
        <v>1431704.2164199187</v>
      </c>
      <c r="N60" s="23">
        <f ca="1">'GS &lt; 50 OLS Model'!$B$7*E60</f>
        <v>0</v>
      </c>
      <c r="O60" s="23">
        <f>'GS &lt; 50 OLS Model'!$B$8*F60</f>
        <v>12837677.004654316</v>
      </c>
      <c r="P60" s="23">
        <f>'GS &lt; 50 OLS Model'!$B$9*G60</f>
        <v>0</v>
      </c>
      <c r="Q60" s="23">
        <f>'GS &lt; 50 OLS Model'!$B$10*H60</f>
        <v>-165989.93426031101</v>
      </c>
      <c r="R60" s="23">
        <f>'GS &lt; 50 OLS Model'!$B$11*I60</f>
        <v>0</v>
      </c>
      <c r="S60" s="23">
        <f>'GS &lt; 50 OLS Model'!$B$12*J60</f>
        <v>0</v>
      </c>
      <c r="T60" s="23">
        <f t="shared" ca="1" si="5"/>
        <v>7394026.4558235249</v>
      </c>
    </row>
    <row r="61" spans="1:20" x14ac:dyDescent="0.2">
      <c r="A61" s="11">
        <f>'Monthly Data'!A61</f>
        <v>41609</v>
      </c>
      <c r="B61" s="6">
        <f t="shared" si="1"/>
        <v>2013</v>
      </c>
      <c r="C61" s="30">
        <f>'Monthly Data'!I61</f>
        <v>8383117.297562805</v>
      </c>
      <c r="D61">
        <f t="shared" ca="1" si="6"/>
        <v>684.01</v>
      </c>
      <c r="E61">
        <f t="shared" ca="1" si="6"/>
        <v>0</v>
      </c>
      <c r="F61" s="30">
        <f>'Monthly Data'!AC61</f>
        <v>3099</v>
      </c>
      <c r="G61" s="30">
        <f>'Monthly Data'!AG61</f>
        <v>0</v>
      </c>
      <c r="H61" s="30">
        <f>'Monthly Data'!AM61</f>
        <v>0</v>
      </c>
      <c r="I61" s="30">
        <f>'Monthly Data'!AN61</f>
        <v>0</v>
      </c>
      <c r="J61" s="30">
        <f>'Monthly Data'!AO61</f>
        <v>0</v>
      </c>
      <c r="L61" s="23">
        <f>'GS &lt; 50 OLS Model'!$B$5</f>
        <v>-6875354.7652507098</v>
      </c>
      <c r="M61" s="23">
        <f ca="1">'GS &lt; 50 OLS Model'!$B$6*D61</f>
        <v>2205382.2791879033</v>
      </c>
      <c r="N61" s="23">
        <f ca="1">'GS &lt; 50 OLS Model'!$B$7*E61</f>
        <v>0</v>
      </c>
      <c r="O61" s="23">
        <f>'GS &lt; 50 OLS Model'!$B$8*F61</f>
        <v>12816997.756901974</v>
      </c>
      <c r="P61" s="23">
        <f>'GS &lt; 50 OLS Model'!$B$9*G61</f>
        <v>0</v>
      </c>
      <c r="Q61" s="23">
        <f>'GS &lt; 50 OLS Model'!$B$10*H61</f>
        <v>0</v>
      </c>
      <c r="R61" s="23">
        <f>'GS &lt; 50 OLS Model'!$B$11*I61</f>
        <v>0</v>
      </c>
      <c r="S61" s="23">
        <f>'GS &lt; 50 OLS Model'!$B$12*J61</f>
        <v>0</v>
      </c>
      <c r="T61" s="23">
        <f t="shared" ca="1" si="5"/>
        <v>8147025.2708391678</v>
      </c>
    </row>
    <row r="62" spans="1:20" x14ac:dyDescent="0.2">
      <c r="A62" s="11">
        <v>41640</v>
      </c>
      <c r="B62" s="6">
        <f t="shared" si="1"/>
        <v>2014</v>
      </c>
      <c r="C62" s="30">
        <f>'Monthly Data'!I62</f>
        <v>10036179.634191457</v>
      </c>
      <c r="D62">
        <f t="shared" ca="1" si="6"/>
        <v>784.29</v>
      </c>
      <c r="E62">
        <f t="shared" ca="1" si="6"/>
        <v>0</v>
      </c>
      <c r="F62" s="30">
        <f>'Monthly Data'!AC62</f>
        <v>3122</v>
      </c>
      <c r="G62" s="30">
        <f>'Monthly Data'!AG62</f>
        <v>1</v>
      </c>
      <c r="H62" s="30">
        <f>'Monthly Data'!AM62</f>
        <v>0</v>
      </c>
      <c r="I62" s="30">
        <f>'Monthly Data'!AN62</f>
        <v>0</v>
      </c>
      <c r="J62" s="30">
        <f>'Monthly Data'!AO62</f>
        <v>0</v>
      </c>
      <c r="L62" s="23">
        <f>'GS &lt; 50 OLS Model'!$B$5</f>
        <v>-6875354.7652507098</v>
      </c>
      <c r="M62" s="23">
        <f ca="1">'GS &lt; 50 OLS Model'!$B$6*D62</f>
        <v>2528704.6501429519</v>
      </c>
      <c r="N62" s="23">
        <f ca="1">'GS &lt; 50 OLS Model'!$B$7*E62</f>
        <v>0</v>
      </c>
      <c r="O62" s="23">
        <f>'GS &lt; 50 OLS Model'!$B$8*F62</f>
        <v>12912122.29656275</v>
      </c>
      <c r="P62" s="23">
        <f>'GS &lt; 50 OLS Model'!$B$9*G62</f>
        <v>911879.86952619802</v>
      </c>
      <c r="Q62" s="23">
        <f>'GS &lt; 50 OLS Model'!$B$10*H62</f>
        <v>0</v>
      </c>
      <c r="R62" s="23">
        <f>'GS &lt; 50 OLS Model'!$B$11*I62</f>
        <v>0</v>
      </c>
      <c r="S62" s="23">
        <f>'GS &lt; 50 OLS Model'!$B$12*J62</f>
        <v>0</v>
      </c>
      <c r="T62" s="23">
        <f t="shared" ca="1" si="5"/>
        <v>9477352.0509811901</v>
      </c>
    </row>
    <row r="63" spans="1:20" x14ac:dyDescent="0.2">
      <c r="A63" s="11">
        <v>41671</v>
      </c>
      <c r="B63" s="6">
        <f t="shared" si="1"/>
        <v>2014</v>
      </c>
      <c r="C63" s="30">
        <f>'Monthly Data'!I63</f>
        <v>8987992.9036117364</v>
      </c>
      <c r="D63">
        <f t="shared" ref="D63:E78" ca="1" si="7">D51</f>
        <v>682.50999999999988</v>
      </c>
      <c r="E63">
        <f t="shared" ca="1" si="7"/>
        <v>0</v>
      </c>
      <c r="F63" s="30">
        <f>'Monthly Data'!AC63</f>
        <v>3121</v>
      </c>
      <c r="G63" s="30">
        <f>'Monthly Data'!AG63</f>
        <v>1</v>
      </c>
      <c r="H63" s="30">
        <f>'Monthly Data'!AM63</f>
        <v>0</v>
      </c>
      <c r="I63" s="30">
        <f>'Monthly Data'!AN63</f>
        <v>1</v>
      </c>
      <c r="J63" s="30">
        <f>'Monthly Data'!AO63</f>
        <v>0</v>
      </c>
      <c r="L63" s="23">
        <f>'GS &lt; 50 OLS Model'!$B$5</f>
        <v>-6875354.7652507098</v>
      </c>
      <c r="M63" s="23">
        <f ca="1">'GS &lt; 50 OLS Model'!$B$6*D63</f>
        <v>2200545.9852466127</v>
      </c>
      <c r="N63" s="23">
        <f ca="1">'GS &lt; 50 OLS Model'!$B$7*E63</f>
        <v>0</v>
      </c>
      <c r="O63" s="23">
        <f>'GS &lt; 50 OLS Model'!$B$8*F63</f>
        <v>12907986.447012281</v>
      </c>
      <c r="P63" s="23">
        <f>'GS &lt; 50 OLS Model'!$B$9*G63</f>
        <v>911879.86952619802</v>
      </c>
      <c r="Q63" s="23">
        <f>'GS &lt; 50 OLS Model'!$B$10*H63</f>
        <v>0</v>
      </c>
      <c r="R63" s="23">
        <f>'GS &lt; 50 OLS Model'!$B$11*I63</f>
        <v>-326865.93157912203</v>
      </c>
      <c r="S63" s="23">
        <f>'GS &lt; 50 OLS Model'!$B$12*J63</f>
        <v>0</v>
      </c>
      <c r="T63" s="23">
        <f t="shared" ca="1" si="5"/>
        <v>9145057.536534382</v>
      </c>
    </row>
    <row r="64" spans="1:20" x14ac:dyDescent="0.2">
      <c r="A64" s="11">
        <v>41699</v>
      </c>
      <c r="B64" s="6">
        <f t="shared" si="1"/>
        <v>2014</v>
      </c>
      <c r="C64" s="30">
        <f>'Monthly Data'!I64</f>
        <v>9142253.3637320157</v>
      </c>
      <c r="D64">
        <f t="shared" ca="1" si="7"/>
        <v>556.99</v>
      </c>
      <c r="E64">
        <f t="shared" ca="1" si="7"/>
        <v>0</v>
      </c>
      <c r="F64" s="30">
        <f>'Monthly Data'!AC64</f>
        <v>3085</v>
      </c>
      <c r="G64" s="30">
        <f>'Monthly Data'!AG64</f>
        <v>1</v>
      </c>
      <c r="H64" s="30">
        <f>'Monthly Data'!AM64</f>
        <v>0</v>
      </c>
      <c r="I64" s="30">
        <f>'Monthly Data'!AN64</f>
        <v>0</v>
      </c>
      <c r="J64" s="30">
        <f>'Monthly Data'!AO64</f>
        <v>0</v>
      </c>
      <c r="L64" s="23">
        <f>'GS &lt; 50 OLS Model'!$B$5</f>
        <v>-6875354.7652507098</v>
      </c>
      <c r="M64" s="23">
        <f ca="1">'GS &lt; 50 OLS Model'!$B$6*D64</f>
        <v>1795844.9082394561</v>
      </c>
      <c r="N64" s="23">
        <f ca="1">'GS &lt; 50 OLS Model'!$B$7*E64</f>
        <v>0</v>
      </c>
      <c r="O64" s="23">
        <f>'GS &lt; 50 OLS Model'!$B$8*F64</f>
        <v>12759095.863195414</v>
      </c>
      <c r="P64" s="23">
        <f>'GS &lt; 50 OLS Model'!$B$9*G64</f>
        <v>911879.86952619802</v>
      </c>
      <c r="Q64" s="23">
        <f>'GS &lt; 50 OLS Model'!$B$10*H64</f>
        <v>0</v>
      </c>
      <c r="R64" s="23">
        <f>'GS &lt; 50 OLS Model'!$B$11*I64</f>
        <v>0</v>
      </c>
      <c r="S64" s="23">
        <f>'GS &lt; 50 OLS Model'!$B$12*J64</f>
        <v>0</v>
      </c>
      <c r="T64" s="23">
        <f t="shared" ca="1" si="5"/>
        <v>8591465.875710357</v>
      </c>
    </row>
    <row r="65" spans="1:20" x14ac:dyDescent="0.2">
      <c r="A65" s="11">
        <v>41730</v>
      </c>
      <c r="B65" s="6">
        <f t="shared" si="1"/>
        <v>2014</v>
      </c>
      <c r="C65" s="30">
        <f>'Monthly Data'!I65</f>
        <v>7535756.1951522958</v>
      </c>
      <c r="D65">
        <f t="shared" ca="1" si="7"/>
        <v>326.58999999999997</v>
      </c>
      <c r="E65">
        <f t="shared" ca="1" si="7"/>
        <v>0.39</v>
      </c>
      <c r="F65" s="30">
        <f>'Monthly Data'!AC65</f>
        <v>3087</v>
      </c>
      <c r="G65" s="30">
        <f>'Monthly Data'!AG65</f>
        <v>1</v>
      </c>
      <c r="H65" s="30">
        <f>'Monthly Data'!AM65</f>
        <v>0</v>
      </c>
      <c r="I65" s="30">
        <f>'Monthly Data'!AN65</f>
        <v>0</v>
      </c>
      <c r="J65" s="30">
        <f>'Monthly Data'!AO65</f>
        <v>1</v>
      </c>
      <c r="L65" s="23">
        <f>'GS &lt; 50 OLS Model'!$B$5</f>
        <v>-6875354.7652507098</v>
      </c>
      <c r="M65" s="23">
        <f ca="1">'GS &lt; 50 OLS Model'!$B$6*D65</f>
        <v>1052990.1588572934</v>
      </c>
      <c r="N65" s="23">
        <f ca="1">'GS &lt; 50 OLS Model'!$B$7*E65</f>
        <v>5917.2281722767329</v>
      </c>
      <c r="O65" s="23">
        <f>'GS &lt; 50 OLS Model'!$B$8*F65</f>
        <v>12767367.562296351</v>
      </c>
      <c r="P65" s="23">
        <f>'GS &lt; 50 OLS Model'!$B$9*G65</f>
        <v>911879.86952619802</v>
      </c>
      <c r="Q65" s="23">
        <f>'GS &lt; 50 OLS Model'!$B$10*H65</f>
        <v>0</v>
      </c>
      <c r="R65" s="23">
        <f>'GS &lt; 50 OLS Model'!$B$11*I65</f>
        <v>0</v>
      </c>
      <c r="S65" s="23">
        <f>'GS &lt; 50 OLS Model'!$B$12*J65</f>
        <v>-430573.12975029001</v>
      </c>
      <c r="T65" s="23">
        <f t="shared" ca="1" si="5"/>
        <v>7862800.0536014102</v>
      </c>
    </row>
    <row r="66" spans="1:20" x14ac:dyDescent="0.2">
      <c r="A66" s="11">
        <v>41760</v>
      </c>
      <c r="B66" s="6">
        <f t="shared" si="1"/>
        <v>2014</v>
      </c>
      <c r="C66" s="30">
        <f>'Monthly Data'!I66</f>
        <v>6909621.2210725751</v>
      </c>
      <c r="D66">
        <f t="shared" ca="1" si="7"/>
        <v>144.96</v>
      </c>
      <c r="E66">
        <f t="shared" ca="1" si="7"/>
        <v>8.67</v>
      </c>
      <c r="F66" s="30">
        <f>'Monthly Data'!AC66</f>
        <v>3075</v>
      </c>
      <c r="G66" s="30">
        <f>'Monthly Data'!AG66</f>
        <v>1</v>
      </c>
      <c r="H66" s="30">
        <f>'Monthly Data'!AM66</f>
        <v>0</v>
      </c>
      <c r="I66" s="30">
        <f>'Monthly Data'!AN66</f>
        <v>0</v>
      </c>
      <c r="J66" s="30">
        <f>'Monthly Data'!AO66</f>
        <v>0</v>
      </c>
      <c r="L66" s="23">
        <f>'GS &lt; 50 OLS Model'!$B$5</f>
        <v>-6875354.7652507098</v>
      </c>
      <c r="M66" s="23">
        <f ca="1">'GS &lt; 50 OLS Model'!$B$6*D66</f>
        <v>467379.44648627721</v>
      </c>
      <c r="N66" s="23">
        <f ca="1">'GS &lt; 50 OLS Model'!$B$7*E66</f>
        <v>131544.53398369043</v>
      </c>
      <c r="O66" s="23">
        <f>'GS &lt; 50 OLS Model'!$B$8*F66</f>
        <v>12717737.367690729</v>
      </c>
      <c r="P66" s="23">
        <f>'GS &lt; 50 OLS Model'!$B$9*G66</f>
        <v>911879.86952619802</v>
      </c>
      <c r="Q66" s="23">
        <f>'GS &lt; 50 OLS Model'!$B$10*H66</f>
        <v>0</v>
      </c>
      <c r="R66" s="23">
        <f>'GS &lt; 50 OLS Model'!$B$11*I66</f>
        <v>0</v>
      </c>
      <c r="S66" s="23">
        <f>'GS &lt; 50 OLS Model'!$B$12*J66</f>
        <v>0</v>
      </c>
      <c r="T66" s="23">
        <f t="shared" ca="1" si="5"/>
        <v>7353186.4524361854</v>
      </c>
    </row>
    <row r="67" spans="1:20" x14ac:dyDescent="0.2">
      <c r="A67" s="11">
        <v>41791</v>
      </c>
      <c r="B67" s="6">
        <f t="shared" ref="B67:B97" si="8">YEAR(A67)</f>
        <v>2014</v>
      </c>
      <c r="C67" s="30">
        <f>'Monthly Data'!I67</f>
        <v>7068061.3764928542</v>
      </c>
      <c r="D67">
        <f t="shared" ca="1" si="7"/>
        <v>41.510000000000005</v>
      </c>
      <c r="E67">
        <f t="shared" ca="1" si="7"/>
        <v>44.41</v>
      </c>
      <c r="F67" s="30">
        <f>'Monthly Data'!AC67</f>
        <v>3067</v>
      </c>
      <c r="G67" s="30">
        <f>'Monthly Data'!AG67</f>
        <v>1</v>
      </c>
      <c r="H67" s="30">
        <f>'Monthly Data'!AM67</f>
        <v>0</v>
      </c>
      <c r="I67" s="30">
        <f>'Monthly Data'!AN67</f>
        <v>0</v>
      </c>
      <c r="J67" s="30">
        <f>'Monthly Data'!AO67</f>
        <v>0</v>
      </c>
      <c r="L67" s="23">
        <f>'GS &lt; 50 OLS Model'!$B$5</f>
        <v>-6875354.7652507098</v>
      </c>
      <c r="M67" s="23">
        <f ca="1">'GS &lt; 50 OLS Model'!$B$6*D67</f>
        <v>133836.37433530195</v>
      </c>
      <c r="N67" s="23">
        <f ca="1">'GS &lt; 50 OLS Model'!$B$7*E67</f>
        <v>673805.39264310175</v>
      </c>
      <c r="O67" s="23">
        <f>'GS &lt; 50 OLS Model'!$B$8*F67</f>
        <v>12684650.57128698</v>
      </c>
      <c r="P67" s="23">
        <f>'GS &lt; 50 OLS Model'!$B$9*G67</f>
        <v>911879.86952619802</v>
      </c>
      <c r="Q67" s="23">
        <f>'GS &lt; 50 OLS Model'!$B$10*H67</f>
        <v>0</v>
      </c>
      <c r="R67" s="23">
        <f>'GS &lt; 50 OLS Model'!$B$11*I67</f>
        <v>0</v>
      </c>
      <c r="S67" s="23">
        <f>'GS &lt; 50 OLS Model'!$B$12*J67</f>
        <v>0</v>
      </c>
      <c r="T67" s="23">
        <f t="shared" ref="T67:T98" ca="1" si="9">SUM(L67:P67)</f>
        <v>7528817.4425408719</v>
      </c>
    </row>
    <row r="68" spans="1:20" x14ac:dyDescent="0.2">
      <c r="A68" s="11">
        <v>41821</v>
      </c>
      <c r="B68" s="6">
        <f t="shared" si="8"/>
        <v>2014</v>
      </c>
      <c r="C68" s="30">
        <f>'Monthly Data'!I68</f>
        <v>7535915.7069131332</v>
      </c>
      <c r="D68">
        <f t="shared" ca="1" si="7"/>
        <v>5.01</v>
      </c>
      <c r="E68">
        <f t="shared" ca="1" si="7"/>
        <v>96.909999999999982</v>
      </c>
      <c r="F68" s="30">
        <f>'Monthly Data'!AC68</f>
        <v>3066</v>
      </c>
      <c r="G68" s="30">
        <f>'Monthly Data'!AG68</f>
        <v>1</v>
      </c>
      <c r="H68" s="30">
        <f>'Monthly Data'!AM68</f>
        <v>0</v>
      </c>
      <c r="I68" s="30">
        <f>'Monthly Data'!AN68</f>
        <v>0</v>
      </c>
      <c r="J68" s="30">
        <f>'Monthly Data'!AO68</f>
        <v>0</v>
      </c>
      <c r="L68" s="23">
        <f>'GS &lt; 50 OLS Model'!$B$5</f>
        <v>-6875354.7652507098</v>
      </c>
      <c r="M68" s="23">
        <f ca="1">'GS &lt; 50 OLS Model'!$B$6*D68</f>
        <v>16153.221763908999</v>
      </c>
      <c r="N68" s="23">
        <f ca="1">'GS &lt; 50 OLS Model'!$B$7*E68</f>
        <v>1470355.3389111231</v>
      </c>
      <c r="O68" s="23">
        <f>'GS &lt; 50 OLS Model'!$B$8*F68</f>
        <v>12680514.721736513</v>
      </c>
      <c r="P68" s="23">
        <f>'GS &lt; 50 OLS Model'!$B$9*G68</f>
        <v>911879.86952619802</v>
      </c>
      <c r="Q68" s="23">
        <f>'GS &lt; 50 OLS Model'!$B$10*H68</f>
        <v>0</v>
      </c>
      <c r="R68" s="23">
        <f>'GS &lt; 50 OLS Model'!$B$11*I68</f>
        <v>0</v>
      </c>
      <c r="S68" s="23">
        <f>'GS &lt; 50 OLS Model'!$B$12*J68</f>
        <v>0</v>
      </c>
      <c r="T68" s="23">
        <f t="shared" ca="1" si="9"/>
        <v>8203548.3866870329</v>
      </c>
    </row>
    <row r="69" spans="1:20" x14ac:dyDescent="0.2">
      <c r="A69" s="11">
        <v>41852</v>
      </c>
      <c r="B69" s="6">
        <f t="shared" si="8"/>
        <v>2014</v>
      </c>
      <c r="C69" s="30">
        <f>'Monthly Data'!I69</f>
        <v>7503410.9593334123</v>
      </c>
      <c r="D69">
        <f t="shared" ca="1" si="7"/>
        <v>12.719999999999999</v>
      </c>
      <c r="E69">
        <f t="shared" ca="1" si="7"/>
        <v>77.22999999999999</v>
      </c>
      <c r="F69" s="30">
        <f>'Monthly Data'!AC69</f>
        <v>3062</v>
      </c>
      <c r="G69" s="30">
        <f>'Monthly Data'!AG69</f>
        <v>1</v>
      </c>
      <c r="H69" s="30">
        <f>'Monthly Data'!AM69</f>
        <v>0</v>
      </c>
      <c r="I69" s="30">
        <f>'Monthly Data'!AN69</f>
        <v>0</v>
      </c>
      <c r="J69" s="30">
        <f>'Monthly Data'!AO69</f>
        <v>0</v>
      </c>
      <c r="L69" s="23">
        <f>'GS &lt; 50 OLS Model'!$B$5</f>
        <v>-6875354.7652507098</v>
      </c>
      <c r="M69" s="23">
        <f ca="1">'GS &lt; 50 OLS Model'!$B$6*D69</f>
        <v>41011.772622140212</v>
      </c>
      <c r="N69" s="23">
        <f ca="1">'GS &lt; 50 OLS Model'!$B$7*E69</f>
        <v>1171762.901910082</v>
      </c>
      <c r="O69" s="23">
        <f>'GS &lt; 50 OLS Model'!$B$8*F69</f>
        <v>12663971.323534638</v>
      </c>
      <c r="P69" s="23">
        <f>'GS &lt; 50 OLS Model'!$B$9*G69</f>
        <v>911879.86952619802</v>
      </c>
      <c r="Q69" s="23">
        <f>'GS &lt; 50 OLS Model'!$B$10*H69</f>
        <v>0</v>
      </c>
      <c r="R69" s="23">
        <f>'GS &lt; 50 OLS Model'!$B$11*I69</f>
        <v>0</v>
      </c>
      <c r="S69" s="23">
        <f>'GS &lt; 50 OLS Model'!$B$12*J69</f>
        <v>0</v>
      </c>
      <c r="T69" s="23">
        <f t="shared" ca="1" si="9"/>
        <v>7913271.1023423485</v>
      </c>
    </row>
    <row r="70" spans="1:20" x14ac:dyDescent="0.2">
      <c r="A70" s="11">
        <v>41883</v>
      </c>
      <c r="B70" s="6">
        <f t="shared" si="8"/>
        <v>2014</v>
      </c>
      <c r="C70" s="30">
        <f>'Monthly Data'!I70</f>
        <v>7020369.1858536908</v>
      </c>
      <c r="D70">
        <f t="shared" ca="1" si="7"/>
        <v>86.570000000000007</v>
      </c>
      <c r="E70">
        <f t="shared" ca="1" si="7"/>
        <v>19.899999999999999</v>
      </c>
      <c r="F70" s="30">
        <f>'Monthly Data'!AC70</f>
        <v>2981</v>
      </c>
      <c r="G70" s="30">
        <f>'Monthly Data'!AG70</f>
        <v>1</v>
      </c>
      <c r="H70" s="30">
        <f>'Monthly Data'!AM70</f>
        <v>1</v>
      </c>
      <c r="I70" s="30">
        <f>'Monthly Data'!AN70</f>
        <v>0</v>
      </c>
      <c r="J70" s="30">
        <f>'Monthly Data'!AO70</f>
        <v>0</v>
      </c>
      <c r="L70" s="23">
        <f>'GS &lt; 50 OLS Model'!$B$5</f>
        <v>-6875354.7652507098</v>
      </c>
      <c r="M70" s="23">
        <f ca="1">'GS &lt; 50 OLS Model'!$B$6*D70</f>
        <v>279118.64433165715</v>
      </c>
      <c r="N70" s="23">
        <f ca="1">'GS &lt; 50 OLS Model'!$B$7*E70</f>
        <v>301930.36058540246</v>
      </c>
      <c r="O70" s="23">
        <f>'GS &lt; 50 OLS Model'!$B$8*F70</f>
        <v>12328967.509946687</v>
      </c>
      <c r="P70" s="23">
        <f>'GS &lt; 50 OLS Model'!$B$9*G70</f>
        <v>911879.86952619802</v>
      </c>
      <c r="Q70" s="23">
        <f>'GS &lt; 50 OLS Model'!$B$10*H70</f>
        <v>-165989.93426031101</v>
      </c>
      <c r="R70" s="23">
        <f>'GS &lt; 50 OLS Model'!$B$11*I70</f>
        <v>0</v>
      </c>
      <c r="S70" s="23">
        <f>'GS &lt; 50 OLS Model'!$B$12*J70</f>
        <v>0</v>
      </c>
      <c r="T70" s="23">
        <f t="shared" ca="1" si="9"/>
        <v>6946541.6191392355</v>
      </c>
    </row>
    <row r="71" spans="1:20" x14ac:dyDescent="0.2">
      <c r="A71" s="11">
        <v>41913</v>
      </c>
      <c r="B71" s="6">
        <f t="shared" si="8"/>
        <v>2014</v>
      </c>
      <c r="C71" s="30">
        <f>'Monthly Data'!I71</f>
        <v>7061230.5180739705</v>
      </c>
      <c r="D71">
        <f t="shared" ca="1" si="7"/>
        <v>270.3</v>
      </c>
      <c r="E71">
        <f t="shared" ca="1" si="7"/>
        <v>1.21</v>
      </c>
      <c r="F71" s="30">
        <f>'Monthly Data'!AC71</f>
        <v>2984</v>
      </c>
      <c r="G71" s="30">
        <f>'Monthly Data'!AG71</f>
        <v>1</v>
      </c>
      <c r="H71" s="30">
        <f>'Monthly Data'!AM71</f>
        <v>1</v>
      </c>
      <c r="I71" s="30">
        <f>'Monthly Data'!AN71</f>
        <v>0</v>
      </c>
      <c r="J71" s="30">
        <f>'Monthly Data'!AO71</f>
        <v>0</v>
      </c>
      <c r="L71" s="23">
        <f>'GS &lt; 50 OLS Model'!$B$5</f>
        <v>-6875354.7652507098</v>
      </c>
      <c r="M71" s="23">
        <f ca="1">'GS &lt; 50 OLS Model'!$B$6*D71</f>
        <v>871500.16822047962</v>
      </c>
      <c r="N71" s="23">
        <f ca="1">'GS &lt; 50 OLS Model'!$B$7*E71</f>
        <v>18358.579713986786</v>
      </c>
      <c r="O71" s="23">
        <f>'GS &lt; 50 OLS Model'!$B$8*F71</f>
        <v>12341375.058598092</v>
      </c>
      <c r="P71" s="23">
        <f>'GS &lt; 50 OLS Model'!$B$9*G71</f>
        <v>911879.86952619802</v>
      </c>
      <c r="Q71" s="23">
        <f>'GS &lt; 50 OLS Model'!$B$10*H71</f>
        <v>-165989.93426031101</v>
      </c>
      <c r="R71" s="23">
        <f>'GS &lt; 50 OLS Model'!$B$11*I71</f>
        <v>0</v>
      </c>
      <c r="S71" s="23">
        <f>'GS &lt; 50 OLS Model'!$B$12*J71</f>
        <v>0</v>
      </c>
      <c r="T71" s="23">
        <f t="shared" ca="1" si="9"/>
        <v>7267758.9108080473</v>
      </c>
    </row>
    <row r="72" spans="1:20" x14ac:dyDescent="0.2">
      <c r="A72" s="11">
        <v>41944</v>
      </c>
      <c r="B72" s="6">
        <f t="shared" si="8"/>
        <v>2014</v>
      </c>
      <c r="C72" s="30">
        <f>'Monthly Data'!I72</f>
        <v>7872989.7453942504</v>
      </c>
      <c r="D72">
        <f t="shared" ca="1" si="7"/>
        <v>444.05</v>
      </c>
      <c r="E72">
        <f t="shared" ca="1" si="7"/>
        <v>0</v>
      </c>
      <c r="F72" s="30">
        <f>'Monthly Data'!AC72</f>
        <v>2985</v>
      </c>
      <c r="G72" s="30">
        <f>'Monthly Data'!AG72</f>
        <v>1</v>
      </c>
      <c r="H72" s="30">
        <f>'Monthly Data'!AM72</f>
        <v>1</v>
      </c>
      <c r="I72" s="30">
        <f>'Monthly Data'!AN72</f>
        <v>0</v>
      </c>
      <c r="J72" s="30">
        <f>'Monthly Data'!AO72</f>
        <v>0</v>
      </c>
      <c r="L72" s="23">
        <f>'GS &lt; 50 OLS Model'!$B$5</f>
        <v>-6875354.7652507098</v>
      </c>
      <c r="M72" s="23">
        <f ca="1">'GS &lt; 50 OLS Model'!$B$6*D72</f>
        <v>1431704.2164199187</v>
      </c>
      <c r="N72" s="23">
        <f ca="1">'GS &lt; 50 OLS Model'!$B$7*E72</f>
        <v>0</v>
      </c>
      <c r="O72" s="23">
        <f>'GS &lt; 50 OLS Model'!$B$8*F72</f>
        <v>12345510.908148561</v>
      </c>
      <c r="P72" s="23">
        <f>'GS &lt; 50 OLS Model'!$B$9*G72</f>
        <v>911879.86952619802</v>
      </c>
      <c r="Q72" s="23">
        <f>'GS &lt; 50 OLS Model'!$B$10*H72</f>
        <v>-165989.93426031101</v>
      </c>
      <c r="R72" s="23">
        <f>'GS &lt; 50 OLS Model'!$B$11*I72</f>
        <v>0</v>
      </c>
      <c r="S72" s="23">
        <f>'GS &lt; 50 OLS Model'!$B$12*J72</f>
        <v>0</v>
      </c>
      <c r="T72" s="23">
        <f t="shared" ca="1" si="9"/>
        <v>7813740.2288439674</v>
      </c>
    </row>
    <row r="73" spans="1:20" x14ac:dyDescent="0.2">
      <c r="A73" s="11">
        <v>41974</v>
      </c>
      <c r="B73" s="6">
        <f t="shared" si="8"/>
        <v>2014</v>
      </c>
      <c r="C73" s="30">
        <f>'Monthly Data'!I73</f>
        <v>8666311.1852145288</v>
      </c>
      <c r="D73">
        <f t="shared" ca="1" si="7"/>
        <v>684.01</v>
      </c>
      <c r="E73">
        <f t="shared" ca="1" si="7"/>
        <v>0</v>
      </c>
      <c r="F73" s="30">
        <f>'Monthly Data'!AC73</f>
        <v>2981</v>
      </c>
      <c r="G73" s="30">
        <f>'Monthly Data'!AG73</f>
        <v>1</v>
      </c>
      <c r="H73" s="30">
        <f>'Monthly Data'!AM73</f>
        <v>0</v>
      </c>
      <c r="I73" s="30">
        <f>'Monthly Data'!AN73</f>
        <v>0</v>
      </c>
      <c r="J73" s="30">
        <f>'Monthly Data'!AO73</f>
        <v>0</v>
      </c>
      <c r="L73" s="23">
        <f>'GS &lt; 50 OLS Model'!$B$5</f>
        <v>-6875354.7652507098</v>
      </c>
      <c r="M73" s="23">
        <f ca="1">'GS &lt; 50 OLS Model'!$B$6*D73</f>
        <v>2205382.2791879033</v>
      </c>
      <c r="N73" s="23">
        <f ca="1">'GS &lt; 50 OLS Model'!$B$7*E73</f>
        <v>0</v>
      </c>
      <c r="O73" s="23">
        <f>'GS &lt; 50 OLS Model'!$B$8*F73</f>
        <v>12328967.509946687</v>
      </c>
      <c r="P73" s="23">
        <f>'GS &lt; 50 OLS Model'!$B$9*G73</f>
        <v>911879.86952619802</v>
      </c>
      <c r="Q73" s="23">
        <f>'GS &lt; 50 OLS Model'!$B$10*H73</f>
        <v>0</v>
      </c>
      <c r="R73" s="23">
        <f>'GS &lt; 50 OLS Model'!$B$11*I73</f>
        <v>0</v>
      </c>
      <c r="S73" s="23">
        <f>'GS &lt; 50 OLS Model'!$B$12*J73</f>
        <v>0</v>
      </c>
      <c r="T73" s="23">
        <f t="shared" ca="1" si="9"/>
        <v>8570874.8934100792</v>
      </c>
    </row>
    <row r="74" spans="1:20" x14ac:dyDescent="0.2">
      <c r="A74" s="11">
        <v>42005</v>
      </c>
      <c r="B74" s="6">
        <f t="shared" si="8"/>
        <v>2015</v>
      </c>
      <c r="D74">
        <f t="shared" ca="1" si="7"/>
        <v>784.29</v>
      </c>
      <c r="E74">
        <f t="shared" ca="1" si="7"/>
        <v>0</v>
      </c>
      <c r="F74" s="60">
        <f>SUMIF('Connection count '!B:B,B74,'Connection count '!H:H)</f>
        <v>3000.3728711861681</v>
      </c>
      <c r="G74" s="30">
        <f t="shared" ref="G74:J93" si="10">G62</f>
        <v>1</v>
      </c>
      <c r="H74" s="30">
        <f t="shared" si="10"/>
        <v>0</v>
      </c>
      <c r="I74" s="30">
        <f t="shared" si="10"/>
        <v>0</v>
      </c>
      <c r="J74" s="30">
        <f t="shared" si="10"/>
        <v>0</v>
      </c>
      <c r="L74" s="23">
        <f>'GS &lt; 50 OLS Model'!$B$5</f>
        <v>-6875354.7652507098</v>
      </c>
      <c r="M74" s="23">
        <f ca="1">'GS &lt; 50 OLS Model'!$B$6*D74</f>
        <v>2528704.6501429519</v>
      </c>
      <c r="N74" s="23">
        <f ca="1">'GS &lt; 50 OLS Model'!$B$7*E74</f>
        <v>0</v>
      </c>
      <c r="O74" s="23">
        <f>'GS &lt; 50 OLS Model'!$B$8*F74</f>
        <v>12409090.790533286</v>
      </c>
      <c r="P74" s="23">
        <f>'GS &lt; 50 OLS Model'!$B$9*G74</f>
        <v>911879.86952619802</v>
      </c>
      <c r="Q74" s="23">
        <f>'GS &lt; 50 OLS Model'!$B$10*H74</f>
        <v>0</v>
      </c>
      <c r="R74" s="23">
        <f>'GS &lt; 50 OLS Model'!$B$11*I74</f>
        <v>0</v>
      </c>
      <c r="S74" s="23">
        <f>'GS &lt; 50 OLS Model'!$B$12*J74</f>
        <v>0</v>
      </c>
      <c r="T74" s="23">
        <f t="shared" ca="1" si="9"/>
        <v>8974320.5449517258</v>
      </c>
    </row>
    <row r="75" spans="1:20" x14ac:dyDescent="0.2">
      <c r="A75" s="11">
        <v>42036</v>
      </c>
      <c r="B75" s="6">
        <f t="shared" si="8"/>
        <v>2015</v>
      </c>
      <c r="D75">
        <f t="shared" ca="1" si="7"/>
        <v>682.50999999999988</v>
      </c>
      <c r="E75">
        <f t="shared" ca="1" si="7"/>
        <v>0</v>
      </c>
      <c r="F75" s="60">
        <f>SUMIF('Connection count '!B:B,B75,'Connection count '!H:H)</f>
        <v>3000.3728711861681</v>
      </c>
      <c r="G75" s="30">
        <f t="shared" si="10"/>
        <v>1</v>
      </c>
      <c r="H75" s="30">
        <f t="shared" si="10"/>
        <v>0</v>
      </c>
      <c r="I75" s="30">
        <f t="shared" si="10"/>
        <v>1</v>
      </c>
      <c r="J75" s="30">
        <f t="shared" si="10"/>
        <v>0</v>
      </c>
      <c r="L75" s="23">
        <f>'GS &lt; 50 OLS Model'!$B$5</f>
        <v>-6875354.7652507098</v>
      </c>
      <c r="M75" s="23">
        <f ca="1">'GS &lt; 50 OLS Model'!$B$6*D75</f>
        <v>2200545.9852466127</v>
      </c>
      <c r="N75" s="23">
        <f ca="1">'GS &lt; 50 OLS Model'!$B$7*E75</f>
        <v>0</v>
      </c>
      <c r="O75" s="23">
        <f>'GS &lt; 50 OLS Model'!$B$8*F75</f>
        <v>12409090.790533286</v>
      </c>
      <c r="P75" s="23">
        <f>'GS &lt; 50 OLS Model'!$B$9*G75</f>
        <v>911879.86952619802</v>
      </c>
      <c r="Q75" s="23">
        <f>'GS &lt; 50 OLS Model'!$B$10*H75</f>
        <v>0</v>
      </c>
      <c r="R75" s="23">
        <f>'GS &lt; 50 OLS Model'!$B$11*I75</f>
        <v>-326865.93157912203</v>
      </c>
      <c r="S75" s="23">
        <f>'GS &lt; 50 OLS Model'!$B$12*J75</f>
        <v>0</v>
      </c>
      <c r="T75" s="23">
        <f t="shared" ca="1" si="9"/>
        <v>8646161.8800553866</v>
      </c>
    </row>
    <row r="76" spans="1:20" x14ac:dyDescent="0.2">
      <c r="A76" s="11">
        <v>42064</v>
      </c>
      <c r="B76" s="6">
        <f t="shared" si="8"/>
        <v>2015</v>
      </c>
      <c r="D76">
        <f t="shared" ca="1" si="7"/>
        <v>556.99</v>
      </c>
      <c r="E76">
        <f t="shared" ca="1" si="7"/>
        <v>0</v>
      </c>
      <c r="F76" s="60">
        <f>SUMIF('Connection count '!B:B,B76,'Connection count '!H:H)</f>
        <v>3000.3728711861681</v>
      </c>
      <c r="G76" s="30">
        <f t="shared" si="10"/>
        <v>1</v>
      </c>
      <c r="H76" s="30">
        <f t="shared" si="10"/>
        <v>0</v>
      </c>
      <c r="I76" s="30">
        <f t="shared" si="10"/>
        <v>0</v>
      </c>
      <c r="J76" s="30">
        <f t="shared" si="10"/>
        <v>0</v>
      </c>
      <c r="L76" s="23">
        <f>'GS &lt; 50 OLS Model'!$B$5</f>
        <v>-6875354.7652507098</v>
      </c>
      <c r="M76" s="23">
        <f ca="1">'GS &lt; 50 OLS Model'!$B$6*D76</f>
        <v>1795844.9082394561</v>
      </c>
      <c r="N76" s="23">
        <f ca="1">'GS &lt; 50 OLS Model'!$B$7*E76</f>
        <v>0</v>
      </c>
      <c r="O76" s="23">
        <f>'GS &lt; 50 OLS Model'!$B$8*F76</f>
        <v>12409090.790533286</v>
      </c>
      <c r="P76" s="23">
        <f>'GS &lt; 50 OLS Model'!$B$9*G76</f>
        <v>911879.86952619802</v>
      </c>
      <c r="Q76" s="23">
        <f>'GS &lt; 50 OLS Model'!$B$10*H76</f>
        <v>0</v>
      </c>
      <c r="R76" s="23">
        <f>'GS &lt; 50 OLS Model'!$B$11*I76</f>
        <v>0</v>
      </c>
      <c r="S76" s="23">
        <f>'GS &lt; 50 OLS Model'!$B$12*J76</f>
        <v>0</v>
      </c>
      <c r="T76" s="23">
        <f t="shared" ca="1" si="9"/>
        <v>8241460.8030482298</v>
      </c>
    </row>
    <row r="77" spans="1:20" x14ac:dyDescent="0.2">
      <c r="A77" s="11">
        <v>42095</v>
      </c>
      <c r="B77" s="6">
        <f t="shared" si="8"/>
        <v>2015</v>
      </c>
      <c r="D77">
        <f t="shared" ca="1" si="7"/>
        <v>326.58999999999997</v>
      </c>
      <c r="E77">
        <f t="shared" ca="1" si="7"/>
        <v>0.39</v>
      </c>
      <c r="F77" s="60">
        <f>SUMIF('Connection count '!B:B,B77,'Connection count '!H:H)</f>
        <v>3000.3728711861681</v>
      </c>
      <c r="G77" s="30">
        <f t="shared" si="10"/>
        <v>1</v>
      </c>
      <c r="H77" s="30">
        <f t="shared" si="10"/>
        <v>0</v>
      </c>
      <c r="I77" s="30">
        <f t="shared" si="10"/>
        <v>0</v>
      </c>
      <c r="J77" s="30">
        <f t="shared" si="10"/>
        <v>1</v>
      </c>
      <c r="L77" s="23">
        <f>'GS &lt; 50 OLS Model'!$B$5</f>
        <v>-6875354.7652507098</v>
      </c>
      <c r="M77" s="23">
        <f ca="1">'GS &lt; 50 OLS Model'!$B$6*D77</f>
        <v>1052990.1588572934</v>
      </c>
      <c r="N77" s="23">
        <f ca="1">'GS &lt; 50 OLS Model'!$B$7*E77</f>
        <v>5917.2281722767329</v>
      </c>
      <c r="O77" s="23">
        <f>'GS &lt; 50 OLS Model'!$B$8*F77</f>
        <v>12409090.790533286</v>
      </c>
      <c r="P77" s="23">
        <f>'GS &lt; 50 OLS Model'!$B$9*G77</f>
        <v>911879.86952619802</v>
      </c>
      <c r="Q77" s="23">
        <f>'GS &lt; 50 OLS Model'!$B$10*H77</f>
        <v>0</v>
      </c>
      <c r="R77" s="23">
        <f>'GS &lt; 50 OLS Model'!$B$11*I77</f>
        <v>0</v>
      </c>
      <c r="S77" s="23">
        <f>'GS &lt; 50 OLS Model'!$B$12*J77</f>
        <v>-430573.12975029001</v>
      </c>
      <c r="T77" s="23">
        <f t="shared" ca="1" si="9"/>
        <v>7504523.2818383444</v>
      </c>
    </row>
    <row r="78" spans="1:20" x14ac:dyDescent="0.2">
      <c r="A78" s="11">
        <v>42125</v>
      </c>
      <c r="B78" s="6">
        <f t="shared" si="8"/>
        <v>2015</v>
      </c>
      <c r="D78">
        <f t="shared" ca="1" si="7"/>
        <v>144.96</v>
      </c>
      <c r="E78">
        <f t="shared" ca="1" si="7"/>
        <v>8.67</v>
      </c>
      <c r="F78" s="60">
        <f>SUMIF('Connection count '!B:B,B78,'Connection count '!H:H)</f>
        <v>3000.3728711861681</v>
      </c>
      <c r="G78" s="30">
        <f t="shared" si="10"/>
        <v>1</v>
      </c>
      <c r="H78" s="30">
        <f t="shared" si="10"/>
        <v>0</v>
      </c>
      <c r="I78" s="30">
        <f t="shared" si="10"/>
        <v>0</v>
      </c>
      <c r="J78" s="30">
        <f t="shared" si="10"/>
        <v>0</v>
      </c>
      <c r="L78" s="23">
        <f>'GS &lt; 50 OLS Model'!$B$5</f>
        <v>-6875354.7652507098</v>
      </c>
      <c r="M78" s="23">
        <f ca="1">'GS &lt; 50 OLS Model'!$B$6*D78</f>
        <v>467379.44648627721</v>
      </c>
      <c r="N78" s="23">
        <f ca="1">'GS &lt; 50 OLS Model'!$B$7*E78</f>
        <v>131544.53398369043</v>
      </c>
      <c r="O78" s="23">
        <f>'GS &lt; 50 OLS Model'!$B$8*F78</f>
        <v>12409090.790533286</v>
      </c>
      <c r="P78" s="23">
        <f>'GS &lt; 50 OLS Model'!$B$9*G78</f>
        <v>911879.86952619802</v>
      </c>
      <c r="Q78" s="23">
        <f>'GS &lt; 50 OLS Model'!$B$10*H78</f>
        <v>0</v>
      </c>
      <c r="R78" s="23">
        <f>'GS &lt; 50 OLS Model'!$B$11*I78</f>
        <v>0</v>
      </c>
      <c r="S78" s="23">
        <f>'GS &lt; 50 OLS Model'!$B$12*J78</f>
        <v>0</v>
      </c>
      <c r="T78" s="23">
        <f t="shared" ca="1" si="9"/>
        <v>7044539.8752787421</v>
      </c>
    </row>
    <row r="79" spans="1:20" x14ac:dyDescent="0.2">
      <c r="A79" s="11">
        <v>42156</v>
      </c>
      <c r="B79" s="6">
        <f t="shared" si="8"/>
        <v>2015</v>
      </c>
      <c r="D79">
        <f t="shared" ref="D79:E94" ca="1" si="11">D67</f>
        <v>41.510000000000005</v>
      </c>
      <c r="E79">
        <f t="shared" ca="1" si="11"/>
        <v>44.41</v>
      </c>
      <c r="F79" s="60">
        <f>SUMIF('Connection count '!B:B,B79,'Connection count '!H:H)</f>
        <v>3000.3728711861681</v>
      </c>
      <c r="G79" s="30">
        <f t="shared" si="10"/>
        <v>1</v>
      </c>
      <c r="H79" s="30">
        <f t="shared" si="10"/>
        <v>0</v>
      </c>
      <c r="I79" s="30">
        <f t="shared" si="10"/>
        <v>0</v>
      </c>
      <c r="J79" s="30">
        <f t="shared" si="10"/>
        <v>0</v>
      </c>
      <c r="L79" s="23">
        <f>'GS &lt; 50 OLS Model'!$B$5</f>
        <v>-6875354.7652507098</v>
      </c>
      <c r="M79" s="23">
        <f ca="1">'GS &lt; 50 OLS Model'!$B$6*D79</f>
        <v>133836.37433530195</v>
      </c>
      <c r="N79" s="23">
        <f ca="1">'GS &lt; 50 OLS Model'!$B$7*E79</f>
        <v>673805.39264310175</v>
      </c>
      <c r="O79" s="23">
        <f>'GS &lt; 50 OLS Model'!$B$8*F79</f>
        <v>12409090.790533286</v>
      </c>
      <c r="P79" s="23">
        <f>'GS &lt; 50 OLS Model'!$B$9*G79</f>
        <v>911879.86952619802</v>
      </c>
      <c r="Q79" s="23">
        <f>'GS &lt; 50 OLS Model'!$B$10*H79</f>
        <v>0</v>
      </c>
      <c r="R79" s="23">
        <f>'GS &lt; 50 OLS Model'!$B$11*I79</f>
        <v>0</v>
      </c>
      <c r="S79" s="23">
        <f>'GS &lt; 50 OLS Model'!$B$12*J79</f>
        <v>0</v>
      </c>
      <c r="T79" s="23">
        <f t="shared" ca="1" si="9"/>
        <v>7253257.6617871774</v>
      </c>
    </row>
    <row r="80" spans="1:20" x14ac:dyDescent="0.2">
      <c r="A80" s="11">
        <v>42186</v>
      </c>
      <c r="B80" s="6">
        <f t="shared" si="8"/>
        <v>2015</v>
      </c>
      <c r="D80">
        <f t="shared" ca="1" si="11"/>
        <v>5.01</v>
      </c>
      <c r="E80">
        <f t="shared" ca="1" si="11"/>
        <v>96.909999999999982</v>
      </c>
      <c r="F80" s="60">
        <f>SUMIF('Connection count '!B:B,B80,'Connection count '!H:H)</f>
        <v>3000.3728711861681</v>
      </c>
      <c r="G80" s="30">
        <f t="shared" si="10"/>
        <v>1</v>
      </c>
      <c r="H80" s="30">
        <f t="shared" si="10"/>
        <v>0</v>
      </c>
      <c r="I80" s="30">
        <f t="shared" si="10"/>
        <v>0</v>
      </c>
      <c r="J80" s="30">
        <f t="shared" si="10"/>
        <v>0</v>
      </c>
      <c r="L80" s="23">
        <f>'GS &lt; 50 OLS Model'!$B$5</f>
        <v>-6875354.7652507098</v>
      </c>
      <c r="M80" s="23">
        <f ca="1">'GS &lt; 50 OLS Model'!$B$6*D80</f>
        <v>16153.221763908999</v>
      </c>
      <c r="N80" s="23">
        <f ca="1">'GS &lt; 50 OLS Model'!$B$7*E80</f>
        <v>1470355.3389111231</v>
      </c>
      <c r="O80" s="23">
        <f>'GS &lt; 50 OLS Model'!$B$8*F80</f>
        <v>12409090.790533286</v>
      </c>
      <c r="P80" s="23">
        <f>'GS &lt; 50 OLS Model'!$B$9*G80</f>
        <v>911879.86952619802</v>
      </c>
      <c r="Q80" s="23">
        <f>'GS &lt; 50 OLS Model'!$B$10*H80</f>
        <v>0</v>
      </c>
      <c r="R80" s="23">
        <f>'GS &lt; 50 OLS Model'!$B$11*I80</f>
        <v>0</v>
      </c>
      <c r="S80" s="23">
        <f>'GS &lt; 50 OLS Model'!$B$12*J80</f>
        <v>0</v>
      </c>
      <c r="T80" s="23">
        <f t="shared" ca="1" si="9"/>
        <v>7932124.4554838054</v>
      </c>
    </row>
    <row r="81" spans="1:20" x14ac:dyDescent="0.2">
      <c r="A81" s="11">
        <v>42217</v>
      </c>
      <c r="B81" s="6">
        <f t="shared" si="8"/>
        <v>2015</v>
      </c>
      <c r="D81">
        <f t="shared" ca="1" si="11"/>
        <v>12.719999999999999</v>
      </c>
      <c r="E81">
        <f t="shared" ca="1" si="11"/>
        <v>77.22999999999999</v>
      </c>
      <c r="F81" s="60">
        <f>SUMIF('Connection count '!B:B,B81,'Connection count '!H:H)</f>
        <v>3000.3728711861681</v>
      </c>
      <c r="G81" s="30">
        <f t="shared" si="10"/>
        <v>1</v>
      </c>
      <c r="H81" s="30">
        <f t="shared" si="10"/>
        <v>0</v>
      </c>
      <c r="I81" s="30">
        <f t="shared" si="10"/>
        <v>0</v>
      </c>
      <c r="J81" s="30">
        <f t="shared" si="10"/>
        <v>0</v>
      </c>
      <c r="L81" s="23">
        <f>'GS &lt; 50 OLS Model'!$B$5</f>
        <v>-6875354.7652507098</v>
      </c>
      <c r="M81" s="23">
        <f ca="1">'GS &lt; 50 OLS Model'!$B$6*D81</f>
        <v>41011.772622140212</v>
      </c>
      <c r="N81" s="23">
        <f ca="1">'GS &lt; 50 OLS Model'!$B$7*E81</f>
        <v>1171762.901910082</v>
      </c>
      <c r="O81" s="23">
        <f>'GS &lt; 50 OLS Model'!$B$8*F81</f>
        <v>12409090.790533286</v>
      </c>
      <c r="P81" s="23">
        <f>'GS &lt; 50 OLS Model'!$B$9*G81</f>
        <v>911879.86952619802</v>
      </c>
      <c r="Q81" s="23">
        <f>'GS &lt; 50 OLS Model'!$B$10*H81</f>
        <v>0</v>
      </c>
      <c r="R81" s="23">
        <f>'GS &lt; 50 OLS Model'!$B$11*I81</f>
        <v>0</v>
      </c>
      <c r="S81" s="23">
        <f>'GS &lt; 50 OLS Model'!$B$12*J81</f>
        <v>0</v>
      </c>
      <c r="T81" s="23">
        <f t="shared" ca="1" si="9"/>
        <v>7658390.5693409964</v>
      </c>
    </row>
    <row r="82" spans="1:20" x14ac:dyDescent="0.2">
      <c r="A82" s="11">
        <v>42248</v>
      </c>
      <c r="B82" s="6">
        <f t="shared" si="8"/>
        <v>2015</v>
      </c>
      <c r="D82">
        <f t="shared" ca="1" si="11"/>
        <v>86.570000000000007</v>
      </c>
      <c r="E82">
        <f t="shared" ca="1" si="11"/>
        <v>19.899999999999999</v>
      </c>
      <c r="F82" s="60">
        <f>SUMIF('Connection count '!B:B,B82,'Connection count '!H:H)</f>
        <v>3000.3728711861681</v>
      </c>
      <c r="G82" s="30">
        <f t="shared" si="10"/>
        <v>1</v>
      </c>
      <c r="H82" s="30">
        <f t="shared" si="10"/>
        <v>1</v>
      </c>
      <c r="I82" s="30">
        <f t="shared" si="10"/>
        <v>0</v>
      </c>
      <c r="J82" s="30">
        <f t="shared" si="10"/>
        <v>0</v>
      </c>
      <c r="L82" s="23">
        <f>'GS &lt; 50 OLS Model'!$B$5</f>
        <v>-6875354.7652507098</v>
      </c>
      <c r="M82" s="23">
        <f ca="1">'GS &lt; 50 OLS Model'!$B$6*D82</f>
        <v>279118.64433165715</v>
      </c>
      <c r="N82" s="23">
        <f ca="1">'GS &lt; 50 OLS Model'!$B$7*E82</f>
        <v>301930.36058540246</v>
      </c>
      <c r="O82" s="23">
        <f>'GS &lt; 50 OLS Model'!$B$8*F82</f>
        <v>12409090.790533286</v>
      </c>
      <c r="P82" s="23">
        <f>'GS &lt; 50 OLS Model'!$B$9*G82</f>
        <v>911879.86952619802</v>
      </c>
      <c r="Q82" s="23">
        <f>'GS &lt; 50 OLS Model'!$B$10*H82</f>
        <v>-165989.93426031101</v>
      </c>
      <c r="R82" s="23">
        <f>'GS &lt; 50 OLS Model'!$B$11*I82</f>
        <v>0</v>
      </c>
      <c r="S82" s="23">
        <f>'GS &lt; 50 OLS Model'!$B$12*J82</f>
        <v>0</v>
      </c>
      <c r="T82" s="23">
        <f t="shared" ca="1" si="9"/>
        <v>7026664.8997258339</v>
      </c>
    </row>
    <row r="83" spans="1:20" x14ac:dyDescent="0.2">
      <c r="A83" s="11">
        <v>42278</v>
      </c>
      <c r="B83" s="6">
        <f t="shared" si="8"/>
        <v>2015</v>
      </c>
      <c r="D83">
        <f t="shared" ca="1" si="11"/>
        <v>270.3</v>
      </c>
      <c r="E83">
        <f t="shared" ca="1" si="11"/>
        <v>1.21</v>
      </c>
      <c r="F83" s="60">
        <f>SUMIF('Connection count '!B:B,B83,'Connection count '!H:H)</f>
        <v>3000.3728711861681</v>
      </c>
      <c r="G83" s="30">
        <f t="shared" si="10"/>
        <v>1</v>
      </c>
      <c r="H83" s="30">
        <f t="shared" si="10"/>
        <v>1</v>
      </c>
      <c r="I83" s="30">
        <f t="shared" si="10"/>
        <v>0</v>
      </c>
      <c r="J83" s="30">
        <f t="shared" si="10"/>
        <v>0</v>
      </c>
      <c r="L83" s="23">
        <f>'GS &lt; 50 OLS Model'!$B$5</f>
        <v>-6875354.7652507098</v>
      </c>
      <c r="M83" s="23">
        <f ca="1">'GS &lt; 50 OLS Model'!$B$6*D83</f>
        <v>871500.16822047962</v>
      </c>
      <c r="N83" s="23">
        <f ca="1">'GS &lt; 50 OLS Model'!$B$7*E83</f>
        <v>18358.579713986786</v>
      </c>
      <c r="O83" s="23">
        <f>'GS &lt; 50 OLS Model'!$B$8*F83</f>
        <v>12409090.790533286</v>
      </c>
      <c r="P83" s="23">
        <f>'GS &lt; 50 OLS Model'!$B$9*G83</f>
        <v>911879.86952619802</v>
      </c>
      <c r="Q83" s="23">
        <f>'GS &lt; 50 OLS Model'!$B$10*H83</f>
        <v>-165989.93426031101</v>
      </c>
      <c r="R83" s="23">
        <f>'GS &lt; 50 OLS Model'!$B$11*I83</f>
        <v>0</v>
      </c>
      <c r="S83" s="23">
        <f>'GS &lt; 50 OLS Model'!$B$12*J83</f>
        <v>0</v>
      </c>
      <c r="T83" s="23">
        <f t="shared" ca="1" si="9"/>
        <v>7335474.642743241</v>
      </c>
    </row>
    <row r="84" spans="1:20" x14ac:dyDescent="0.2">
      <c r="A84" s="11">
        <v>42309</v>
      </c>
      <c r="B84" s="6">
        <f t="shared" si="8"/>
        <v>2015</v>
      </c>
      <c r="D84">
        <f t="shared" ca="1" si="11"/>
        <v>444.05</v>
      </c>
      <c r="E84">
        <f t="shared" ca="1" si="11"/>
        <v>0</v>
      </c>
      <c r="F84" s="60">
        <f>SUMIF('Connection count '!B:B,B84,'Connection count '!H:H)</f>
        <v>3000.3728711861681</v>
      </c>
      <c r="G84" s="30">
        <f t="shared" si="10"/>
        <v>1</v>
      </c>
      <c r="H84" s="30">
        <f t="shared" si="10"/>
        <v>1</v>
      </c>
      <c r="I84" s="30">
        <f t="shared" si="10"/>
        <v>0</v>
      </c>
      <c r="J84" s="30">
        <f t="shared" si="10"/>
        <v>0</v>
      </c>
      <c r="L84" s="23">
        <f>'GS &lt; 50 OLS Model'!$B$5</f>
        <v>-6875354.7652507098</v>
      </c>
      <c r="M84" s="23">
        <f ca="1">'GS &lt; 50 OLS Model'!$B$6*D84</f>
        <v>1431704.2164199187</v>
      </c>
      <c r="N84" s="23">
        <f ca="1">'GS &lt; 50 OLS Model'!$B$7*E84</f>
        <v>0</v>
      </c>
      <c r="O84" s="23">
        <f>'GS &lt; 50 OLS Model'!$B$8*F84</f>
        <v>12409090.790533286</v>
      </c>
      <c r="P84" s="23">
        <f>'GS &lt; 50 OLS Model'!$B$9*G84</f>
        <v>911879.86952619802</v>
      </c>
      <c r="Q84" s="23">
        <f>'GS &lt; 50 OLS Model'!$B$10*H84</f>
        <v>-165989.93426031101</v>
      </c>
      <c r="R84" s="23">
        <f>'GS &lt; 50 OLS Model'!$B$11*I84</f>
        <v>0</v>
      </c>
      <c r="S84" s="23">
        <f>'GS &lt; 50 OLS Model'!$B$12*J84</f>
        <v>0</v>
      </c>
      <c r="T84" s="23">
        <f t="shared" ca="1" si="9"/>
        <v>7877320.1112286923</v>
      </c>
    </row>
    <row r="85" spans="1:20" x14ac:dyDescent="0.2">
      <c r="A85" s="11">
        <v>42339</v>
      </c>
      <c r="B85" s="6">
        <f t="shared" si="8"/>
        <v>2015</v>
      </c>
      <c r="D85">
        <f t="shared" ca="1" si="11"/>
        <v>684.01</v>
      </c>
      <c r="E85">
        <f t="shared" ca="1" si="11"/>
        <v>0</v>
      </c>
      <c r="F85" s="60">
        <f>SUMIF('Connection count '!B:B,B85,'Connection count '!H:H)</f>
        <v>3000.3728711861681</v>
      </c>
      <c r="G85" s="30">
        <f t="shared" si="10"/>
        <v>1</v>
      </c>
      <c r="H85" s="30">
        <f t="shared" si="10"/>
        <v>0</v>
      </c>
      <c r="I85" s="30">
        <f t="shared" si="10"/>
        <v>0</v>
      </c>
      <c r="J85" s="30">
        <f t="shared" si="10"/>
        <v>0</v>
      </c>
      <c r="L85" s="23">
        <f>'GS &lt; 50 OLS Model'!$B$5</f>
        <v>-6875354.7652507098</v>
      </c>
      <c r="M85" s="23">
        <f ca="1">'GS &lt; 50 OLS Model'!$B$6*D85</f>
        <v>2205382.2791879033</v>
      </c>
      <c r="N85" s="23">
        <f ca="1">'GS &lt; 50 OLS Model'!$B$7*E85</f>
        <v>0</v>
      </c>
      <c r="O85" s="23">
        <f>'GS &lt; 50 OLS Model'!$B$8*F85</f>
        <v>12409090.790533286</v>
      </c>
      <c r="P85" s="23">
        <f>'GS &lt; 50 OLS Model'!$B$9*G85</f>
        <v>911879.86952619802</v>
      </c>
      <c r="Q85" s="23">
        <f>'GS &lt; 50 OLS Model'!$B$10*H85</f>
        <v>0</v>
      </c>
      <c r="R85" s="23">
        <f>'GS &lt; 50 OLS Model'!$B$11*I85</f>
        <v>0</v>
      </c>
      <c r="S85" s="23">
        <f>'GS &lt; 50 OLS Model'!$B$12*J85</f>
        <v>0</v>
      </c>
      <c r="T85" s="23">
        <f t="shared" ca="1" si="9"/>
        <v>8650998.1739966776</v>
      </c>
    </row>
    <row r="86" spans="1:20" x14ac:dyDescent="0.2">
      <c r="A86" s="11">
        <v>42370</v>
      </c>
      <c r="B86" s="6">
        <f t="shared" si="8"/>
        <v>2016</v>
      </c>
      <c r="D86">
        <f t="shared" ca="1" si="11"/>
        <v>784.29</v>
      </c>
      <c r="E86">
        <f t="shared" ca="1" si="11"/>
        <v>0</v>
      </c>
      <c r="F86" s="60">
        <f>SUMIF('Connection count '!B:B,B86,'Connection count '!H:H)</f>
        <v>2950.2635021247315</v>
      </c>
      <c r="G86" s="30">
        <f t="shared" si="10"/>
        <v>1</v>
      </c>
      <c r="H86" s="30">
        <f t="shared" si="10"/>
        <v>0</v>
      </c>
      <c r="I86" s="30">
        <f t="shared" si="10"/>
        <v>0</v>
      </c>
      <c r="J86" s="30">
        <f t="shared" si="10"/>
        <v>0</v>
      </c>
      <c r="L86" s="23">
        <f>'GS &lt; 50 OLS Model'!$B$5</f>
        <v>-6875354.7652507098</v>
      </c>
      <c r="M86" s="23">
        <f ca="1">'GS &lt; 50 OLS Model'!$B$6*D86</f>
        <v>2528704.6501429519</v>
      </c>
      <c r="N86" s="23">
        <f ca="1">'GS &lt; 50 OLS Model'!$B$7*E86</f>
        <v>0</v>
      </c>
      <c r="O86" s="23">
        <f>'GS &lt; 50 OLS Model'!$B$8*F86</f>
        <v>12201845.97902628</v>
      </c>
      <c r="P86" s="23">
        <f>'GS &lt; 50 OLS Model'!$B$9*G86</f>
        <v>911879.86952619802</v>
      </c>
      <c r="Q86" s="23">
        <f>'GS &lt; 50 OLS Model'!$B$10*H86</f>
        <v>0</v>
      </c>
      <c r="R86" s="23">
        <f>'GS &lt; 50 OLS Model'!$B$11*I86</f>
        <v>0</v>
      </c>
      <c r="S86" s="23">
        <f>'GS &lt; 50 OLS Model'!$B$12*J86</f>
        <v>0</v>
      </c>
      <c r="T86" s="23">
        <f t="shared" ca="1" si="9"/>
        <v>8767075.7334447205</v>
      </c>
    </row>
    <row r="87" spans="1:20" x14ac:dyDescent="0.2">
      <c r="A87" s="11">
        <v>42401</v>
      </c>
      <c r="B87" s="6">
        <f t="shared" si="8"/>
        <v>2016</v>
      </c>
      <c r="D87">
        <f t="shared" ca="1" si="11"/>
        <v>682.50999999999988</v>
      </c>
      <c r="E87">
        <f t="shared" ca="1" si="11"/>
        <v>0</v>
      </c>
      <c r="F87" s="60">
        <f>SUMIF('Connection count '!B:B,B87,'Connection count '!H:H)</f>
        <v>2950.2635021247315</v>
      </c>
      <c r="G87" s="30">
        <f t="shared" si="10"/>
        <v>1</v>
      </c>
      <c r="H87" s="30">
        <f t="shared" si="10"/>
        <v>0</v>
      </c>
      <c r="I87" s="30">
        <f t="shared" si="10"/>
        <v>1</v>
      </c>
      <c r="J87" s="30">
        <f t="shared" si="10"/>
        <v>0</v>
      </c>
      <c r="L87" s="23">
        <f>'GS &lt; 50 OLS Model'!$B$5</f>
        <v>-6875354.7652507098</v>
      </c>
      <c r="M87" s="23">
        <f ca="1">'GS &lt; 50 OLS Model'!$B$6*D87</f>
        <v>2200545.9852466127</v>
      </c>
      <c r="N87" s="23">
        <f ca="1">'GS &lt; 50 OLS Model'!$B$7*E87</f>
        <v>0</v>
      </c>
      <c r="O87" s="23">
        <f>'GS &lt; 50 OLS Model'!$B$8*F87</f>
        <v>12201845.97902628</v>
      </c>
      <c r="P87" s="23">
        <f>'GS &lt; 50 OLS Model'!$B$9*G87</f>
        <v>911879.86952619802</v>
      </c>
      <c r="Q87" s="23">
        <f>'GS &lt; 50 OLS Model'!$B$10*H87</f>
        <v>0</v>
      </c>
      <c r="R87" s="23">
        <f>'GS &lt; 50 OLS Model'!$B$11*I87</f>
        <v>-326865.93157912203</v>
      </c>
      <c r="S87" s="23">
        <f>'GS &lt; 50 OLS Model'!$B$12*J87</f>
        <v>0</v>
      </c>
      <c r="T87" s="23">
        <f t="shared" ca="1" si="9"/>
        <v>8438917.0685483813</v>
      </c>
    </row>
    <row r="88" spans="1:20" x14ac:dyDescent="0.2">
      <c r="A88" s="11">
        <v>42430</v>
      </c>
      <c r="B88" s="6">
        <f t="shared" si="8"/>
        <v>2016</v>
      </c>
      <c r="D88">
        <f t="shared" ca="1" si="11"/>
        <v>556.99</v>
      </c>
      <c r="E88">
        <f t="shared" ca="1" si="11"/>
        <v>0</v>
      </c>
      <c r="F88" s="60">
        <f>SUMIF('Connection count '!B:B,B88,'Connection count '!H:H)</f>
        <v>2950.2635021247315</v>
      </c>
      <c r="G88" s="30">
        <f t="shared" si="10"/>
        <v>1</v>
      </c>
      <c r="H88" s="30">
        <f t="shared" si="10"/>
        <v>0</v>
      </c>
      <c r="I88" s="30">
        <f t="shared" si="10"/>
        <v>0</v>
      </c>
      <c r="J88" s="30">
        <f t="shared" si="10"/>
        <v>0</v>
      </c>
      <c r="L88" s="23">
        <f>'GS &lt; 50 OLS Model'!$B$5</f>
        <v>-6875354.7652507098</v>
      </c>
      <c r="M88" s="23">
        <f ca="1">'GS &lt; 50 OLS Model'!$B$6*D88</f>
        <v>1795844.9082394561</v>
      </c>
      <c r="N88" s="23">
        <f ca="1">'GS &lt; 50 OLS Model'!$B$7*E88</f>
        <v>0</v>
      </c>
      <c r="O88" s="23">
        <f>'GS &lt; 50 OLS Model'!$B$8*F88</f>
        <v>12201845.97902628</v>
      </c>
      <c r="P88" s="23">
        <f>'GS &lt; 50 OLS Model'!$B$9*G88</f>
        <v>911879.86952619802</v>
      </c>
      <c r="Q88" s="23">
        <f>'GS &lt; 50 OLS Model'!$B$10*H88</f>
        <v>0</v>
      </c>
      <c r="R88" s="23">
        <f>'GS &lt; 50 OLS Model'!$B$11*I88</f>
        <v>0</v>
      </c>
      <c r="S88" s="23">
        <f>'GS &lt; 50 OLS Model'!$B$12*J88</f>
        <v>0</v>
      </c>
      <c r="T88" s="23">
        <f t="shared" ca="1" si="9"/>
        <v>8034215.9915412245</v>
      </c>
    </row>
    <row r="89" spans="1:20" x14ac:dyDescent="0.2">
      <c r="A89" s="11">
        <v>42461</v>
      </c>
      <c r="B89" s="6">
        <f t="shared" si="8"/>
        <v>2016</v>
      </c>
      <c r="D89">
        <f t="shared" ca="1" si="11"/>
        <v>326.58999999999997</v>
      </c>
      <c r="E89">
        <f t="shared" ca="1" si="11"/>
        <v>0.39</v>
      </c>
      <c r="F89" s="60">
        <f>SUMIF('Connection count '!B:B,B89,'Connection count '!H:H)</f>
        <v>2950.2635021247315</v>
      </c>
      <c r="G89" s="30">
        <f t="shared" si="10"/>
        <v>1</v>
      </c>
      <c r="H89" s="30">
        <f t="shared" si="10"/>
        <v>0</v>
      </c>
      <c r="I89" s="30">
        <f t="shared" si="10"/>
        <v>0</v>
      </c>
      <c r="J89" s="30">
        <f t="shared" si="10"/>
        <v>1</v>
      </c>
      <c r="L89" s="23">
        <f>'GS &lt; 50 OLS Model'!$B$5</f>
        <v>-6875354.7652507098</v>
      </c>
      <c r="M89" s="23">
        <f ca="1">'GS &lt; 50 OLS Model'!$B$6*D89</f>
        <v>1052990.1588572934</v>
      </c>
      <c r="N89" s="23">
        <f ca="1">'GS &lt; 50 OLS Model'!$B$7*E89</f>
        <v>5917.2281722767329</v>
      </c>
      <c r="O89" s="23">
        <f>'GS &lt; 50 OLS Model'!$B$8*F89</f>
        <v>12201845.97902628</v>
      </c>
      <c r="P89" s="23">
        <f>'GS &lt; 50 OLS Model'!$B$9*G89</f>
        <v>911879.86952619802</v>
      </c>
      <c r="Q89" s="23">
        <f>'GS &lt; 50 OLS Model'!$B$10*H89</f>
        <v>0</v>
      </c>
      <c r="R89" s="23">
        <f>'GS &lt; 50 OLS Model'!$B$11*I89</f>
        <v>0</v>
      </c>
      <c r="S89" s="23">
        <f>'GS &lt; 50 OLS Model'!$B$12*J89</f>
        <v>-430573.12975029001</v>
      </c>
      <c r="T89" s="23">
        <f t="shared" ca="1" si="9"/>
        <v>7297278.4703313392</v>
      </c>
    </row>
    <row r="90" spans="1:20" x14ac:dyDescent="0.2">
      <c r="A90" s="11">
        <v>42491</v>
      </c>
      <c r="B90" s="6">
        <f t="shared" si="8"/>
        <v>2016</v>
      </c>
      <c r="D90">
        <f t="shared" ca="1" si="11"/>
        <v>144.96</v>
      </c>
      <c r="E90">
        <f t="shared" ca="1" si="11"/>
        <v>8.67</v>
      </c>
      <c r="F90" s="60">
        <f>SUMIF('Connection count '!B:B,B90,'Connection count '!H:H)</f>
        <v>2950.2635021247315</v>
      </c>
      <c r="G90" s="30">
        <f t="shared" si="10"/>
        <v>1</v>
      </c>
      <c r="H90" s="30">
        <f t="shared" si="10"/>
        <v>0</v>
      </c>
      <c r="I90" s="30">
        <f t="shared" si="10"/>
        <v>0</v>
      </c>
      <c r="J90" s="30">
        <f t="shared" si="10"/>
        <v>0</v>
      </c>
      <c r="L90" s="23">
        <f>'GS &lt; 50 OLS Model'!$B$5</f>
        <v>-6875354.7652507098</v>
      </c>
      <c r="M90" s="23">
        <f ca="1">'GS &lt; 50 OLS Model'!$B$6*D90</f>
        <v>467379.44648627721</v>
      </c>
      <c r="N90" s="23">
        <f ca="1">'GS &lt; 50 OLS Model'!$B$7*E90</f>
        <v>131544.53398369043</v>
      </c>
      <c r="O90" s="23">
        <f>'GS &lt; 50 OLS Model'!$B$8*F90</f>
        <v>12201845.97902628</v>
      </c>
      <c r="P90" s="23">
        <f>'GS &lt; 50 OLS Model'!$B$9*G90</f>
        <v>911879.86952619802</v>
      </c>
      <c r="Q90" s="23">
        <f>'GS &lt; 50 OLS Model'!$B$10*H90</f>
        <v>0</v>
      </c>
      <c r="R90" s="23">
        <f>'GS &lt; 50 OLS Model'!$B$11*I90</f>
        <v>0</v>
      </c>
      <c r="S90" s="23">
        <f>'GS &lt; 50 OLS Model'!$B$12*J90</f>
        <v>0</v>
      </c>
      <c r="T90" s="23">
        <f t="shared" ca="1" si="9"/>
        <v>6837295.0637717368</v>
      </c>
    </row>
    <row r="91" spans="1:20" x14ac:dyDescent="0.2">
      <c r="A91" s="11">
        <v>42522</v>
      </c>
      <c r="B91" s="6">
        <f t="shared" si="8"/>
        <v>2016</v>
      </c>
      <c r="D91">
        <f t="shared" ca="1" si="11"/>
        <v>41.510000000000005</v>
      </c>
      <c r="E91">
        <f t="shared" ca="1" si="11"/>
        <v>44.41</v>
      </c>
      <c r="F91" s="60">
        <f>SUMIF('Connection count '!B:B,B91,'Connection count '!H:H)</f>
        <v>2950.2635021247315</v>
      </c>
      <c r="G91" s="30">
        <f t="shared" si="10"/>
        <v>1</v>
      </c>
      <c r="H91" s="30">
        <f t="shared" si="10"/>
        <v>0</v>
      </c>
      <c r="I91" s="30">
        <f t="shared" si="10"/>
        <v>0</v>
      </c>
      <c r="J91" s="30">
        <f t="shared" si="10"/>
        <v>0</v>
      </c>
      <c r="L91" s="23">
        <f>'GS &lt; 50 OLS Model'!$B$5</f>
        <v>-6875354.7652507098</v>
      </c>
      <c r="M91" s="23">
        <f ca="1">'GS &lt; 50 OLS Model'!$B$6*D91</f>
        <v>133836.37433530195</v>
      </c>
      <c r="N91" s="23">
        <f ca="1">'GS &lt; 50 OLS Model'!$B$7*E91</f>
        <v>673805.39264310175</v>
      </c>
      <c r="O91" s="23">
        <f>'GS &lt; 50 OLS Model'!$B$8*F91</f>
        <v>12201845.97902628</v>
      </c>
      <c r="P91" s="23">
        <f>'GS &lt; 50 OLS Model'!$B$9*G91</f>
        <v>911879.86952619802</v>
      </c>
      <c r="Q91" s="23">
        <f>'GS &lt; 50 OLS Model'!$B$10*H91</f>
        <v>0</v>
      </c>
      <c r="R91" s="23">
        <f>'GS &lt; 50 OLS Model'!$B$11*I91</f>
        <v>0</v>
      </c>
      <c r="S91" s="23">
        <f>'GS &lt; 50 OLS Model'!$B$12*J91</f>
        <v>0</v>
      </c>
      <c r="T91" s="23">
        <f t="shared" ca="1" si="9"/>
        <v>7046012.8502801722</v>
      </c>
    </row>
    <row r="92" spans="1:20" x14ac:dyDescent="0.2">
      <c r="A92" s="11">
        <v>42552</v>
      </c>
      <c r="B92" s="6">
        <f t="shared" si="8"/>
        <v>2016</v>
      </c>
      <c r="D92">
        <f t="shared" ca="1" si="11"/>
        <v>5.01</v>
      </c>
      <c r="E92">
        <f t="shared" ca="1" si="11"/>
        <v>96.909999999999982</v>
      </c>
      <c r="F92" s="60">
        <f>SUMIF('Connection count '!B:B,B92,'Connection count '!H:H)</f>
        <v>2950.2635021247315</v>
      </c>
      <c r="G92" s="30">
        <f t="shared" si="10"/>
        <v>1</v>
      </c>
      <c r="H92" s="30">
        <f t="shared" si="10"/>
        <v>0</v>
      </c>
      <c r="I92" s="30">
        <f t="shared" si="10"/>
        <v>0</v>
      </c>
      <c r="J92" s="30">
        <f t="shared" si="10"/>
        <v>0</v>
      </c>
      <c r="L92" s="23">
        <f>'GS &lt; 50 OLS Model'!$B$5</f>
        <v>-6875354.7652507098</v>
      </c>
      <c r="M92" s="23">
        <f ca="1">'GS &lt; 50 OLS Model'!$B$6*D92</f>
        <v>16153.221763908999</v>
      </c>
      <c r="N92" s="23">
        <f ca="1">'GS &lt; 50 OLS Model'!$B$7*E92</f>
        <v>1470355.3389111231</v>
      </c>
      <c r="O92" s="23">
        <f>'GS &lt; 50 OLS Model'!$B$8*F92</f>
        <v>12201845.97902628</v>
      </c>
      <c r="P92" s="23">
        <f>'GS &lt; 50 OLS Model'!$B$9*G92</f>
        <v>911879.86952619802</v>
      </c>
      <c r="Q92" s="23">
        <f>'GS &lt; 50 OLS Model'!$B$10*H92</f>
        <v>0</v>
      </c>
      <c r="R92" s="23">
        <f>'GS &lt; 50 OLS Model'!$B$11*I92</f>
        <v>0</v>
      </c>
      <c r="S92" s="23">
        <f>'GS &lt; 50 OLS Model'!$B$12*J92</f>
        <v>0</v>
      </c>
      <c r="T92" s="23">
        <f t="shared" ca="1" si="9"/>
        <v>7724879.6439768001</v>
      </c>
    </row>
    <row r="93" spans="1:20" x14ac:dyDescent="0.2">
      <c r="A93" s="11">
        <v>42583</v>
      </c>
      <c r="B93" s="6">
        <f t="shared" si="8"/>
        <v>2016</v>
      </c>
      <c r="D93">
        <f t="shared" ca="1" si="11"/>
        <v>12.719999999999999</v>
      </c>
      <c r="E93">
        <f t="shared" ca="1" si="11"/>
        <v>77.22999999999999</v>
      </c>
      <c r="F93" s="60">
        <f>SUMIF('Connection count '!B:B,B93,'Connection count '!H:H)</f>
        <v>2950.2635021247315</v>
      </c>
      <c r="G93" s="30">
        <f t="shared" si="10"/>
        <v>1</v>
      </c>
      <c r="H93" s="30">
        <f t="shared" si="10"/>
        <v>0</v>
      </c>
      <c r="I93" s="30">
        <f t="shared" si="10"/>
        <v>0</v>
      </c>
      <c r="J93" s="30">
        <f t="shared" si="10"/>
        <v>0</v>
      </c>
      <c r="L93" s="23">
        <f>'GS &lt; 50 OLS Model'!$B$5</f>
        <v>-6875354.7652507098</v>
      </c>
      <c r="M93" s="23">
        <f ca="1">'GS &lt; 50 OLS Model'!$B$6*D93</f>
        <v>41011.772622140212</v>
      </c>
      <c r="N93" s="23">
        <f ca="1">'GS &lt; 50 OLS Model'!$B$7*E93</f>
        <v>1171762.901910082</v>
      </c>
      <c r="O93" s="23">
        <f>'GS &lt; 50 OLS Model'!$B$8*F93</f>
        <v>12201845.97902628</v>
      </c>
      <c r="P93" s="23">
        <f>'GS &lt; 50 OLS Model'!$B$9*G93</f>
        <v>911879.86952619802</v>
      </c>
      <c r="Q93" s="23">
        <f>'GS &lt; 50 OLS Model'!$B$10*H93</f>
        <v>0</v>
      </c>
      <c r="R93" s="23">
        <f>'GS &lt; 50 OLS Model'!$B$11*I93</f>
        <v>0</v>
      </c>
      <c r="S93" s="23">
        <f>'GS &lt; 50 OLS Model'!$B$12*J93</f>
        <v>0</v>
      </c>
      <c r="T93" s="23">
        <f t="shared" ca="1" si="9"/>
        <v>7451145.7578339912</v>
      </c>
    </row>
    <row r="94" spans="1:20" x14ac:dyDescent="0.2">
      <c r="A94" s="11">
        <v>42614</v>
      </c>
      <c r="B94" s="6">
        <f t="shared" si="8"/>
        <v>2016</v>
      </c>
      <c r="D94">
        <f t="shared" ca="1" si="11"/>
        <v>86.570000000000007</v>
      </c>
      <c r="E94">
        <f t="shared" ca="1" si="11"/>
        <v>19.899999999999999</v>
      </c>
      <c r="F94" s="60">
        <f>SUMIF('Connection count '!B:B,B94,'Connection count '!H:H)</f>
        <v>2950.2635021247315</v>
      </c>
      <c r="G94" s="30">
        <f t="shared" ref="G94:J113" si="12">G82</f>
        <v>1</v>
      </c>
      <c r="H94" s="30">
        <f t="shared" si="12"/>
        <v>1</v>
      </c>
      <c r="I94" s="30">
        <f t="shared" si="12"/>
        <v>0</v>
      </c>
      <c r="J94" s="30">
        <f t="shared" si="12"/>
        <v>0</v>
      </c>
      <c r="L94" s="23">
        <f>'GS &lt; 50 OLS Model'!$B$5</f>
        <v>-6875354.7652507098</v>
      </c>
      <c r="M94" s="23">
        <f ca="1">'GS &lt; 50 OLS Model'!$B$6*D94</f>
        <v>279118.64433165715</v>
      </c>
      <c r="N94" s="23">
        <f ca="1">'GS &lt; 50 OLS Model'!$B$7*E94</f>
        <v>301930.36058540246</v>
      </c>
      <c r="O94" s="23">
        <f>'GS &lt; 50 OLS Model'!$B$8*F94</f>
        <v>12201845.97902628</v>
      </c>
      <c r="P94" s="23">
        <f>'GS &lt; 50 OLS Model'!$B$9*G94</f>
        <v>911879.86952619802</v>
      </c>
      <c r="Q94" s="23">
        <f>'GS &lt; 50 OLS Model'!$B$10*H94</f>
        <v>-165989.93426031101</v>
      </c>
      <c r="R94" s="23">
        <f>'GS &lt; 50 OLS Model'!$B$11*I94</f>
        <v>0</v>
      </c>
      <c r="S94" s="23">
        <f>'GS &lt; 50 OLS Model'!$B$12*J94</f>
        <v>0</v>
      </c>
      <c r="T94" s="23">
        <f t="shared" ca="1" si="9"/>
        <v>6819420.0882188287</v>
      </c>
    </row>
    <row r="95" spans="1:20" x14ac:dyDescent="0.2">
      <c r="A95" s="11">
        <v>42644</v>
      </c>
      <c r="B95" s="6">
        <f t="shared" si="8"/>
        <v>2016</v>
      </c>
      <c r="D95">
        <f t="shared" ref="D95:E97" ca="1" si="13">D83</f>
        <v>270.3</v>
      </c>
      <c r="E95">
        <f t="shared" ca="1" si="13"/>
        <v>1.21</v>
      </c>
      <c r="F95" s="60">
        <f>SUMIF('Connection count '!B:B,B95,'Connection count '!H:H)</f>
        <v>2950.2635021247315</v>
      </c>
      <c r="G95" s="30">
        <f t="shared" si="12"/>
        <v>1</v>
      </c>
      <c r="H95" s="30">
        <f t="shared" si="12"/>
        <v>1</v>
      </c>
      <c r="I95" s="30">
        <f t="shared" si="12"/>
        <v>0</v>
      </c>
      <c r="J95" s="30">
        <f t="shared" si="12"/>
        <v>0</v>
      </c>
      <c r="L95" s="23">
        <f>'GS &lt; 50 OLS Model'!$B$5</f>
        <v>-6875354.7652507098</v>
      </c>
      <c r="M95" s="23">
        <f ca="1">'GS &lt; 50 OLS Model'!$B$6*D95</f>
        <v>871500.16822047962</v>
      </c>
      <c r="N95" s="23">
        <f ca="1">'GS &lt; 50 OLS Model'!$B$7*E95</f>
        <v>18358.579713986786</v>
      </c>
      <c r="O95" s="23">
        <f>'GS &lt; 50 OLS Model'!$B$8*F95</f>
        <v>12201845.97902628</v>
      </c>
      <c r="P95" s="23">
        <f>'GS &lt; 50 OLS Model'!$B$9*G95</f>
        <v>911879.86952619802</v>
      </c>
      <c r="Q95" s="23">
        <f>'GS &lt; 50 OLS Model'!$B$10*H95</f>
        <v>-165989.93426031101</v>
      </c>
      <c r="R95" s="23">
        <f>'GS &lt; 50 OLS Model'!$B$11*I95</f>
        <v>0</v>
      </c>
      <c r="S95" s="23">
        <f>'GS &lt; 50 OLS Model'!$B$12*J95</f>
        <v>0</v>
      </c>
      <c r="T95" s="23">
        <f t="shared" ca="1" si="9"/>
        <v>7128229.8312362358</v>
      </c>
    </row>
    <row r="96" spans="1:20" x14ac:dyDescent="0.2">
      <c r="A96" s="11">
        <v>42675</v>
      </c>
      <c r="B96" s="6">
        <f t="shared" si="8"/>
        <v>2016</v>
      </c>
      <c r="D96">
        <f t="shared" ca="1" si="13"/>
        <v>444.05</v>
      </c>
      <c r="E96">
        <f t="shared" ca="1" si="13"/>
        <v>0</v>
      </c>
      <c r="F96" s="60">
        <f>SUMIF('Connection count '!B:B,B96,'Connection count '!H:H)</f>
        <v>2950.2635021247315</v>
      </c>
      <c r="G96" s="30">
        <f t="shared" si="12"/>
        <v>1</v>
      </c>
      <c r="H96" s="30">
        <f t="shared" si="12"/>
        <v>1</v>
      </c>
      <c r="I96" s="30">
        <f t="shared" si="12"/>
        <v>0</v>
      </c>
      <c r="J96" s="30">
        <f t="shared" si="12"/>
        <v>0</v>
      </c>
      <c r="L96" s="23">
        <f>'GS &lt; 50 OLS Model'!$B$5</f>
        <v>-6875354.7652507098</v>
      </c>
      <c r="M96" s="23">
        <f ca="1">'GS &lt; 50 OLS Model'!$B$6*D96</f>
        <v>1431704.2164199187</v>
      </c>
      <c r="N96" s="23">
        <f ca="1">'GS &lt; 50 OLS Model'!$B$7*E96</f>
        <v>0</v>
      </c>
      <c r="O96" s="23">
        <f>'GS &lt; 50 OLS Model'!$B$8*F96</f>
        <v>12201845.97902628</v>
      </c>
      <c r="P96" s="23">
        <f>'GS &lt; 50 OLS Model'!$B$9*G96</f>
        <v>911879.86952619802</v>
      </c>
      <c r="Q96" s="23">
        <f>'GS &lt; 50 OLS Model'!$B$10*H96</f>
        <v>-165989.93426031101</v>
      </c>
      <c r="R96" s="23">
        <f>'GS &lt; 50 OLS Model'!$B$11*I96</f>
        <v>0</v>
      </c>
      <c r="S96" s="23">
        <f>'GS &lt; 50 OLS Model'!$B$12*J96</f>
        <v>0</v>
      </c>
      <c r="T96" s="23">
        <f t="shared" ca="1" si="9"/>
        <v>7670075.2997216871</v>
      </c>
    </row>
    <row r="97" spans="1:20" x14ac:dyDescent="0.2">
      <c r="A97" s="11">
        <v>42705</v>
      </c>
      <c r="B97" s="6">
        <f t="shared" si="8"/>
        <v>2016</v>
      </c>
      <c r="D97">
        <f t="shared" ca="1" si="13"/>
        <v>684.01</v>
      </c>
      <c r="E97">
        <f t="shared" ca="1" si="13"/>
        <v>0</v>
      </c>
      <c r="F97" s="60">
        <f>SUMIF('Connection count '!B:B,B97,'Connection count '!H:H)</f>
        <v>2950.2635021247315</v>
      </c>
      <c r="G97" s="30">
        <f t="shared" si="12"/>
        <v>1</v>
      </c>
      <c r="H97" s="30">
        <f t="shared" si="12"/>
        <v>0</v>
      </c>
      <c r="I97" s="30">
        <f t="shared" si="12"/>
        <v>0</v>
      </c>
      <c r="J97" s="30">
        <f t="shared" si="12"/>
        <v>0</v>
      </c>
      <c r="L97" s="23">
        <f>'GS &lt; 50 OLS Model'!$B$5</f>
        <v>-6875354.7652507098</v>
      </c>
      <c r="M97" s="23">
        <f ca="1">'GS &lt; 50 OLS Model'!$B$6*D97</f>
        <v>2205382.2791879033</v>
      </c>
      <c r="N97" s="23">
        <f ca="1">'GS &lt; 50 OLS Model'!$B$7*E97</f>
        <v>0</v>
      </c>
      <c r="O97" s="23">
        <f>'GS &lt; 50 OLS Model'!$B$8*F97</f>
        <v>12201845.97902628</v>
      </c>
      <c r="P97" s="23">
        <f>'GS &lt; 50 OLS Model'!$B$9*G97</f>
        <v>911879.86952619802</v>
      </c>
      <c r="Q97" s="23">
        <f>'GS &lt; 50 OLS Model'!$B$10*H97</f>
        <v>0</v>
      </c>
      <c r="R97" s="23">
        <f>'GS &lt; 50 OLS Model'!$B$11*I97</f>
        <v>0</v>
      </c>
      <c r="S97" s="23">
        <f>'GS &lt; 50 OLS Model'!$B$12*J97</f>
        <v>0</v>
      </c>
      <c r="T97" s="23">
        <f t="shared" ca="1" si="9"/>
        <v>8443753.3624896724</v>
      </c>
    </row>
    <row r="98" spans="1:20" x14ac:dyDescent="0.2">
      <c r="A98" s="11">
        <v>42736</v>
      </c>
      <c r="B98" s="6">
        <f t="shared" ref="B98:B145" si="14">YEAR(A98)</f>
        <v>2017</v>
      </c>
      <c r="D98">
        <f t="shared" ref="D98:E117" ca="1" si="15">D86</f>
        <v>784.29</v>
      </c>
      <c r="E98">
        <f t="shared" ca="1" si="15"/>
        <v>0</v>
      </c>
      <c r="F98" s="60">
        <f>SUMIF('Connection count '!B:B,B98,'Connection count '!H:H)</f>
        <v>2900.9910120031923</v>
      </c>
      <c r="G98" s="30">
        <f t="shared" si="12"/>
        <v>1</v>
      </c>
      <c r="H98" s="30">
        <f t="shared" si="12"/>
        <v>0</v>
      </c>
      <c r="I98" s="30">
        <f t="shared" si="12"/>
        <v>0</v>
      </c>
      <c r="J98" s="30">
        <f t="shared" si="12"/>
        <v>0</v>
      </c>
      <c r="L98" s="23">
        <f>'GS &lt; 50 OLS Model'!$B$5</f>
        <v>-6875354.7652507098</v>
      </c>
      <c r="M98" s="23">
        <f ca="1">'GS &lt; 50 OLS Model'!$B$6*D98</f>
        <v>2528704.6501429519</v>
      </c>
      <c r="N98" s="23">
        <f ca="1">'GS &lt; 50 OLS Model'!$B$7*E98</f>
        <v>0</v>
      </c>
      <c r="O98" s="23">
        <f>'GS &lt; 50 OLS Model'!$B$8*F98</f>
        <v>11998062.372906648</v>
      </c>
      <c r="P98" s="23">
        <f>'GS &lt; 50 OLS Model'!$B$9*G98</f>
        <v>911879.86952619802</v>
      </c>
      <c r="Q98" s="23">
        <f>'GS &lt; 50 OLS Model'!$B$10*H98</f>
        <v>0</v>
      </c>
      <c r="R98" s="23">
        <f>'GS &lt; 50 OLS Model'!$B$11*I98</f>
        <v>0</v>
      </c>
      <c r="S98" s="23">
        <f>'GS &lt; 50 OLS Model'!$B$12*J98</f>
        <v>0</v>
      </c>
      <c r="T98" s="23">
        <f t="shared" ca="1" si="9"/>
        <v>8563292.1273250878</v>
      </c>
    </row>
    <row r="99" spans="1:20" x14ac:dyDescent="0.2">
      <c r="A99" s="11">
        <v>42767</v>
      </c>
      <c r="B99" s="6">
        <f t="shared" si="14"/>
        <v>2017</v>
      </c>
      <c r="D99">
        <f t="shared" ca="1" si="15"/>
        <v>682.50999999999988</v>
      </c>
      <c r="E99">
        <f t="shared" ca="1" si="15"/>
        <v>0</v>
      </c>
      <c r="F99" s="60">
        <f>SUMIF('Connection count '!B:B,B99,'Connection count '!H:H)</f>
        <v>2900.9910120031923</v>
      </c>
      <c r="G99" s="30">
        <f t="shared" si="12"/>
        <v>1</v>
      </c>
      <c r="H99" s="30">
        <f t="shared" si="12"/>
        <v>0</v>
      </c>
      <c r="I99" s="30">
        <f t="shared" si="12"/>
        <v>1</v>
      </c>
      <c r="J99" s="30">
        <f t="shared" si="12"/>
        <v>0</v>
      </c>
      <c r="L99" s="23">
        <f>'GS &lt; 50 OLS Model'!$B$5</f>
        <v>-6875354.7652507098</v>
      </c>
      <c r="M99" s="23">
        <f ca="1">'GS &lt; 50 OLS Model'!$B$6*D99</f>
        <v>2200545.9852466127</v>
      </c>
      <c r="N99" s="23">
        <f ca="1">'GS &lt; 50 OLS Model'!$B$7*E99</f>
        <v>0</v>
      </c>
      <c r="O99" s="23">
        <f>'GS &lt; 50 OLS Model'!$B$8*F99</f>
        <v>11998062.372906648</v>
      </c>
      <c r="P99" s="23">
        <f>'GS &lt; 50 OLS Model'!$B$9*G99</f>
        <v>911879.86952619802</v>
      </c>
      <c r="Q99" s="23">
        <f>'GS &lt; 50 OLS Model'!$B$10*H99</f>
        <v>0</v>
      </c>
      <c r="R99" s="23">
        <f>'GS &lt; 50 OLS Model'!$B$11*I99</f>
        <v>-326865.93157912203</v>
      </c>
      <c r="S99" s="23">
        <f>'GS &lt; 50 OLS Model'!$B$12*J99</f>
        <v>0</v>
      </c>
      <c r="T99" s="23">
        <f t="shared" ref="T99:T130" ca="1" si="16">SUM(L99:P99)</f>
        <v>8235133.4624287486</v>
      </c>
    </row>
    <row r="100" spans="1:20" x14ac:dyDescent="0.2">
      <c r="A100" s="11">
        <v>42795</v>
      </c>
      <c r="B100" s="6">
        <f t="shared" si="14"/>
        <v>2017</v>
      </c>
      <c r="D100">
        <f t="shared" ca="1" si="15"/>
        <v>556.99</v>
      </c>
      <c r="E100">
        <f t="shared" ca="1" si="15"/>
        <v>0</v>
      </c>
      <c r="F100" s="60">
        <f>SUMIF('Connection count '!B:B,B100,'Connection count '!H:H)</f>
        <v>2900.9910120031923</v>
      </c>
      <c r="G100" s="30">
        <f t="shared" si="12"/>
        <v>1</v>
      </c>
      <c r="H100" s="30">
        <f t="shared" si="12"/>
        <v>0</v>
      </c>
      <c r="I100" s="30">
        <f t="shared" si="12"/>
        <v>0</v>
      </c>
      <c r="J100" s="30">
        <f t="shared" si="12"/>
        <v>0</v>
      </c>
      <c r="L100" s="23">
        <f>'GS &lt; 50 OLS Model'!$B$5</f>
        <v>-6875354.7652507098</v>
      </c>
      <c r="M100" s="23">
        <f ca="1">'GS &lt; 50 OLS Model'!$B$6*D100</f>
        <v>1795844.9082394561</v>
      </c>
      <c r="N100" s="23">
        <f ca="1">'GS &lt; 50 OLS Model'!$B$7*E100</f>
        <v>0</v>
      </c>
      <c r="O100" s="23">
        <f>'GS &lt; 50 OLS Model'!$B$8*F100</f>
        <v>11998062.372906648</v>
      </c>
      <c r="P100" s="23">
        <f>'GS &lt; 50 OLS Model'!$B$9*G100</f>
        <v>911879.86952619802</v>
      </c>
      <c r="Q100" s="23">
        <f>'GS &lt; 50 OLS Model'!$B$10*H100</f>
        <v>0</v>
      </c>
      <c r="R100" s="23">
        <f>'GS &lt; 50 OLS Model'!$B$11*I100</f>
        <v>0</v>
      </c>
      <c r="S100" s="23">
        <f>'GS &lt; 50 OLS Model'!$B$12*J100</f>
        <v>0</v>
      </c>
      <c r="T100" s="23">
        <f t="shared" ca="1" si="16"/>
        <v>7830432.3854215918</v>
      </c>
    </row>
    <row r="101" spans="1:20" x14ac:dyDescent="0.2">
      <c r="A101" s="11">
        <v>42826</v>
      </c>
      <c r="B101" s="6">
        <f t="shared" si="14"/>
        <v>2017</v>
      </c>
      <c r="D101">
        <f t="shared" ca="1" si="15"/>
        <v>326.58999999999997</v>
      </c>
      <c r="E101">
        <f t="shared" ca="1" si="15"/>
        <v>0.39</v>
      </c>
      <c r="F101" s="60">
        <f>SUMIF('Connection count '!B:B,B101,'Connection count '!H:H)</f>
        <v>2900.9910120031923</v>
      </c>
      <c r="G101" s="30">
        <f t="shared" si="12"/>
        <v>1</v>
      </c>
      <c r="H101" s="30">
        <f t="shared" si="12"/>
        <v>0</v>
      </c>
      <c r="I101" s="30">
        <f t="shared" si="12"/>
        <v>0</v>
      </c>
      <c r="J101" s="30">
        <f t="shared" si="12"/>
        <v>1</v>
      </c>
      <c r="L101" s="23">
        <f>'GS &lt; 50 OLS Model'!$B$5</f>
        <v>-6875354.7652507098</v>
      </c>
      <c r="M101" s="23">
        <f ca="1">'GS &lt; 50 OLS Model'!$B$6*D101</f>
        <v>1052990.1588572934</v>
      </c>
      <c r="N101" s="23">
        <f ca="1">'GS &lt; 50 OLS Model'!$B$7*E101</f>
        <v>5917.2281722767329</v>
      </c>
      <c r="O101" s="23">
        <f>'GS &lt; 50 OLS Model'!$B$8*F101</f>
        <v>11998062.372906648</v>
      </c>
      <c r="P101" s="23">
        <f>'GS &lt; 50 OLS Model'!$B$9*G101</f>
        <v>911879.86952619802</v>
      </c>
      <c r="Q101" s="23">
        <f>'GS &lt; 50 OLS Model'!$B$10*H101</f>
        <v>0</v>
      </c>
      <c r="R101" s="23">
        <f>'GS &lt; 50 OLS Model'!$B$11*I101</f>
        <v>0</v>
      </c>
      <c r="S101" s="23">
        <f>'GS &lt; 50 OLS Model'!$B$12*J101</f>
        <v>-430573.12975029001</v>
      </c>
      <c r="T101" s="23">
        <f t="shared" ca="1" si="16"/>
        <v>7093494.8642117064</v>
      </c>
    </row>
    <row r="102" spans="1:20" x14ac:dyDescent="0.2">
      <c r="A102" s="11">
        <v>42856</v>
      </c>
      <c r="B102" s="6">
        <f t="shared" si="14"/>
        <v>2017</v>
      </c>
      <c r="D102">
        <f t="shared" ca="1" si="15"/>
        <v>144.96</v>
      </c>
      <c r="E102">
        <f t="shared" ca="1" si="15"/>
        <v>8.67</v>
      </c>
      <c r="F102" s="60">
        <f>SUMIF('Connection count '!B:B,B102,'Connection count '!H:H)</f>
        <v>2900.9910120031923</v>
      </c>
      <c r="G102" s="30">
        <f t="shared" si="12"/>
        <v>1</v>
      </c>
      <c r="H102" s="30">
        <f t="shared" si="12"/>
        <v>0</v>
      </c>
      <c r="I102" s="30">
        <f t="shared" si="12"/>
        <v>0</v>
      </c>
      <c r="J102" s="30">
        <f t="shared" si="12"/>
        <v>0</v>
      </c>
      <c r="L102" s="23">
        <f>'GS &lt; 50 OLS Model'!$B$5</f>
        <v>-6875354.7652507098</v>
      </c>
      <c r="M102" s="23">
        <f ca="1">'GS &lt; 50 OLS Model'!$B$6*D102</f>
        <v>467379.44648627721</v>
      </c>
      <c r="N102" s="23">
        <f ca="1">'GS &lt; 50 OLS Model'!$B$7*E102</f>
        <v>131544.53398369043</v>
      </c>
      <c r="O102" s="23">
        <f>'GS &lt; 50 OLS Model'!$B$8*F102</f>
        <v>11998062.372906648</v>
      </c>
      <c r="P102" s="23">
        <f>'GS &lt; 50 OLS Model'!$B$9*G102</f>
        <v>911879.86952619802</v>
      </c>
      <c r="Q102" s="23">
        <f>'GS &lt; 50 OLS Model'!$B$10*H102</f>
        <v>0</v>
      </c>
      <c r="R102" s="23">
        <f>'GS &lt; 50 OLS Model'!$B$11*I102</f>
        <v>0</v>
      </c>
      <c r="S102" s="23">
        <f>'GS &lt; 50 OLS Model'!$B$12*J102</f>
        <v>0</v>
      </c>
      <c r="T102" s="23">
        <f t="shared" ca="1" si="16"/>
        <v>6633511.4576521041</v>
      </c>
    </row>
    <row r="103" spans="1:20" x14ac:dyDescent="0.2">
      <c r="A103" s="11">
        <v>42887</v>
      </c>
      <c r="B103" s="6">
        <f t="shared" si="14"/>
        <v>2017</v>
      </c>
      <c r="D103">
        <f t="shared" ca="1" si="15"/>
        <v>41.510000000000005</v>
      </c>
      <c r="E103">
        <f t="shared" ca="1" si="15"/>
        <v>44.41</v>
      </c>
      <c r="F103" s="60">
        <f>SUMIF('Connection count '!B:B,B103,'Connection count '!H:H)</f>
        <v>2900.9910120031923</v>
      </c>
      <c r="G103" s="30">
        <f t="shared" si="12"/>
        <v>1</v>
      </c>
      <c r="H103" s="30">
        <f t="shared" si="12"/>
        <v>0</v>
      </c>
      <c r="I103" s="30">
        <f t="shared" si="12"/>
        <v>0</v>
      </c>
      <c r="J103" s="30">
        <f t="shared" si="12"/>
        <v>0</v>
      </c>
      <c r="L103" s="23">
        <f>'GS &lt; 50 OLS Model'!$B$5</f>
        <v>-6875354.7652507098</v>
      </c>
      <c r="M103" s="23">
        <f ca="1">'GS &lt; 50 OLS Model'!$B$6*D103</f>
        <v>133836.37433530195</v>
      </c>
      <c r="N103" s="23">
        <f ca="1">'GS &lt; 50 OLS Model'!$B$7*E103</f>
        <v>673805.39264310175</v>
      </c>
      <c r="O103" s="23">
        <f>'GS &lt; 50 OLS Model'!$B$8*F103</f>
        <v>11998062.372906648</v>
      </c>
      <c r="P103" s="23">
        <f>'GS &lt; 50 OLS Model'!$B$9*G103</f>
        <v>911879.86952619802</v>
      </c>
      <c r="Q103" s="23">
        <f>'GS &lt; 50 OLS Model'!$B$10*H103</f>
        <v>0</v>
      </c>
      <c r="R103" s="23">
        <f>'GS &lt; 50 OLS Model'!$B$11*I103</f>
        <v>0</v>
      </c>
      <c r="S103" s="23">
        <f>'GS &lt; 50 OLS Model'!$B$12*J103</f>
        <v>0</v>
      </c>
      <c r="T103" s="23">
        <f t="shared" ca="1" si="16"/>
        <v>6842229.2441605395</v>
      </c>
    </row>
    <row r="104" spans="1:20" x14ac:dyDescent="0.2">
      <c r="A104" s="11">
        <v>42917</v>
      </c>
      <c r="B104" s="6">
        <f t="shared" si="14"/>
        <v>2017</v>
      </c>
      <c r="D104">
        <f t="shared" ca="1" si="15"/>
        <v>5.01</v>
      </c>
      <c r="E104">
        <f t="shared" ca="1" si="15"/>
        <v>96.909999999999982</v>
      </c>
      <c r="F104" s="60">
        <f>SUMIF('Connection count '!B:B,B104,'Connection count '!H:H)</f>
        <v>2900.9910120031923</v>
      </c>
      <c r="G104" s="30">
        <f t="shared" si="12"/>
        <v>1</v>
      </c>
      <c r="H104" s="30">
        <f t="shared" si="12"/>
        <v>0</v>
      </c>
      <c r="I104" s="30">
        <f t="shared" si="12"/>
        <v>0</v>
      </c>
      <c r="J104" s="30">
        <f t="shared" si="12"/>
        <v>0</v>
      </c>
      <c r="L104" s="23">
        <f>'GS &lt; 50 OLS Model'!$B$5</f>
        <v>-6875354.7652507098</v>
      </c>
      <c r="M104" s="23">
        <f ca="1">'GS &lt; 50 OLS Model'!$B$6*D104</f>
        <v>16153.221763908999</v>
      </c>
      <c r="N104" s="23">
        <f ca="1">'GS &lt; 50 OLS Model'!$B$7*E104</f>
        <v>1470355.3389111231</v>
      </c>
      <c r="O104" s="23">
        <f>'GS &lt; 50 OLS Model'!$B$8*F104</f>
        <v>11998062.372906648</v>
      </c>
      <c r="P104" s="23">
        <f>'GS &lt; 50 OLS Model'!$B$9*G104</f>
        <v>911879.86952619802</v>
      </c>
      <c r="Q104" s="23">
        <f>'GS &lt; 50 OLS Model'!$B$10*H104</f>
        <v>0</v>
      </c>
      <c r="R104" s="23">
        <f>'GS &lt; 50 OLS Model'!$B$11*I104</f>
        <v>0</v>
      </c>
      <c r="S104" s="23">
        <f>'GS &lt; 50 OLS Model'!$B$12*J104</f>
        <v>0</v>
      </c>
      <c r="T104" s="23">
        <f t="shared" ca="1" si="16"/>
        <v>7521096.0378571674</v>
      </c>
    </row>
    <row r="105" spans="1:20" x14ac:dyDescent="0.2">
      <c r="A105" s="11">
        <v>42948</v>
      </c>
      <c r="B105" s="6">
        <f t="shared" si="14"/>
        <v>2017</v>
      </c>
      <c r="D105">
        <f t="shared" ca="1" si="15"/>
        <v>12.719999999999999</v>
      </c>
      <c r="E105">
        <f t="shared" ca="1" si="15"/>
        <v>77.22999999999999</v>
      </c>
      <c r="F105" s="60">
        <f>SUMIF('Connection count '!B:B,B105,'Connection count '!H:H)</f>
        <v>2900.9910120031923</v>
      </c>
      <c r="G105" s="30">
        <f t="shared" si="12"/>
        <v>1</v>
      </c>
      <c r="H105" s="30">
        <f t="shared" si="12"/>
        <v>0</v>
      </c>
      <c r="I105" s="30">
        <f t="shared" si="12"/>
        <v>0</v>
      </c>
      <c r="J105" s="30">
        <f t="shared" si="12"/>
        <v>0</v>
      </c>
      <c r="L105" s="23">
        <f>'GS &lt; 50 OLS Model'!$B$5</f>
        <v>-6875354.7652507098</v>
      </c>
      <c r="M105" s="23">
        <f ca="1">'GS &lt; 50 OLS Model'!$B$6*D105</f>
        <v>41011.772622140212</v>
      </c>
      <c r="N105" s="23">
        <f ca="1">'GS &lt; 50 OLS Model'!$B$7*E105</f>
        <v>1171762.901910082</v>
      </c>
      <c r="O105" s="23">
        <f>'GS &lt; 50 OLS Model'!$B$8*F105</f>
        <v>11998062.372906648</v>
      </c>
      <c r="P105" s="23">
        <f>'GS &lt; 50 OLS Model'!$B$9*G105</f>
        <v>911879.86952619802</v>
      </c>
      <c r="Q105" s="23">
        <f>'GS &lt; 50 OLS Model'!$B$10*H105</f>
        <v>0</v>
      </c>
      <c r="R105" s="23">
        <f>'GS &lt; 50 OLS Model'!$B$11*I105</f>
        <v>0</v>
      </c>
      <c r="S105" s="23">
        <f>'GS &lt; 50 OLS Model'!$B$12*J105</f>
        <v>0</v>
      </c>
      <c r="T105" s="23">
        <f t="shared" ca="1" si="16"/>
        <v>7247362.1517143585</v>
      </c>
    </row>
    <row r="106" spans="1:20" x14ac:dyDescent="0.2">
      <c r="A106" s="11">
        <v>42979</v>
      </c>
      <c r="B106" s="6">
        <f t="shared" si="14"/>
        <v>2017</v>
      </c>
      <c r="D106">
        <f t="shared" ca="1" si="15"/>
        <v>86.570000000000007</v>
      </c>
      <c r="E106">
        <f t="shared" ca="1" si="15"/>
        <v>19.899999999999999</v>
      </c>
      <c r="F106" s="60">
        <f>SUMIF('Connection count '!B:B,B106,'Connection count '!H:H)</f>
        <v>2900.9910120031923</v>
      </c>
      <c r="G106" s="30">
        <f t="shared" si="12"/>
        <v>1</v>
      </c>
      <c r="H106" s="30">
        <f t="shared" si="12"/>
        <v>1</v>
      </c>
      <c r="I106" s="30">
        <f t="shared" si="12"/>
        <v>0</v>
      </c>
      <c r="J106" s="30">
        <f t="shared" si="12"/>
        <v>0</v>
      </c>
      <c r="L106" s="23">
        <f>'GS &lt; 50 OLS Model'!$B$5</f>
        <v>-6875354.7652507098</v>
      </c>
      <c r="M106" s="23">
        <f ca="1">'GS &lt; 50 OLS Model'!$B$6*D106</f>
        <v>279118.64433165715</v>
      </c>
      <c r="N106" s="23">
        <f ca="1">'GS &lt; 50 OLS Model'!$B$7*E106</f>
        <v>301930.36058540246</v>
      </c>
      <c r="O106" s="23">
        <f>'GS &lt; 50 OLS Model'!$B$8*F106</f>
        <v>11998062.372906648</v>
      </c>
      <c r="P106" s="23">
        <f>'GS &lt; 50 OLS Model'!$B$9*G106</f>
        <v>911879.86952619802</v>
      </c>
      <c r="Q106" s="23">
        <f>'GS &lt; 50 OLS Model'!$B$10*H106</f>
        <v>-165989.93426031101</v>
      </c>
      <c r="R106" s="23">
        <f>'GS &lt; 50 OLS Model'!$B$11*I106</f>
        <v>0</v>
      </c>
      <c r="S106" s="23">
        <f>'GS &lt; 50 OLS Model'!$B$12*J106</f>
        <v>0</v>
      </c>
      <c r="T106" s="23">
        <f t="shared" ca="1" si="16"/>
        <v>6615636.4820991959</v>
      </c>
    </row>
    <row r="107" spans="1:20" x14ac:dyDescent="0.2">
      <c r="A107" s="11">
        <v>43009</v>
      </c>
      <c r="B107" s="6">
        <f t="shared" si="14"/>
        <v>2017</v>
      </c>
      <c r="D107">
        <f t="shared" ca="1" si="15"/>
        <v>270.3</v>
      </c>
      <c r="E107">
        <f t="shared" ca="1" si="15"/>
        <v>1.21</v>
      </c>
      <c r="F107" s="60">
        <f>SUMIF('Connection count '!B:B,B107,'Connection count '!H:H)</f>
        <v>2900.9910120031923</v>
      </c>
      <c r="G107" s="30">
        <f t="shared" si="12"/>
        <v>1</v>
      </c>
      <c r="H107" s="30">
        <f t="shared" si="12"/>
        <v>1</v>
      </c>
      <c r="I107" s="30">
        <f t="shared" si="12"/>
        <v>0</v>
      </c>
      <c r="J107" s="30">
        <f t="shared" si="12"/>
        <v>0</v>
      </c>
      <c r="L107" s="23">
        <f>'GS &lt; 50 OLS Model'!$B$5</f>
        <v>-6875354.7652507098</v>
      </c>
      <c r="M107" s="23">
        <f ca="1">'GS &lt; 50 OLS Model'!$B$6*D107</f>
        <v>871500.16822047962</v>
      </c>
      <c r="N107" s="23">
        <f ca="1">'GS &lt; 50 OLS Model'!$B$7*E107</f>
        <v>18358.579713986786</v>
      </c>
      <c r="O107" s="23">
        <f>'GS &lt; 50 OLS Model'!$B$8*F107</f>
        <v>11998062.372906648</v>
      </c>
      <c r="P107" s="23">
        <f>'GS &lt; 50 OLS Model'!$B$9*G107</f>
        <v>911879.86952619802</v>
      </c>
      <c r="Q107" s="23">
        <f>'GS &lt; 50 OLS Model'!$B$10*H107</f>
        <v>-165989.93426031101</v>
      </c>
      <c r="R107" s="23">
        <f>'GS &lt; 50 OLS Model'!$B$11*I107</f>
        <v>0</v>
      </c>
      <c r="S107" s="23">
        <f>'GS &lt; 50 OLS Model'!$B$12*J107</f>
        <v>0</v>
      </c>
      <c r="T107" s="23">
        <f t="shared" ca="1" si="16"/>
        <v>6924446.2251166031</v>
      </c>
    </row>
    <row r="108" spans="1:20" x14ac:dyDescent="0.2">
      <c r="A108" s="11">
        <v>43040</v>
      </c>
      <c r="B108" s="6">
        <f t="shared" si="14"/>
        <v>2017</v>
      </c>
      <c r="D108">
        <f t="shared" ca="1" si="15"/>
        <v>444.05</v>
      </c>
      <c r="E108">
        <f t="shared" ca="1" si="15"/>
        <v>0</v>
      </c>
      <c r="F108" s="60">
        <f>SUMIF('Connection count '!B:B,B108,'Connection count '!H:H)</f>
        <v>2900.9910120031923</v>
      </c>
      <c r="G108" s="30">
        <f t="shared" si="12"/>
        <v>1</v>
      </c>
      <c r="H108" s="30">
        <f t="shared" si="12"/>
        <v>1</v>
      </c>
      <c r="I108" s="30">
        <f t="shared" si="12"/>
        <v>0</v>
      </c>
      <c r="J108" s="30">
        <f t="shared" si="12"/>
        <v>0</v>
      </c>
      <c r="L108" s="23">
        <f>'GS &lt; 50 OLS Model'!$B$5</f>
        <v>-6875354.7652507098</v>
      </c>
      <c r="M108" s="23">
        <f ca="1">'GS &lt; 50 OLS Model'!$B$6*D108</f>
        <v>1431704.2164199187</v>
      </c>
      <c r="N108" s="23">
        <f ca="1">'GS &lt; 50 OLS Model'!$B$7*E108</f>
        <v>0</v>
      </c>
      <c r="O108" s="23">
        <f>'GS &lt; 50 OLS Model'!$B$8*F108</f>
        <v>11998062.372906648</v>
      </c>
      <c r="P108" s="23">
        <f>'GS &lt; 50 OLS Model'!$B$9*G108</f>
        <v>911879.86952619802</v>
      </c>
      <c r="Q108" s="23">
        <f>'GS &lt; 50 OLS Model'!$B$10*H108</f>
        <v>-165989.93426031101</v>
      </c>
      <c r="R108" s="23">
        <f>'GS &lt; 50 OLS Model'!$B$11*I108</f>
        <v>0</v>
      </c>
      <c r="S108" s="23">
        <f>'GS &lt; 50 OLS Model'!$B$12*J108</f>
        <v>0</v>
      </c>
      <c r="T108" s="23">
        <f t="shared" ca="1" si="16"/>
        <v>7466291.6936020544</v>
      </c>
    </row>
    <row r="109" spans="1:20" x14ac:dyDescent="0.2">
      <c r="A109" s="11">
        <v>43070</v>
      </c>
      <c r="B109" s="6">
        <f t="shared" si="14"/>
        <v>2017</v>
      </c>
      <c r="D109">
        <f t="shared" ca="1" si="15"/>
        <v>684.01</v>
      </c>
      <c r="E109">
        <f t="shared" ca="1" si="15"/>
        <v>0</v>
      </c>
      <c r="F109" s="60">
        <f>SUMIF('Connection count '!B:B,B109,'Connection count '!H:H)</f>
        <v>2900.9910120031923</v>
      </c>
      <c r="G109" s="30">
        <f t="shared" si="12"/>
        <v>1</v>
      </c>
      <c r="H109" s="30">
        <f t="shared" si="12"/>
        <v>0</v>
      </c>
      <c r="I109" s="30">
        <f t="shared" si="12"/>
        <v>0</v>
      </c>
      <c r="J109" s="30">
        <f t="shared" si="12"/>
        <v>0</v>
      </c>
      <c r="L109" s="23">
        <f>'GS &lt; 50 OLS Model'!$B$5</f>
        <v>-6875354.7652507098</v>
      </c>
      <c r="M109" s="23">
        <f ca="1">'GS &lt; 50 OLS Model'!$B$6*D109</f>
        <v>2205382.2791879033</v>
      </c>
      <c r="N109" s="23">
        <f ca="1">'GS &lt; 50 OLS Model'!$B$7*E109</f>
        <v>0</v>
      </c>
      <c r="O109" s="23">
        <f>'GS &lt; 50 OLS Model'!$B$8*F109</f>
        <v>11998062.372906648</v>
      </c>
      <c r="P109" s="23">
        <f>'GS &lt; 50 OLS Model'!$B$9*G109</f>
        <v>911879.86952619802</v>
      </c>
      <c r="Q109" s="23">
        <f>'GS &lt; 50 OLS Model'!$B$10*H109</f>
        <v>0</v>
      </c>
      <c r="R109" s="23">
        <f>'GS &lt; 50 OLS Model'!$B$11*I109</f>
        <v>0</v>
      </c>
      <c r="S109" s="23">
        <f>'GS &lt; 50 OLS Model'!$B$12*J109</f>
        <v>0</v>
      </c>
      <c r="T109" s="23">
        <f t="shared" ca="1" si="16"/>
        <v>8239969.7563700397</v>
      </c>
    </row>
    <row r="110" spans="1:20" x14ac:dyDescent="0.2">
      <c r="A110" s="11">
        <v>43101</v>
      </c>
      <c r="B110" s="6">
        <f t="shared" si="14"/>
        <v>2018</v>
      </c>
      <c r="D110">
        <f t="shared" ca="1" si="15"/>
        <v>784.29</v>
      </c>
      <c r="E110">
        <f t="shared" ca="1" si="15"/>
        <v>0</v>
      </c>
      <c r="F110" s="60">
        <f>SUMIF('Connection count '!B:B,B110,'Connection count '!H:H)</f>
        <v>2852.5414240668401</v>
      </c>
      <c r="G110" s="30">
        <f t="shared" si="12"/>
        <v>1</v>
      </c>
      <c r="H110" s="30">
        <f t="shared" si="12"/>
        <v>0</v>
      </c>
      <c r="I110" s="30">
        <f t="shared" si="12"/>
        <v>0</v>
      </c>
      <c r="J110" s="30">
        <f t="shared" si="12"/>
        <v>0</v>
      </c>
      <c r="L110" s="23">
        <f>'GS &lt; 50 OLS Model'!$B$5</f>
        <v>-6875354.7652507098</v>
      </c>
      <c r="M110" s="23">
        <f ca="1">'GS &lt; 50 OLS Model'!$B$6*D110</f>
        <v>2528704.6501429519</v>
      </c>
      <c r="N110" s="23">
        <f ca="1">'GS &lt; 50 OLS Model'!$B$7*E110</f>
        <v>0</v>
      </c>
      <c r="O110" s="23">
        <f>'GS &lt; 50 OLS Model'!$B$8*F110</f>
        <v>11797682.1664197</v>
      </c>
      <c r="P110" s="23">
        <f>'GS &lt; 50 OLS Model'!$B$9*G110</f>
        <v>911879.86952619802</v>
      </c>
      <c r="Q110" s="23">
        <f>'GS &lt; 50 OLS Model'!$B$10*H110</f>
        <v>0</v>
      </c>
      <c r="R110" s="23">
        <f>'GS &lt; 50 OLS Model'!$B$11*I110</f>
        <v>0</v>
      </c>
      <c r="S110" s="23">
        <f>'GS &lt; 50 OLS Model'!$B$12*J110</f>
        <v>0</v>
      </c>
      <c r="T110" s="23">
        <f t="shared" ca="1" si="16"/>
        <v>8362911.92083814</v>
      </c>
    </row>
    <row r="111" spans="1:20" x14ac:dyDescent="0.2">
      <c r="A111" s="11">
        <v>43132</v>
      </c>
      <c r="B111" s="6">
        <f t="shared" si="14"/>
        <v>2018</v>
      </c>
      <c r="D111">
        <f t="shared" ca="1" si="15"/>
        <v>682.50999999999988</v>
      </c>
      <c r="E111">
        <f t="shared" ca="1" si="15"/>
        <v>0</v>
      </c>
      <c r="F111" s="60">
        <f>SUMIF('Connection count '!B:B,B111,'Connection count '!H:H)</f>
        <v>2852.5414240668401</v>
      </c>
      <c r="G111" s="30">
        <f t="shared" si="12"/>
        <v>1</v>
      </c>
      <c r="H111" s="30">
        <f t="shared" si="12"/>
        <v>0</v>
      </c>
      <c r="I111" s="30">
        <f t="shared" si="12"/>
        <v>1</v>
      </c>
      <c r="J111" s="30">
        <f t="shared" si="12"/>
        <v>0</v>
      </c>
      <c r="L111" s="23">
        <f>'GS &lt; 50 OLS Model'!$B$5</f>
        <v>-6875354.7652507098</v>
      </c>
      <c r="M111" s="23">
        <f ca="1">'GS &lt; 50 OLS Model'!$B$6*D111</f>
        <v>2200545.9852466127</v>
      </c>
      <c r="N111" s="23">
        <f ca="1">'GS &lt; 50 OLS Model'!$B$7*E111</f>
        <v>0</v>
      </c>
      <c r="O111" s="23">
        <f>'GS &lt; 50 OLS Model'!$B$8*F111</f>
        <v>11797682.1664197</v>
      </c>
      <c r="P111" s="23">
        <f>'GS &lt; 50 OLS Model'!$B$9*G111</f>
        <v>911879.86952619802</v>
      </c>
      <c r="Q111" s="23">
        <f>'GS &lt; 50 OLS Model'!$B$10*H111</f>
        <v>0</v>
      </c>
      <c r="R111" s="23">
        <f>'GS &lt; 50 OLS Model'!$B$11*I111</f>
        <v>-326865.93157912203</v>
      </c>
      <c r="S111" s="23">
        <f>'GS &lt; 50 OLS Model'!$B$12*J111</f>
        <v>0</v>
      </c>
      <c r="T111" s="23">
        <f t="shared" ca="1" si="16"/>
        <v>8034753.2559418008</v>
      </c>
    </row>
    <row r="112" spans="1:20" x14ac:dyDescent="0.2">
      <c r="A112" s="11">
        <v>43160</v>
      </c>
      <c r="B112" s="6">
        <f t="shared" si="14"/>
        <v>2018</v>
      </c>
      <c r="D112">
        <f t="shared" ca="1" si="15"/>
        <v>556.99</v>
      </c>
      <c r="E112">
        <f t="shared" ca="1" si="15"/>
        <v>0</v>
      </c>
      <c r="F112" s="60">
        <f>SUMIF('Connection count '!B:B,B112,'Connection count '!H:H)</f>
        <v>2852.5414240668401</v>
      </c>
      <c r="G112" s="30">
        <f t="shared" si="12"/>
        <v>1</v>
      </c>
      <c r="H112" s="30">
        <f t="shared" si="12"/>
        <v>0</v>
      </c>
      <c r="I112" s="30">
        <f t="shared" si="12"/>
        <v>0</v>
      </c>
      <c r="J112" s="30">
        <f t="shared" si="12"/>
        <v>0</v>
      </c>
      <c r="L112" s="23">
        <f>'GS &lt; 50 OLS Model'!$B$5</f>
        <v>-6875354.7652507098</v>
      </c>
      <c r="M112" s="23">
        <f ca="1">'GS &lt; 50 OLS Model'!$B$6*D112</f>
        <v>1795844.9082394561</v>
      </c>
      <c r="N112" s="23">
        <f ca="1">'GS &lt; 50 OLS Model'!$B$7*E112</f>
        <v>0</v>
      </c>
      <c r="O112" s="23">
        <f>'GS &lt; 50 OLS Model'!$B$8*F112</f>
        <v>11797682.1664197</v>
      </c>
      <c r="P112" s="23">
        <f>'GS &lt; 50 OLS Model'!$B$9*G112</f>
        <v>911879.86952619802</v>
      </c>
      <c r="Q112" s="23">
        <f>'GS &lt; 50 OLS Model'!$B$10*H112</f>
        <v>0</v>
      </c>
      <c r="R112" s="23">
        <f>'GS &lt; 50 OLS Model'!$B$11*I112</f>
        <v>0</v>
      </c>
      <c r="S112" s="23">
        <f>'GS &lt; 50 OLS Model'!$B$12*J112</f>
        <v>0</v>
      </c>
      <c r="T112" s="23">
        <f t="shared" ca="1" si="16"/>
        <v>7630052.178934644</v>
      </c>
    </row>
    <row r="113" spans="1:20" x14ac:dyDescent="0.2">
      <c r="A113" s="11">
        <v>43191</v>
      </c>
      <c r="B113" s="6">
        <f t="shared" si="14"/>
        <v>2018</v>
      </c>
      <c r="D113">
        <f t="shared" ca="1" si="15"/>
        <v>326.58999999999997</v>
      </c>
      <c r="E113">
        <f t="shared" ca="1" si="15"/>
        <v>0.39</v>
      </c>
      <c r="F113" s="60">
        <f>SUMIF('Connection count '!B:B,B113,'Connection count '!H:H)</f>
        <v>2852.5414240668401</v>
      </c>
      <c r="G113" s="30">
        <f t="shared" si="12"/>
        <v>1</v>
      </c>
      <c r="H113" s="30">
        <f t="shared" si="12"/>
        <v>0</v>
      </c>
      <c r="I113" s="30">
        <f t="shared" si="12"/>
        <v>0</v>
      </c>
      <c r="J113" s="30">
        <f t="shared" si="12"/>
        <v>1</v>
      </c>
      <c r="L113" s="23">
        <f>'GS &lt; 50 OLS Model'!$B$5</f>
        <v>-6875354.7652507098</v>
      </c>
      <c r="M113" s="23">
        <f ca="1">'GS &lt; 50 OLS Model'!$B$6*D113</f>
        <v>1052990.1588572934</v>
      </c>
      <c r="N113" s="23">
        <f ca="1">'GS &lt; 50 OLS Model'!$B$7*E113</f>
        <v>5917.2281722767329</v>
      </c>
      <c r="O113" s="23">
        <f>'GS &lt; 50 OLS Model'!$B$8*F113</f>
        <v>11797682.1664197</v>
      </c>
      <c r="P113" s="23">
        <f>'GS &lt; 50 OLS Model'!$B$9*G113</f>
        <v>911879.86952619802</v>
      </c>
      <c r="Q113" s="23">
        <f>'GS &lt; 50 OLS Model'!$B$10*H113</f>
        <v>0</v>
      </c>
      <c r="R113" s="23">
        <f>'GS &lt; 50 OLS Model'!$B$11*I113</f>
        <v>0</v>
      </c>
      <c r="S113" s="23">
        <f>'GS &lt; 50 OLS Model'!$B$12*J113</f>
        <v>-430573.12975029001</v>
      </c>
      <c r="T113" s="23">
        <f t="shared" ca="1" si="16"/>
        <v>6893114.6577247586</v>
      </c>
    </row>
    <row r="114" spans="1:20" x14ac:dyDescent="0.2">
      <c r="A114" s="11">
        <v>43221</v>
      </c>
      <c r="B114" s="6">
        <f t="shared" si="14"/>
        <v>2018</v>
      </c>
      <c r="D114">
        <f t="shared" ca="1" si="15"/>
        <v>144.96</v>
      </c>
      <c r="E114">
        <f t="shared" ca="1" si="15"/>
        <v>8.67</v>
      </c>
      <c r="F114" s="60">
        <f>SUMIF('Connection count '!B:B,B114,'Connection count '!H:H)</f>
        <v>2852.5414240668401</v>
      </c>
      <c r="G114" s="30">
        <f t="shared" ref="G114:J133" si="17">G102</f>
        <v>1</v>
      </c>
      <c r="H114" s="30">
        <f t="shared" si="17"/>
        <v>0</v>
      </c>
      <c r="I114" s="30">
        <f t="shared" si="17"/>
        <v>0</v>
      </c>
      <c r="J114" s="30">
        <f t="shared" si="17"/>
        <v>0</v>
      </c>
      <c r="L114" s="23">
        <f>'GS &lt; 50 OLS Model'!$B$5</f>
        <v>-6875354.7652507098</v>
      </c>
      <c r="M114" s="23">
        <f ca="1">'GS &lt; 50 OLS Model'!$B$6*D114</f>
        <v>467379.44648627721</v>
      </c>
      <c r="N114" s="23">
        <f ca="1">'GS &lt; 50 OLS Model'!$B$7*E114</f>
        <v>131544.53398369043</v>
      </c>
      <c r="O114" s="23">
        <f>'GS &lt; 50 OLS Model'!$B$8*F114</f>
        <v>11797682.1664197</v>
      </c>
      <c r="P114" s="23">
        <f>'GS &lt; 50 OLS Model'!$B$9*G114</f>
        <v>911879.86952619802</v>
      </c>
      <c r="Q114" s="23">
        <f>'GS &lt; 50 OLS Model'!$B$10*H114</f>
        <v>0</v>
      </c>
      <c r="R114" s="23">
        <f>'GS &lt; 50 OLS Model'!$B$11*I114</f>
        <v>0</v>
      </c>
      <c r="S114" s="23">
        <f>'GS &lt; 50 OLS Model'!$B$12*J114</f>
        <v>0</v>
      </c>
      <c r="T114" s="23">
        <f t="shared" ca="1" si="16"/>
        <v>6433131.2511651563</v>
      </c>
    </row>
    <row r="115" spans="1:20" x14ac:dyDescent="0.2">
      <c r="A115" s="11">
        <v>43252</v>
      </c>
      <c r="B115" s="6">
        <f t="shared" si="14"/>
        <v>2018</v>
      </c>
      <c r="D115">
        <f t="shared" ca="1" si="15"/>
        <v>41.510000000000005</v>
      </c>
      <c r="E115">
        <f t="shared" ca="1" si="15"/>
        <v>44.41</v>
      </c>
      <c r="F115" s="60">
        <f>SUMIF('Connection count '!B:B,B115,'Connection count '!H:H)</f>
        <v>2852.5414240668401</v>
      </c>
      <c r="G115" s="30">
        <f t="shared" si="17"/>
        <v>1</v>
      </c>
      <c r="H115" s="30">
        <f t="shared" si="17"/>
        <v>0</v>
      </c>
      <c r="I115" s="30">
        <f t="shared" si="17"/>
        <v>0</v>
      </c>
      <c r="J115" s="30">
        <f t="shared" si="17"/>
        <v>0</v>
      </c>
      <c r="L115" s="23">
        <f>'GS &lt; 50 OLS Model'!$B$5</f>
        <v>-6875354.7652507098</v>
      </c>
      <c r="M115" s="23">
        <f ca="1">'GS &lt; 50 OLS Model'!$B$6*D115</f>
        <v>133836.37433530195</v>
      </c>
      <c r="N115" s="23">
        <f ca="1">'GS &lt; 50 OLS Model'!$B$7*E115</f>
        <v>673805.39264310175</v>
      </c>
      <c r="O115" s="23">
        <f>'GS &lt; 50 OLS Model'!$B$8*F115</f>
        <v>11797682.1664197</v>
      </c>
      <c r="P115" s="23">
        <f>'GS &lt; 50 OLS Model'!$B$9*G115</f>
        <v>911879.86952619802</v>
      </c>
      <c r="Q115" s="23">
        <f>'GS &lt; 50 OLS Model'!$B$10*H115</f>
        <v>0</v>
      </c>
      <c r="R115" s="23">
        <f>'GS &lt; 50 OLS Model'!$B$11*I115</f>
        <v>0</v>
      </c>
      <c r="S115" s="23">
        <f>'GS &lt; 50 OLS Model'!$B$12*J115</f>
        <v>0</v>
      </c>
      <c r="T115" s="23">
        <f t="shared" ca="1" si="16"/>
        <v>6641849.0376735916</v>
      </c>
    </row>
    <row r="116" spans="1:20" x14ac:dyDescent="0.2">
      <c r="A116" s="11">
        <v>43282</v>
      </c>
      <c r="B116" s="6">
        <f t="shared" si="14"/>
        <v>2018</v>
      </c>
      <c r="D116">
        <f t="shared" ca="1" si="15"/>
        <v>5.01</v>
      </c>
      <c r="E116">
        <f t="shared" ca="1" si="15"/>
        <v>96.909999999999982</v>
      </c>
      <c r="F116" s="60">
        <f>SUMIF('Connection count '!B:B,B116,'Connection count '!H:H)</f>
        <v>2852.5414240668401</v>
      </c>
      <c r="G116" s="30">
        <f t="shared" si="17"/>
        <v>1</v>
      </c>
      <c r="H116" s="30">
        <f t="shared" si="17"/>
        <v>0</v>
      </c>
      <c r="I116" s="30">
        <f t="shared" si="17"/>
        <v>0</v>
      </c>
      <c r="J116" s="30">
        <f t="shared" si="17"/>
        <v>0</v>
      </c>
      <c r="L116" s="23">
        <f>'GS &lt; 50 OLS Model'!$B$5</f>
        <v>-6875354.7652507098</v>
      </c>
      <c r="M116" s="23">
        <f ca="1">'GS &lt; 50 OLS Model'!$B$6*D116</f>
        <v>16153.221763908999</v>
      </c>
      <c r="N116" s="23">
        <f ca="1">'GS &lt; 50 OLS Model'!$B$7*E116</f>
        <v>1470355.3389111231</v>
      </c>
      <c r="O116" s="23">
        <f>'GS &lt; 50 OLS Model'!$B$8*F116</f>
        <v>11797682.1664197</v>
      </c>
      <c r="P116" s="23">
        <f>'GS &lt; 50 OLS Model'!$B$9*G116</f>
        <v>911879.86952619802</v>
      </c>
      <c r="Q116" s="23">
        <f>'GS &lt; 50 OLS Model'!$B$10*H116</f>
        <v>0</v>
      </c>
      <c r="R116" s="23">
        <f>'GS &lt; 50 OLS Model'!$B$11*I116</f>
        <v>0</v>
      </c>
      <c r="S116" s="23">
        <f>'GS &lt; 50 OLS Model'!$B$12*J116</f>
        <v>0</v>
      </c>
      <c r="T116" s="23">
        <f t="shared" ca="1" si="16"/>
        <v>7320715.8313702196</v>
      </c>
    </row>
    <row r="117" spans="1:20" x14ac:dyDescent="0.2">
      <c r="A117" s="11">
        <v>43313</v>
      </c>
      <c r="B117" s="6">
        <f t="shared" si="14"/>
        <v>2018</v>
      </c>
      <c r="D117">
        <f t="shared" ca="1" si="15"/>
        <v>12.719999999999999</v>
      </c>
      <c r="E117">
        <f t="shared" ca="1" si="15"/>
        <v>77.22999999999999</v>
      </c>
      <c r="F117" s="60">
        <f>SUMIF('Connection count '!B:B,B117,'Connection count '!H:H)</f>
        <v>2852.5414240668401</v>
      </c>
      <c r="G117" s="30">
        <f t="shared" si="17"/>
        <v>1</v>
      </c>
      <c r="H117" s="30">
        <f t="shared" si="17"/>
        <v>0</v>
      </c>
      <c r="I117" s="30">
        <f t="shared" si="17"/>
        <v>0</v>
      </c>
      <c r="J117" s="30">
        <f t="shared" si="17"/>
        <v>0</v>
      </c>
      <c r="L117" s="23">
        <f>'GS &lt; 50 OLS Model'!$B$5</f>
        <v>-6875354.7652507098</v>
      </c>
      <c r="M117" s="23">
        <f ca="1">'GS &lt; 50 OLS Model'!$B$6*D117</f>
        <v>41011.772622140212</v>
      </c>
      <c r="N117" s="23">
        <f ca="1">'GS &lt; 50 OLS Model'!$B$7*E117</f>
        <v>1171762.901910082</v>
      </c>
      <c r="O117" s="23">
        <f>'GS &lt; 50 OLS Model'!$B$8*F117</f>
        <v>11797682.1664197</v>
      </c>
      <c r="P117" s="23">
        <f>'GS &lt; 50 OLS Model'!$B$9*G117</f>
        <v>911879.86952619802</v>
      </c>
      <c r="Q117" s="23">
        <f>'GS &lt; 50 OLS Model'!$B$10*H117</f>
        <v>0</v>
      </c>
      <c r="R117" s="23">
        <f>'GS &lt; 50 OLS Model'!$B$11*I117</f>
        <v>0</v>
      </c>
      <c r="S117" s="23">
        <f>'GS &lt; 50 OLS Model'!$B$12*J117</f>
        <v>0</v>
      </c>
      <c r="T117" s="23">
        <f t="shared" ca="1" si="16"/>
        <v>7046981.9452274106</v>
      </c>
    </row>
    <row r="118" spans="1:20" x14ac:dyDescent="0.2">
      <c r="A118" s="11">
        <v>43344</v>
      </c>
      <c r="B118" s="6">
        <f t="shared" si="14"/>
        <v>2018</v>
      </c>
      <c r="D118">
        <f t="shared" ref="D118:E137" ca="1" si="18">D106</f>
        <v>86.570000000000007</v>
      </c>
      <c r="E118">
        <f t="shared" ca="1" si="18"/>
        <v>19.899999999999999</v>
      </c>
      <c r="F118" s="60">
        <f>SUMIF('Connection count '!B:B,B118,'Connection count '!H:H)</f>
        <v>2852.5414240668401</v>
      </c>
      <c r="G118" s="30">
        <f t="shared" si="17"/>
        <v>1</v>
      </c>
      <c r="H118" s="30">
        <f t="shared" si="17"/>
        <v>1</v>
      </c>
      <c r="I118" s="30">
        <f t="shared" si="17"/>
        <v>0</v>
      </c>
      <c r="J118" s="30">
        <f t="shared" si="17"/>
        <v>0</v>
      </c>
      <c r="L118" s="23">
        <f>'GS &lt; 50 OLS Model'!$B$5</f>
        <v>-6875354.7652507098</v>
      </c>
      <c r="M118" s="23">
        <f ca="1">'GS &lt; 50 OLS Model'!$B$6*D118</f>
        <v>279118.64433165715</v>
      </c>
      <c r="N118" s="23">
        <f ca="1">'GS &lt; 50 OLS Model'!$B$7*E118</f>
        <v>301930.36058540246</v>
      </c>
      <c r="O118" s="23">
        <f>'GS &lt; 50 OLS Model'!$B$8*F118</f>
        <v>11797682.1664197</v>
      </c>
      <c r="P118" s="23">
        <f>'GS &lt; 50 OLS Model'!$B$9*G118</f>
        <v>911879.86952619802</v>
      </c>
      <c r="Q118" s="23">
        <f>'GS &lt; 50 OLS Model'!$B$10*H118</f>
        <v>-165989.93426031101</v>
      </c>
      <c r="R118" s="23">
        <f>'GS &lt; 50 OLS Model'!$B$11*I118</f>
        <v>0</v>
      </c>
      <c r="S118" s="23">
        <f>'GS &lt; 50 OLS Model'!$B$12*J118</f>
        <v>0</v>
      </c>
      <c r="T118" s="23">
        <f t="shared" ca="1" si="16"/>
        <v>6415256.2756122481</v>
      </c>
    </row>
    <row r="119" spans="1:20" x14ac:dyDescent="0.2">
      <c r="A119" s="11">
        <v>43374</v>
      </c>
      <c r="B119" s="6">
        <f t="shared" si="14"/>
        <v>2018</v>
      </c>
      <c r="D119">
        <f t="shared" ca="1" si="18"/>
        <v>270.3</v>
      </c>
      <c r="E119">
        <f t="shared" ca="1" si="18"/>
        <v>1.21</v>
      </c>
      <c r="F119" s="60">
        <f>SUMIF('Connection count '!B:B,B119,'Connection count '!H:H)</f>
        <v>2852.5414240668401</v>
      </c>
      <c r="G119" s="30">
        <f t="shared" si="17"/>
        <v>1</v>
      </c>
      <c r="H119" s="30">
        <f t="shared" si="17"/>
        <v>1</v>
      </c>
      <c r="I119" s="30">
        <f t="shared" si="17"/>
        <v>0</v>
      </c>
      <c r="J119" s="30">
        <f t="shared" si="17"/>
        <v>0</v>
      </c>
      <c r="L119" s="23">
        <f>'GS &lt; 50 OLS Model'!$B$5</f>
        <v>-6875354.7652507098</v>
      </c>
      <c r="M119" s="23">
        <f ca="1">'GS &lt; 50 OLS Model'!$B$6*D119</f>
        <v>871500.16822047962</v>
      </c>
      <c r="N119" s="23">
        <f ca="1">'GS &lt; 50 OLS Model'!$B$7*E119</f>
        <v>18358.579713986786</v>
      </c>
      <c r="O119" s="23">
        <f>'GS &lt; 50 OLS Model'!$B$8*F119</f>
        <v>11797682.1664197</v>
      </c>
      <c r="P119" s="23">
        <f>'GS &lt; 50 OLS Model'!$B$9*G119</f>
        <v>911879.86952619802</v>
      </c>
      <c r="Q119" s="23">
        <f>'GS &lt; 50 OLS Model'!$B$10*H119</f>
        <v>-165989.93426031101</v>
      </c>
      <c r="R119" s="23">
        <f>'GS &lt; 50 OLS Model'!$B$11*I119</f>
        <v>0</v>
      </c>
      <c r="S119" s="23">
        <f>'GS &lt; 50 OLS Model'!$B$12*J119</f>
        <v>0</v>
      </c>
      <c r="T119" s="23">
        <f t="shared" ca="1" si="16"/>
        <v>6724066.0186296552</v>
      </c>
    </row>
    <row r="120" spans="1:20" x14ac:dyDescent="0.2">
      <c r="A120" s="11">
        <v>43405</v>
      </c>
      <c r="B120" s="6">
        <f t="shared" si="14"/>
        <v>2018</v>
      </c>
      <c r="D120">
        <f t="shared" ca="1" si="18"/>
        <v>444.05</v>
      </c>
      <c r="E120">
        <f t="shared" ca="1" si="18"/>
        <v>0</v>
      </c>
      <c r="F120" s="60">
        <f>SUMIF('Connection count '!B:B,B120,'Connection count '!H:H)</f>
        <v>2852.5414240668401</v>
      </c>
      <c r="G120" s="30">
        <f t="shared" si="17"/>
        <v>1</v>
      </c>
      <c r="H120" s="30">
        <f t="shared" si="17"/>
        <v>1</v>
      </c>
      <c r="I120" s="30">
        <f t="shared" si="17"/>
        <v>0</v>
      </c>
      <c r="J120" s="30">
        <f t="shared" si="17"/>
        <v>0</v>
      </c>
      <c r="L120" s="23">
        <f>'GS &lt; 50 OLS Model'!$B$5</f>
        <v>-6875354.7652507098</v>
      </c>
      <c r="M120" s="23">
        <f ca="1">'GS &lt; 50 OLS Model'!$B$6*D120</f>
        <v>1431704.2164199187</v>
      </c>
      <c r="N120" s="23">
        <f ca="1">'GS &lt; 50 OLS Model'!$B$7*E120</f>
        <v>0</v>
      </c>
      <c r="O120" s="23">
        <f>'GS &lt; 50 OLS Model'!$B$8*F120</f>
        <v>11797682.1664197</v>
      </c>
      <c r="P120" s="23">
        <f>'GS &lt; 50 OLS Model'!$B$9*G120</f>
        <v>911879.86952619802</v>
      </c>
      <c r="Q120" s="23">
        <f>'GS &lt; 50 OLS Model'!$B$10*H120</f>
        <v>-165989.93426031101</v>
      </c>
      <c r="R120" s="23">
        <f>'GS &lt; 50 OLS Model'!$B$11*I120</f>
        <v>0</v>
      </c>
      <c r="S120" s="23">
        <f>'GS &lt; 50 OLS Model'!$B$12*J120</f>
        <v>0</v>
      </c>
      <c r="T120" s="23">
        <f t="shared" ca="1" si="16"/>
        <v>7265911.4871151065</v>
      </c>
    </row>
    <row r="121" spans="1:20" x14ac:dyDescent="0.2">
      <c r="A121" s="11">
        <v>43435</v>
      </c>
      <c r="B121" s="6">
        <f t="shared" si="14"/>
        <v>2018</v>
      </c>
      <c r="D121">
        <f t="shared" ca="1" si="18"/>
        <v>684.01</v>
      </c>
      <c r="E121">
        <f t="shared" ca="1" si="18"/>
        <v>0</v>
      </c>
      <c r="F121" s="60">
        <f>SUMIF('Connection count '!B:B,B121,'Connection count '!H:H)</f>
        <v>2852.5414240668401</v>
      </c>
      <c r="G121" s="30">
        <f t="shared" si="17"/>
        <v>1</v>
      </c>
      <c r="H121" s="30">
        <f t="shared" si="17"/>
        <v>0</v>
      </c>
      <c r="I121" s="30">
        <f t="shared" si="17"/>
        <v>0</v>
      </c>
      <c r="J121" s="30">
        <f t="shared" si="17"/>
        <v>0</v>
      </c>
      <c r="L121" s="23">
        <f>'GS &lt; 50 OLS Model'!$B$5</f>
        <v>-6875354.7652507098</v>
      </c>
      <c r="M121" s="23">
        <f ca="1">'GS &lt; 50 OLS Model'!$B$6*D121</f>
        <v>2205382.2791879033</v>
      </c>
      <c r="N121" s="23">
        <f ca="1">'GS &lt; 50 OLS Model'!$B$7*E121</f>
        <v>0</v>
      </c>
      <c r="O121" s="23">
        <f>'GS &lt; 50 OLS Model'!$B$8*F121</f>
        <v>11797682.1664197</v>
      </c>
      <c r="P121" s="23">
        <f>'GS &lt; 50 OLS Model'!$B$9*G121</f>
        <v>911879.86952619802</v>
      </c>
      <c r="Q121" s="23">
        <f>'GS &lt; 50 OLS Model'!$B$10*H121</f>
        <v>0</v>
      </c>
      <c r="R121" s="23">
        <f>'GS &lt; 50 OLS Model'!$B$11*I121</f>
        <v>0</v>
      </c>
      <c r="S121" s="23">
        <f>'GS &lt; 50 OLS Model'!$B$12*J121</f>
        <v>0</v>
      </c>
      <c r="T121" s="23">
        <f t="shared" ca="1" si="16"/>
        <v>8039589.5498830918</v>
      </c>
    </row>
    <row r="122" spans="1:20" x14ac:dyDescent="0.2">
      <c r="A122" s="11">
        <v>43466</v>
      </c>
      <c r="B122" s="6">
        <f t="shared" si="14"/>
        <v>2019</v>
      </c>
      <c r="D122">
        <f t="shared" ca="1" si="18"/>
        <v>784.29</v>
      </c>
      <c r="E122">
        <f t="shared" ca="1" si="18"/>
        <v>0</v>
      </c>
      <c r="F122" s="60">
        <f>SUMIF('Connection count '!B:B,B122,'Connection count '!H:H)</f>
        <v>2804.9009949874062</v>
      </c>
      <c r="G122" s="30">
        <f t="shared" si="17"/>
        <v>1</v>
      </c>
      <c r="H122" s="30">
        <f t="shared" si="17"/>
        <v>0</v>
      </c>
      <c r="I122" s="30">
        <f t="shared" si="17"/>
        <v>0</v>
      </c>
      <c r="J122" s="30">
        <f t="shared" si="17"/>
        <v>0</v>
      </c>
      <c r="L122" s="23">
        <f>'GS &lt; 50 OLS Model'!$B$5</f>
        <v>-6875354.7652507098</v>
      </c>
      <c r="M122" s="23">
        <f ca="1">'GS &lt; 50 OLS Model'!$B$6*D122</f>
        <v>2528704.6501429519</v>
      </c>
      <c r="N122" s="23">
        <f ca="1">'GS &lt; 50 OLS Model'!$B$7*E122</f>
        <v>0</v>
      </c>
      <c r="O122" s="23">
        <f>'GS &lt; 50 OLS Model'!$B$8*F122</f>
        <v>11600648.519227395</v>
      </c>
      <c r="P122" s="23">
        <f>'GS &lt; 50 OLS Model'!$B$9*G122</f>
        <v>911879.86952619802</v>
      </c>
      <c r="Q122" s="23">
        <f>'GS &lt; 50 OLS Model'!$B$10*H122</f>
        <v>0</v>
      </c>
      <c r="R122" s="23">
        <f>'GS &lt; 50 OLS Model'!$B$11*I122</f>
        <v>0</v>
      </c>
      <c r="S122" s="23">
        <f>'GS &lt; 50 OLS Model'!$B$12*J122</f>
        <v>0</v>
      </c>
      <c r="T122" s="23">
        <f t="shared" ca="1" si="16"/>
        <v>8165878.273645835</v>
      </c>
    </row>
    <row r="123" spans="1:20" x14ac:dyDescent="0.2">
      <c r="A123" s="11">
        <v>43497</v>
      </c>
      <c r="B123" s="6">
        <f t="shared" si="14"/>
        <v>2019</v>
      </c>
      <c r="D123">
        <f t="shared" ca="1" si="18"/>
        <v>682.50999999999988</v>
      </c>
      <c r="E123">
        <f t="shared" ca="1" si="18"/>
        <v>0</v>
      </c>
      <c r="F123" s="60">
        <f>SUMIF('Connection count '!B:B,B123,'Connection count '!H:H)</f>
        <v>2804.9009949874062</v>
      </c>
      <c r="G123" s="30">
        <f t="shared" si="17"/>
        <v>1</v>
      </c>
      <c r="H123" s="30">
        <f t="shared" si="17"/>
        <v>0</v>
      </c>
      <c r="I123" s="30">
        <f t="shared" si="17"/>
        <v>1</v>
      </c>
      <c r="J123" s="30">
        <f t="shared" si="17"/>
        <v>0</v>
      </c>
      <c r="L123" s="23">
        <f>'GS &lt; 50 OLS Model'!$B$5</f>
        <v>-6875354.7652507098</v>
      </c>
      <c r="M123" s="23">
        <f ca="1">'GS &lt; 50 OLS Model'!$B$6*D123</f>
        <v>2200545.9852466127</v>
      </c>
      <c r="N123" s="23">
        <f ca="1">'GS &lt; 50 OLS Model'!$B$7*E123</f>
        <v>0</v>
      </c>
      <c r="O123" s="23">
        <f>'GS &lt; 50 OLS Model'!$B$8*F123</f>
        <v>11600648.519227395</v>
      </c>
      <c r="P123" s="23">
        <f>'GS &lt; 50 OLS Model'!$B$9*G123</f>
        <v>911879.86952619802</v>
      </c>
      <c r="Q123" s="23">
        <f>'GS &lt; 50 OLS Model'!$B$10*H123</f>
        <v>0</v>
      </c>
      <c r="R123" s="23">
        <f>'GS &lt; 50 OLS Model'!$B$11*I123</f>
        <v>-326865.93157912203</v>
      </c>
      <c r="S123" s="23">
        <f>'GS &lt; 50 OLS Model'!$B$12*J123</f>
        <v>0</v>
      </c>
      <c r="T123" s="23">
        <f t="shared" ca="1" si="16"/>
        <v>7837719.6087494958</v>
      </c>
    </row>
    <row r="124" spans="1:20" x14ac:dyDescent="0.2">
      <c r="A124" s="11">
        <v>43525</v>
      </c>
      <c r="B124" s="6">
        <f t="shared" si="14"/>
        <v>2019</v>
      </c>
      <c r="D124">
        <f t="shared" ca="1" si="18"/>
        <v>556.99</v>
      </c>
      <c r="E124">
        <f t="shared" ca="1" si="18"/>
        <v>0</v>
      </c>
      <c r="F124" s="60">
        <f>SUMIF('Connection count '!B:B,B124,'Connection count '!H:H)</f>
        <v>2804.9009949874062</v>
      </c>
      <c r="G124" s="30">
        <f t="shared" si="17"/>
        <v>1</v>
      </c>
      <c r="H124" s="30">
        <f t="shared" si="17"/>
        <v>0</v>
      </c>
      <c r="I124" s="30">
        <f t="shared" si="17"/>
        <v>0</v>
      </c>
      <c r="J124" s="30">
        <f t="shared" si="17"/>
        <v>0</v>
      </c>
      <c r="L124" s="23">
        <f>'GS &lt; 50 OLS Model'!$B$5</f>
        <v>-6875354.7652507098</v>
      </c>
      <c r="M124" s="23">
        <f ca="1">'GS &lt; 50 OLS Model'!$B$6*D124</f>
        <v>1795844.9082394561</v>
      </c>
      <c r="N124" s="23">
        <f ca="1">'GS &lt; 50 OLS Model'!$B$7*E124</f>
        <v>0</v>
      </c>
      <c r="O124" s="23">
        <f>'GS &lt; 50 OLS Model'!$B$8*F124</f>
        <v>11600648.519227395</v>
      </c>
      <c r="P124" s="23">
        <f>'GS &lt; 50 OLS Model'!$B$9*G124</f>
        <v>911879.86952619802</v>
      </c>
      <c r="Q124" s="23">
        <f>'GS &lt; 50 OLS Model'!$B$10*H124</f>
        <v>0</v>
      </c>
      <c r="R124" s="23">
        <f>'GS &lt; 50 OLS Model'!$B$11*I124</f>
        <v>0</v>
      </c>
      <c r="S124" s="23">
        <f>'GS &lt; 50 OLS Model'!$B$12*J124</f>
        <v>0</v>
      </c>
      <c r="T124" s="23">
        <f t="shared" ca="1" si="16"/>
        <v>7433018.531742339</v>
      </c>
    </row>
    <row r="125" spans="1:20" x14ac:dyDescent="0.2">
      <c r="A125" s="11">
        <v>43556</v>
      </c>
      <c r="B125" s="6">
        <f t="shared" si="14"/>
        <v>2019</v>
      </c>
      <c r="D125">
        <f t="shared" ca="1" si="18"/>
        <v>326.58999999999997</v>
      </c>
      <c r="E125">
        <f t="shared" ca="1" si="18"/>
        <v>0.39</v>
      </c>
      <c r="F125" s="60">
        <f>SUMIF('Connection count '!B:B,B125,'Connection count '!H:H)</f>
        <v>2804.9009949874062</v>
      </c>
      <c r="G125" s="30">
        <f t="shared" si="17"/>
        <v>1</v>
      </c>
      <c r="H125" s="30">
        <f t="shared" si="17"/>
        <v>0</v>
      </c>
      <c r="I125" s="30">
        <f t="shared" si="17"/>
        <v>0</v>
      </c>
      <c r="J125" s="30">
        <f t="shared" si="17"/>
        <v>1</v>
      </c>
      <c r="L125" s="23">
        <f>'GS &lt; 50 OLS Model'!$B$5</f>
        <v>-6875354.7652507098</v>
      </c>
      <c r="M125" s="23">
        <f ca="1">'GS &lt; 50 OLS Model'!$B$6*D125</f>
        <v>1052990.1588572934</v>
      </c>
      <c r="N125" s="23">
        <f ca="1">'GS &lt; 50 OLS Model'!$B$7*E125</f>
        <v>5917.2281722767329</v>
      </c>
      <c r="O125" s="23">
        <f>'GS &lt; 50 OLS Model'!$B$8*F125</f>
        <v>11600648.519227395</v>
      </c>
      <c r="P125" s="23">
        <f>'GS &lt; 50 OLS Model'!$B$9*G125</f>
        <v>911879.86952619802</v>
      </c>
      <c r="Q125" s="23">
        <f>'GS &lt; 50 OLS Model'!$B$10*H125</f>
        <v>0</v>
      </c>
      <c r="R125" s="23">
        <f>'GS &lt; 50 OLS Model'!$B$11*I125</f>
        <v>0</v>
      </c>
      <c r="S125" s="23">
        <f>'GS &lt; 50 OLS Model'!$B$12*J125</f>
        <v>-430573.12975029001</v>
      </c>
      <c r="T125" s="23">
        <f t="shared" ca="1" si="16"/>
        <v>6696081.0105324537</v>
      </c>
    </row>
    <row r="126" spans="1:20" x14ac:dyDescent="0.2">
      <c r="A126" s="11">
        <v>43586</v>
      </c>
      <c r="B126" s="6">
        <f t="shared" si="14"/>
        <v>2019</v>
      </c>
      <c r="D126">
        <f t="shared" ca="1" si="18"/>
        <v>144.96</v>
      </c>
      <c r="E126">
        <f t="shared" ca="1" si="18"/>
        <v>8.67</v>
      </c>
      <c r="F126" s="60">
        <f>SUMIF('Connection count '!B:B,B126,'Connection count '!H:H)</f>
        <v>2804.9009949874062</v>
      </c>
      <c r="G126" s="30">
        <f t="shared" si="17"/>
        <v>1</v>
      </c>
      <c r="H126" s="30">
        <f t="shared" si="17"/>
        <v>0</v>
      </c>
      <c r="I126" s="30">
        <f t="shared" si="17"/>
        <v>0</v>
      </c>
      <c r="J126" s="30">
        <f t="shared" si="17"/>
        <v>0</v>
      </c>
      <c r="L126" s="23">
        <f>'GS &lt; 50 OLS Model'!$B$5</f>
        <v>-6875354.7652507098</v>
      </c>
      <c r="M126" s="23">
        <f ca="1">'GS &lt; 50 OLS Model'!$B$6*D126</f>
        <v>467379.44648627721</v>
      </c>
      <c r="N126" s="23">
        <f ca="1">'GS &lt; 50 OLS Model'!$B$7*E126</f>
        <v>131544.53398369043</v>
      </c>
      <c r="O126" s="23">
        <f>'GS &lt; 50 OLS Model'!$B$8*F126</f>
        <v>11600648.519227395</v>
      </c>
      <c r="P126" s="23">
        <f>'GS &lt; 50 OLS Model'!$B$9*G126</f>
        <v>911879.86952619802</v>
      </c>
      <c r="Q126" s="23">
        <f>'GS &lt; 50 OLS Model'!$B$10*H126</f>
        <v>0</v>
      </c>
      <c r="R126" s="23">
        <f>'GS &lt; 50 OLS Model'!$B$11*I126</f>
        <v>0</v>
      </c>
      <c r="S126" s="23">
        <f>'GS &lt; 50 OLS Model'!$B$12*J126</f>
        <v>0</v>
      </c>
      <c r="T126" s="23">
        <f t="shared" ca="1" si="16"/>
        <v>6236097.6039728513</v>
      </c>
    </row>
    <row r="127" spans="1:20" x14ac:dyDescent="0.2">
      <c r="A127" s="11">
        <v>43617</v>
      </c>
      <c r="B127" s="6">
        <f t="shared" si="14"/>
        <v>2019</v>
      </c>
      <c r="D127">
        <f t="shared" ca="1" si="18"/>
        <v>41.510000000000005</v>
      </c>
      <c r="E127">
        <f t="shared" ca="1" si="18"/>
        <v>44.41</v>
      </c>
      <c r="F127" s="60">
        <f>SUMIF('Connection count '!B:B,B127,'Connection count '!H:H)</f>
        <v>2804.9009949874062</v>
      </c>
      <c r="G127" s="30">
        <f t="shared" si="17"/>
        <v>1</v>
      </c>
      <c r="H127" s="30">
        <f t="shared" si="17"/>
        <v>0</v>
      </c>
      <c r="I127" s="30">
        <f t="shared" si="17"/>
        <v>0</v>
      </c>
      <c r="J127" s="30">
        <f t="shared" si="17"/>
        <v>0</v>
      </c>
      <c r="L127" s="23">
        <f>'GS &lt; 50 OLS Model'!$B$5</f>
        <v>-6875354.7652507098</v>
      </c>
      <c r="M127" s="23">
        <f ca="1">'GS &lt; 50 OLS Model'!$B$6*D127</f>
        <v>133836.37433530195</v>
      </c>
      <c r="N127" s="23">
        <f ca="1">'GS &lt; 50 OLS Model'!$B$7*E127</f>
        <v>673805.39264310175</v>
      </c>
      <c r="O127" s="23">
        <f>'GS &lt; 50 OLS Model'!$B$8*F127</f>
        <v>11600648.519227395</v>
      </c>
      <c r="P127" s="23">
        <f>'GS &lt; 50 OLS Model'!$B$9*G127</f>
        <v>911879.86952619802</v>
      </c>
      <c r="Q127" s="23">
        <f>'GS &lt; 50 OLS Model'!$B$10*H127</f>
        <v>0</v>
      </c>
      <c r="R127" s="23">
        <f>'GS &lt; 50 OLS Model'!$B$11*I127</f>
        <v>0</v>
      </c>
      <c r="S127" s="23">
        <f>'GS &lt; 50 OLS Model'!$B$12*J127</f>
        <v>0</v>
      </c>
      <c r="T127" s="23">
        <f t="shared" ca="1" si="16"/>
        <v>6444815.3904812867</v>
      </c>
    </row>
    <row r="128" spans="1:20" x14ac:dyDescent="0.2">
      <c r="A128" s="11">
        <v>43647</v>
      </c>
      <c r="B128" s="6">
        <f t="shared" si="14"/>
        <v>2019</v>
      </c>
      <c r="D128">
        <f t="shared" ca="1" si="18"/>
        <v>5.01</v>
      </c>
      <c r="E128">
        <f t="shared" ca="1" si="18"/>
        <v>96.909999999999982</v>
      </c>
      <c r="F128" s="60">
        <f>SUMIF('Connection count '!B:B,B128,'Connection count '!H:H)</f>
        <v>2804.9009949874062</v>
      </c>
      <c r="G128" s="30">
        <f t="shared" si="17"/>
        <v>1</v>
      </c>
      <c r="H128" s="30">
        <f t="shared" si="17"/>
        <v>0</v>
      </c>
      <c r="I128" s="30">
        <f t="shared" si="17"/>
        <v>0</v>
      </c>
      <c r="J128" s="30">
        <f t="shared" si="17"/>
        <v>0</v>
      </c>
      <c r="L128" s="23">
        <f>'GS &lt; 50 OLS Model'!$B$5</f>
        <v>-6875354.7652507098</v>
      </c>
      <c r="M128" s="23">
        <f ca="1">'GS &lt; 50 OLS Model'!$B$6*D128</f>
        <v>16153.221763908999</v>
      </c>
      <c r="N128" s="23">
        <f ca="1">'GS &lt; 50 OLS Model'!$B$7*E128</f>
        <v>1470355.3389111231</v>
      </c>
      <c r="O128" s="23">
        <f>'GS &lt; 50 OLS Model'!$B$8*F128</f>
        <v>11600648.519227395</v>
      </c>
      <c r="P128" s="23">
        <f>'GS &lt; 50 OLS Model'!$B$9*G128</f>
        <v>911879.86952619802</v>
      </c>
      <c r="Q128" s="23">
        <f>'GS &lt; 50 OLS Model'!$B$10*H128</f>
        <v>0</v>
      </c>
      <c r="R128" s="23">
        <f>'GS &lt; 50 OLS Model'!$B$11*I128</f>
        <v>0</v>
      </c>
      <c r="S128" s="23">
        <f>'GS &lt; 50 OLS Model'!$B$12*J128</f>
        <v>0</v>
      </c>
      <c r="T128" s="23">
        <f t="shared" ca="1" si="16"/>
        <v>7123682.1841779146</v>
      </c>
    </row>
    <row r="129" spans="1:20" x14ac:dyDescent="0.2">
      <c r="A129" s="11">
        <v>43678</v>
      </c>
      <c r="B129" s="6">
        <f t="shared" si="14"/>
        <v>2019</v>
      </c>
      <c r="D129">
        <f t="shared" ca="1" si="18"/>
        <v>12.719999999999999</v>
      </c>
      <c r="E129">
        <f t="shared" ca="1" si="18"/>
        <v>77.22999999999999</v>
      </c>
      <c r="F129" s="60">
        <f>SUMIF('Connection count '!B:B,B129,'Connection count '!H:H)</f>
        <v>2804.9009949874062</v>
      </c>
      <c r="G129" s="30">
        <f t="shared" si="17"/>
        <v>1</v>
      </c>
      <c r="H129" s="30">
        <f t="shared" si="17"/>
        <v>0</v>
      </c>
      <c r="I129" s="30">
        <f t="shared" si="17"/>
        <v>0</v>
      </c>
      <c r="J129" s="30">
        <f t="shared" si="17"/>
        <v>0</v>
      </c>
      <c r="L129" s="23">
        <f>'GS &lt; 50 OLS Model'!$B$5</f>
        <v>-6875354.7652507098</v>
      </c>
      <c r="M129" s="23">
        <f ca="1">'GS &lt; 50 OLS Model'!$B$6*D129</f>
        <v>41011.772622140212</v>
      </c>
      <c r="N129" s="23">
        <f ca="1">'GS &lt; 50 OLS Model'!$B$7*E129</f>
        <v>1171762.901910082</v>
      </c>
      <c r="O129" s="23">
        <f>'GS &lt; 50 OLS Model'!$B$8*F129</f>
        <v>11600648.519227395</v>
      </c>
      <c r="P129" s="23">
        <f>'GS &lt; 50 OLS Model'!$B$9*G129</f>
        <v>911879.86952619802</v>
      </c>
      <c r="Q129" s="23">
        <f>'GS &lt; 50 OLS Model'!$B$10*H129</f>
        <v>0</v>
      </c>
      <c r="R129" s="23">
        <f>'GS &lt; 50 OLS Model'!$B$11*I129</f>
        <v>0</v>
      </c>
      <c r="S129" s="23">
        <f>'GS &lt; 50 OLS Model'!$B$12*J129</f>
        <v>0</v>
      </c>
      <c r="T129" s="23">
        <f t="shared" ca="1" si="16"/>
        <v>6849948.2980351057</v>
      </c>
    </row>
    <row r="130" spans="1:20" x14ac:dyDescent="0.2">
      <c r="A130" s="11">
        <v>43709</v>
      </c>
      <c r="B130" s="6">
        <f t="shared" si="14"/>
        <v>2019</v>
      </c>
      <c r="D130">
        <f t="shared" ca="1" si="18"/>
        <v>86.570000000000007</v>
      </c>
      <c r="E130">
        <f t="shared" ca="1" si="18"/>
        <v>19.899999999999999</v>
      </c>
      <c r="F130" s="60">
        <f>SUMIF('Connection count '!B:B,B130,'Connection count '!H:H)</f>
        <v>2804.9009949874062</v>
      </c>
      <c r="G130" s="30">
        <f t="shared" si="17"/>
        <v>1</v>
      </c>
      <c r="H130" s="30">
        <f t="shared" si="17"/>
        <v>1</v>
      </c>
      <c r="I130" s="30">
        <f t="shared" si="17"/>
        <v>0</v>
      </c>
      <c r="J130" s="30">
        <f t="shared" si="17"/>
        <v>0</v>
      </c>
      <c r="L130" s="23">
        <f>'GS &lt; 50 OLS Model'!$B$5</f>
        <v>-6875354.7652507098</v>
      </c>
      <c r="M130" s="23">
        <f ca="1">'GS &lt; 50 OLS Model'!$B$6*D130</f>
        <v>279118.64433165715</v>
      </c>
      <c r="N130" s="23">
        <f ca="1">'GS &lt; 50 OLS Model'!$B$7*E130</f>
        <v>301930.36058540246</v>
      </c>
      <c r="O130" s="23">
        <f>'GS &lt; 50 OLS Model'!$B$8*F130</f>
        <v>11600648.519227395</v>
      </c>
      <c r="P130" s="23">
        <f>'GS &lt; 50 OLS Model'!$B$9*G130</f>
        <v>911879.86952619802</v>
      </c>
      <c r="Q130" s="23">
        <f>'GS &lt; 50 OLS Model'!$B$10*H130</f>
        <v>-165989.93426031101</v>
      </c>
      <c r="R130" s="23">
        <f>'GS &lt; 50 OLS Model'!$B$11*I130</f>
        <v>0</v>
      </c>
      <c r="S130" s="23">
        <f>'GS &lt; 50 OLS Model'!$B$12*J130</f>
        <v>0</v>
      </c>
      <c r="T130" s="23">
        <f t="shared" ca="1" si="16"/>
        <v>6218222.6284199432</v>
      </c>
    </row>
    <row r="131" spans="1:20" x14ac:dyDescent="0.2">
      <c r="A131" s="11">
        <v>43739</v>
      </c>
      <c r="B131" s="6">
        <f t="shared" si="14"/>
        <v>2019</v>
      </c>
      <c r="D131">
        <f t="shared" ca="1" si="18"/>
        <v>270.3</v>
      </c>
      <c r="E131">
        <f t="shared" ca="1" si="18"/>
        <v>1.21</v>
      </c>
      <c r="F131" s="60">
        <f>SUMIF('Connection count '!B:B,B131,'Connection count '!H:H)</f>
        <v>2804.9009949874062</v>
      </c>
      <c r="G131" s="30">
        <f t="shared" si="17"/>
        <v>1</v>
      </c>
      <c r="H131" s="30">
        <f t="shared" si="17"/>
        <v>1</v>
      </c>
      <c r="I131" s="30">
        <f t="shared" si="17"/>
        <v>0</v>
      </c>
      <c r="J131" s="30">
        <f t="shared" si="17"/>
        <v>0</v>
      </c>
      <c r="L131" s="23">
        <f>'GS &lt; 50 OLS Model'!$B$5</f>
        <v>-6875354.7652507098</v>
      </c>
      <c r="M131" s="23">
        <f ca="1">'GS &lt; 50 OLS Model'!$B$6*D131</f>
        <v>871500.16822047962</v>
      </c>
      <c r="N131" s="23">
        <f ca="1">'GS &lt; 50 OLS Model'!$B$7*E131</f>
        <v>18358.579713986786</v>
      </c>
      <c r="O131" s="23">
        <f>'GS &lt; 50 OLS Model'!$B$8*F131</f>
        <v>11600648.519227395</v>
      </c>
      <c r="P131" s="23">
        <f>'GS &lt; 50 OLS Model'!$B$9*G131</f>
        <v>911879.86952619802</v>
      </c>
      <c r="Q131" s="23">
        <f>'GS &lt; 50 OLS Model'!$B$10*H131</f>
        <v>-165989.93426031101</v>
      </c>
      <c r="R131" s="23">
        <f>'GS &lt; 50 OLS Model'!$B$11*I131</f>
        <v>0</v>
      </c>
      <c r="S131" s="23">
        <f>'GS &lt; 50 OLS Model'!$B$12*J131</f>
        <v>0</v>
      </c>
      <c r="T131" s="23">
        <f t="shared" ref="T131:T145" ca="1" si="19">SUM(L131:P131)</f>
        <v>6527032.3714373503</v>
      </c>
    </row>
    <row r="132" spans="1:20" x14ac:dyDescent="0.2">
      <c r="A132" s="11">
        <v>43770</v>
      </c>
      <c r="B132" s="6">
        <f t="shared" si="14"/>
        <v>2019</v>
      </c>
      <c r="D132">
        <f t="shared" ca="1" si="18"/>
        <v>444.05</v>
      </c>
      <c r="E132">
        <f t="shared" ca="1" si="18"/>
        <v>0</v>
      </c>
      <c r="F132" s="60">
        <f>SUMIF('Connection count '!B:B,B132,'Connection count '!H:H)</f>
        <v>2804.9009949874062</v>
      </c>
      <c r="G132" s="30">
        <f t="shared" si="17"/>
        <v>1</v>
      </c>
      <c r="H132" s="30">
        <f t="shared" si="17"/>
        <v>1</v>
      </c>
      <c r="I132" s="30">
        <f t="shared" si="17"/>
        <v>0</v>
      </c>
      <c r="J132" s="30">
        <f t="shared" si="17"/>
        <v>0</v>
      </c>
      <c r="L132" s="23">
        <f>'GS &lt; 50 OLS Model'!$B$5</f>
        <v>-6875354.7652507098</v>
      </c>
      <c r="M132" s="23">
        <f ca="1">'GS &lt; 50 OLS Model'!$B$6*D132</f>
        <v>1431704.2164199187</v>
      </c>
      <c r="N132" s="23">
        <f ca="1">'GS &lt; 50 OLS Model'!$B$7*E132</f>
        <v>0</v>
      </c>
      <c r="O132" s="23">
        <f>'GS &lt; 50 OLS Model'!$B$8*F132</f>
        <v>11600648.519227395</v>
      </c>
      <c r="P132" s="23">
        <f>'GS &lt; 50 OLS Model'!$B$9*G132</f>
        <v>911879.86952619802</v>
      </c>
      <c r="Q132" s="23">
        <f>'GS &lt; 50 OLS Model'!$B$10*H132</f>
        <v>-165989.93426031101</v>
      </c>
      <c r="R132" s="23">
        <f>'GS &lt; 50 OLS Model'!$B$11*I132</f>
        <v>0</v>
      </c>
      <c r="S132" s="23">
        <f>'GS &lt; 50 OLS Model'!$B$12*J132</f>
        <v>0</v>
      </c>
      <c r="T132" s="23">
        <f t="shared" ca="1" si="19"/>
        <v>7068877.8399228016</v>
      </c>
    </row>
    <row r="133" spans="1:20" x14ac:dyDescent="0.2">
      <c r="A133" s="11">
        <v>43800</v>
      </c>
      <c r="B133" s="6">
        <f t="shared" si="14"/>
        <v>2019</v>
      </c>
      <c r="D133">
        <f t="shared" ca="1" si="18"/>
        <v>684.01</v>
      </c>
      <c r="E133">
        <f t="shared" ca="1" si="18"/>
        <v>0</v>
      </c>
      <c r="F133" s="60">
        <f>SUMIF('Connection count '!B:B,B133,'Connection count '!H:H)</f>
        <v>2804.9009949874062</v>
      </c>
      <c r="G133" s="30">
        <f t="shared" si="17"/>
        <v>1</v>
      </c>
      <c r="H133" s="30">
        <f t="shared" si="17"/>
        <v>0</v>
      </c>
      <c r="I133" s="30">
        <f t="shared" si="17"/>
        <v>0</v>
      </c>
      <c r="J133" s="30">
        <f t="shared" si="17"/>
        <v>0</v>
      </c>
      <c r="L133" s="23">
        <f>'GS &lt; 50 OLS Model'!$B$5</f>
        <v>-6875354.7652507098</v>
      </c>
      <c r="M133" s="23">
        <f ca="1">'GS &lt; 50 OLS Model'!$B$6*D133</f>
        <v>2205382.2791879033</v>
      </c>
      <c r="N133" s="23">
        <f ca="1">'GS &lt; 50 OLS Model'!$B$7*E133</f>
        <v>0</v>
      </c>
      <c r="O133" s="23">
        <f>'GS &lt; 50 OLS Model'!$B$8*F133</f>
        <v>11600648.519227395</v>
      </c>
      <c r="P133" s="23">
        <f>'GS &lt; 50 OLS Model'!$B$9*G133</f>
        <v>911879.86952619802</v>
      </c>
      <c r="Q133" s="23">
        <f>'GS &lt; 50 OLS Model'!$B$10*H133</f>
        <v>0</v>
      </c>
      <c r="R133" s="23">
        <f>'GS &lt; 50 OLS Model'!$B$11*I133</f>
        <v>0</v>
      </c>
      <c r="S133" s="23">
        <f>'GS &lt; 50 OLS Model'!$B$12*J133</f>
        <v>0</v>
      </c>
      <c r="T133" s="23">
        <f t="shared" ca="1" si="19"/>
        <v>7842555.9026907869</v>
      </c>
    </row>
    <row r="134" spans="1:20" x14ac:dyDescent="0.2">
      <c r="A134" s="11">
        <v>43831</v>
      </c>
      <c r="B134" s="6">
        <f t="shared" si="14"/>
        <v>2020</v>
      </c>
      <c r="D134">
        <f t="shared" ca="1" si="18"/>
        <v>784.29</v>
      </c>
      <c r="E134">
        <f t="shared" ca="1" si="18"/>
        <v>0</v>
      </c>
      <c r="F134" s="60">
        <f>SUMIF('Connection count '!B:B,B134,'Connection count '!H:H)</f>
        <v>2758.0562109645957</v>
      </c>
      <c r="G134" s="30">
        <f t="shared" ref="G134:J145" si="20">G122</f>
        <v>1</v>
      </c>
      <c r="H134" s="30">
        <f t="shared" si="20"/>
        <v>0</v>
      </c>
      <c r="I134" s="30">
        <f t="shared" si="20"/>
        <v>0</v>
      </c>
      <c r="J134" s="30">
        <f t="shared" si="20"/>
        <v>0</v>
      </c>
      <c r="L134" s="23">
        <f>'GS &lt; 50 OLS Model'!$B$5</f>
        <v>-6875354.7652507098</v>
      </c>
      <c r="M134" s="23">
        <f ca="1">'GS &lt; 50 OLS Model'!$B$6*D134</f>
        <v>2528704.6501429519</v>
      </c>
      <c r="N134" s="23">
        <f ca="1">'GS &lt; 50 OLS Model'!$B$7*E134</f>
        <v>0</v>
      </c>
      <c r="O134" s="23">
        <f>'GS &lt; 50 OLS Model'!$B$8*F134</f>
        <v>11406905.540284859</v>
      </c>
      <c r="P134" s="23">
        <f>'GS &lt; 50 OLS Model'!$B$9*G134</f>
        <v>911879.86952619802</v>
      </c>
      <c r="Q134" s="23">
        <f>'GS &lt; 50 OLS Model'!$B$10*H134</f>
        <v>0</v>
      </c>
      <c r="R134" s="23">
        <f>'GS &lt; 50 OLS Model'!$B$11*I134</f>
        <v>0</v>
      </c>
      <c r="S134" s="23">
        <f>'GS &lt; 50 OLS Model'!$B$12*J134</f>
        <v>0</v>
      </c>
      <c r="T134" s="23">
        <f t="shared" ca="1" si="19"/>
        <v>7972135.2947032992</v>
      </c>
    </row>
    <row r="135" spans="1:20" x14ac:dyDescent="0.2">
      <c r="A135" s="11">
        <v>43862</v>
      </c>
      <c r="B135" s="6">
        <f t="shared" si="14"/>
        <v>2020</v>
      </c>
      <c r="D135">
        <f t="shared" ca="1" si="18"/>
        <v>682.50999999999988</v>
      </c>
      <c r="E135">
        <f t="shared" ca="1" si="18"/>
        <v>0</v>
      </c>
      <c r="F135" s="60">
        <f>SUMIF('Connection count '!B:B,B135,'Connection count '!H:H)</f>
        <v>2758.0562109645957</v>
      </c>
      <c r="G135" s="30">
        <f t="shared" si="20"/>
        <v>1</v>
      </c>
      <c r="H135" s="30">
        <f t="shared" si="20"/>
        <v>0</v>
      </c>
      <c r="I135" s="30">
        <f t="shared" si="20"/>
        <v>1</v>
      </c>
      <c r="J135" s="30">
        <f t="shared" si="20"/>
        <v>0</v>
      </c>
      <c r="L135" s="23">
        <f>'GS &lt; 50 OLS Model'!$B$5</f>
        <v>-6875354.7652507098</v>
      </c>
      <c r="M135" s="23">
        <f ca="1">'GS &lt; 50 OLS Model'!$B$6*D135</f>
        <v>2200545.9852466127</v>
      </c>
      <c r="N135" s="23">
        <f ca="1">'GS &lt; 50 OLS Model'!$B$7*E135</f>
        <v>0</v>
      </c>
      <c r="O135" s="23">
        <f>'GS &lt; 50 OLS Model'!$B$8*F135</f>
        <v>11406905.540284859</v>
      </c>
      <c r="P135" s="23">
        <f>'GS &lt; 50 OLS Model'!$B$9*G135</f>
        <v>911879.86952619802</v>
      </c>
      <c r="Q135" s="23">
        <f>'GS &lt; 50 OLS Model'!$B$10*H135</f>
        <v>0</v>
      </c>
      <c r="R135" s="23">
        <f>'GS &lt; 50 OLS Model'!$B$11*I135</f>
        <v>-326865.93157912203</v>
      </c>
      <c r="S135" s="23">
        <f>'GS &lt; 50 OLS Model'!$B$12*J135</f>
        <v>0</v>
      </c>
      <c r="T135" s="23">
        <f t="shared" ca="1" si="19"/>
        <v>7643976.62980696</v>
      </c>
    </row>
    <row r="136" spans="1:20" x14ac:dyDescent="0.2">
      <c r="A136" s="11">
        <v>43891</v>
      </c>
      <c r="B136" s="6">
        <f t="shared" si="14"/>
        <v>2020</v>
      </c>
      <c r="D136">
        <f t="shared" ca="1" si="18"/>
        <v>556.99</v>
      </c>
      <c r="E136">
        <f t="shared" ca="1" si="18"/>
        <v>0</v>
      </c>
      <c r="F136" s="60">
        <f>SUMIF('Connection count '!B:B,B136,'Connection count '!H:H)</f>
        <v>2758.0562109645957</v>
      </c>
      <c r="G136" s="30">
        <f t="shared" si="20"/>
        <v>1</v>
      </c>
      <c r="H136" s="30">
        <f t="shared" si="20"/>
        <v>0</v>
      </c>
      <c r="I136" s="30">
        <f t="shared" si="20"/>
        <v>0</v>
      </c>
      <c r="J136" s="30">
        <f t="shared" si="20"/>
        <v>0</v>
      </c>
      <c r="L136" s="23">
        <f>'GS &lt; 50 OLS Model'!$B$5</f>
        <v>-6875354.7652507098</v>
      </c>
      <c r="M136" s="23">
        <f ca="1">'GS &lt; 50 OLS Model'!$B$6*D136</f>
        <v>1795844.9082394561</v>
      </c>
      <c r="N136" s="23">
        <f ca="1">'GS &lt; 50 OLS Model'!$B$7*E136</f>
        <v>0</v>
      </c>
      <c r="O136" s="23">
        <f>'GS &lt; 50 OLS Model'!$B$8*F136</f>
        <v>11406905.540284859</v>
      </c>
      <c r="P136" s="23">
        <f>'GS &lt; 50 OLS Model'!$B$9*G136</f>
        <v>911879.86952619802</v>
      </c>
      <c r="Q136" s="23">
        <f>'GS &lt; 50 OLS Model'!$B$10*H136</f>
        <v>0</v>
      </c>
      <c r="R136" s="23">
        <f>'GS &lt; 50 OLS Model'!$B$11*I136</f>
        <v>0</v>
      </c>
      <c r="S136" s="23">
        <f>'GS &lt; 50 OLS Model'!$B$12*J136</f>
        <v>0</v>
      </c>
      <c r="T136" s="23">
        <f t="shared" ca="1" si="19"/>
        <v>7239275.5527998032</v>
      </c>
    </row>
    <row r="137" spans="1:20" x14ac:dyDescent="0.2">
      <c r="A137" s="11">
        <v>43922</v>
      </c>
      <c r="B137" s="6">
        <f t="shared" si="14"/>
        <v>2020</v>
      </c>
      <c r="D137">
        <f t="shared" ca="1" si="18"/>
        <v>326.58999999999997</v>
      </c>
      <c r="E137">
        <f t="shared" ca="1" si="18"/>
        <v>0.39</v>
      </c>
      <c r="F137" s="60">
        <f>SUMIF('Connection count '!B:B,B137,'Connection count '!H:H)</f>
        <v>2758.0562109645957</v>
      </c>
      <c r="G137" s="30">
        <f t="shared" si="20"/>
        <v>1</v>
      </c>
      <c r="H137" s="30">
        <f t="shared" si="20"/>
        <v>0</v>
      </c>
      <c r="I137" s="30">
        <f t="shared" si="20"/>
        <v>0</v>
      </c>
      <c r="J137" s="30">
        <f t="shared" si="20"/>
        <v>1</v>
      </c>
      <c r="L137" s="23">
        <f>'GS &lt; 50 OLS Model'!$B$5</f>
        <v>-6875354.7652507098</v>
      </c>
      <c r="M137" s="23">
        <f ca="1">'GS &lt; 50 OLS Model'!$B$6*D137</f>
        <v>1052990.1588572934</v>
      </c>
      <c r="N137" s="23">
        <f ca="1">'GS &lt; 50 OLS Model'!$B$7*E137</f>
        <v>5917.2281722767329</v>
      </c>
      <c r="O137" s="23">
        <f>'GS &lt; 50 OLS Model'!$B$8*F137</f>
        <v>11406905.540284859</v>
      </c>
      <c r="P137" s="23">
        <f>'GS &lt; 50 OLS Model'!$B$9*G137</f>
        <v>911879.86952619802</v>
      </c>
      <c r="Q137" s="23">
        <f>'GS &lt; 50 OLS Model'!$B$10*H137</f>
        <v>0</v>
      </c>
      <c r="R137" s="23">
        <f>'GS &lt; 50 OLS Model'!$B$11*I137</f>
        <v>0</v>
      </c>
      <c r="S137" s="23">
        <f>'GS &lt; 50 OLS Model'!$B$12*J137</f>
        <v>-430573.12975029001</v>
      </c>
      <c r="T137" s="23">
        <f t="shared" ca="1" si="19"/>
        <v>6502338.0315899178</v>
      </c>
    </row>
    <row r="138" spans="1:20" x14ac:dyDescent="0.2">
      <c r="A138" s="11">
        <v>43952</v>
      </c>
      <c r="B138" s="6">
        <f t="shared" si="14"/>
        <v>2020</v>
      </c>
      <c r="D138">
        <f t="shared" ref="D138:E145" ca="1" si="21">D126</f>
        <v>144.96</v>
      </c>
      <c r="E138">
        <f t="shared" ca="1" si="21"/>
        <v>8.67</v>
      </c>
      <c r="F138" s="60">
        <f>SUMIF('Connection count '!B:B,B138,'Connection count '!H:H)</f>
        <v>2758.0562109645957</v>
      </c>
      <c r="G138" s="30">
        <f t="shared" si="20"/>
        <v>1</v>
      </c>
      <c r="H138" s="30">
        <f t="shared" si="20"/>
        <v>0</v>
      </c>
      <c r="I138" s="30">
        <f t="shared" si="20"/>
        <v>0</v>
      </c>
      <c r="J138" s="30">
        <f t="shared" si="20"/>
        <v>0</v>
      </c>
      <c r="L138" s="23">
        <f>'GS &lt; 50 OLS Model'!$B$5</f>
        <v>-6875354.7652507098</v>
      </c>
      <c r="M138" s="23">
        <f ca="1">'GS &lt; 50 OLS Model'!$B$6*D138</f>
        <v>467379.44648627721</v>
      </c>
      <c r="N138" s="23">
        <f ca="1">'GS &lt; 50 OLS Model'!$B$7*E138</f>
        <v>131544.53398369043</v>
      </c>
      <c r="O138" s="23">
        <f>'GS &lt; 50 OLS Model'!$B$8*F138</f>
        <v>11406905.540284859</v>
      </c>
      <c r="P138" s="23">
        <f>'GS &lt; 50 OLS Model'!$B$9*G138</f>
        <v>911879.86952619802</v>
      </c>
      <c r="Q138" s="23">
        <f>'GS &lt; 50 OLS Model'!$B$10*H138</f>
        <v>0</v>
      </c>
      <c r="R138" s="23">
        <f>'GS &lt; 50 OLS Model'!$B$11*I138</f>
        <v>0</v>
      </c>
      <c r="S138" s="23">
        <f>'GS &lt; 50 OLS Model'!$B$12*J138</f>
        <v>0</v>
      </c>
      <c r="T138" s="23">
        <f t="shared" ca="1" si="19"/>
        <v>6042354.6250303155</v>
      </c>
    </row>
    <row r="139" spans="1:20" x14ac:dyDescent="0.2">
      <c r="A139" s="11">
        <v>43983</v>
      </c>
      <c r="B139" s="6">
        <f t="shared" si="14"/>
        <v>2020</v>
      </c>
      <c r="D139">
        <f t="shared" ca="1" si="21"/>
        <v>41.510000000000005</v>
      </c>
      <c r="E139">
        <f t="shared" ca="1" si="21"/>
        <v>44.41</v>
      </c>
      <c r="F139" s="60">
        <f>SUMIF('Connection count '!B:B,B139,'Connection count '!H:H)</f>
        <v>2758.0562109645957</v>
      </c>
      <c r="G139" s="30">
        <f t="shared" si="20"/>
        <v>1</v>
      </c>
      <c r="H139" s="30">
        <f t="shared" si="20"/>
        <v>0</v>
      </c>
      <c r="I139" s="30">
        <f t="shared" si="20"/>
        <v>0</v>
      </c>
      <c r="J139" s="30">
        <f t="shared" si="20"/>
        <v>0</v>
      </c>
      <c r="L139" s="23">
        <f>'GS &lt; 50 OLS Model'!$B$5</f>
        <v>-6875354.7652507098</v>
      </c>
      <c r="M139" s="23">
        <f ca="1">'GS &lt; 50 OLS Model'!$B$6*D139</f>
        <v>133836.37433530195</v>
      </c>
      <c r="N139" s="23">
        <f ca="1">'GS &lt; 50 OLS Model'!$B$7*E139</f>
        <v>673805.39264310175</v>
      </c>
      <c r="O139" s="23">
        <f>'GS &lt; 50 OLS Model'!$B$8*F139</f>
        <v>11406905.540284859</v>
      </c>
      <c r="P139" s="23">
        <f>'GS &lt; 50 OLS Model'!$B$9*G139</f>
        <v>911879.86952619802</v>
      </c>
      <c r="Q139" s="23">
        <f>'GS &lt; 50 OLS Model'!$B$10*H139</f>
        <v>0</v>
      </c>
      <c r="R139" s="23">
        <f>'GS &lt; 50 OLS Model'!$B$11*I139</f>
        <v>0</v>
      </c>
      <c r="S139" s="23">
        <f>'GS &lt; 50 OLS Model'!$B$12*J139</f>
        <v>0</v>
      </c>
      <c r="T139" s="23">
        <f t="shared" ca="1" si="19"/>
        <v>6251072.4115387509</v>
      </c>
    </row>
    <row r="140" spans="1:20" x14ac:dyDescent="0.2">
      <c r="A140" s="11">
        <v>44013</v>
      </c>
      <c r="B140" s="6">
        <f t="shared" si="14"/>
        <v>2020</v>
      </c>
      <c r="D140">
        <f t="shared" ca="1" si="21"/>
        <v>5.01</v>
      </c>
      <c r="E140">
        <f t="shared" ca="1" si="21"/>
        <v>96.909999999999982</v>
      </c>
      <c r="F140" s="60">
        <f>SUMIF('Connection count '!B:B,B140,'Connection count '!H:H)</f>
        <v>2758.0562109645957</v>
      </c>
      <c r="G140" s="30">
        <f t="shared" si="20"/>
        <v>1</v>
      </c>
      <c r="H140" s="30">
        <f t="shared" si="20"/>
        <v>0</v>
      </c>
      <c r="I140" s="30">
        <f t="shared" si="20"/>
        <v>0</v>
      </c>
      <c r="J140" s="30">
        <f t="shared" si="20"/>
        <v>0</v>
      </c>
      <c r="L140" s="23">
        <f>'GS &lt; 50 OLS Model'!$B$5</f>
        <v>-6875354.7652507098</v>
      </c>
      <c r="M140" s="23">
        <f ca="1">'GS &lt; 50 OLS Model'!$B$6*D140</f>
        <v>16153.221763908999</v>
      </c>
      <c r="N140" s="23">
        <f ca="1">'GS &lt; 50 OLS Model'!$B$7*E140</f>
        <v>1470355.3389111231</v>
      </c>
      <c r="O140" s="23">
        <f>'GS &lt; 50 OLS Model'!$B$8*F140</f>
        <v>11406905.540284859</v>
      </c>
      <c r="P140" s="23">
        <f>'GS &lt; 50 OLS Model'!$B$9*G140</f>
        <v>911879.86952619802</v>
      </c>
      <c r="Q140" s="23">
        <f>'GS &lt; 50 OLS Model'!$B$10*H140</f>
        <v>0</v>
      </c>
      <c r="R140" s="23">
        <f>'GS &lt; 50 OLS Model'!$B$11*I140</f>
        <v>0</v>
      </c>
      <c r="S140" s="23">
        <f>'GS &lt; 50 OLS Model'!$B$12*J140</f>
        <v>0</v>
      </c>
      <c r="T140" s="23">
        <f t="shared" ca="1" si="19"/>
        <v>6929939.2052353788</v>
      </c>
    </row>
    <row r="141" spans="1:20" x14ac:dyDescent="0.2">
      <c r="A141" s="11">
        <v>44044</v>
      </c>
      <c r="B141" s="6">
        <f t="shared" si="14"/>
        <v>2020</v>
      </c>
      <c r="D141">
        <f t="shared" ca="1" si="21"/>
        <v>12.719999999999999</v>
      </c>
      <c r="E141">
        <f t="shared" ca="1" si="21"/>
        <v>77.22999999999999</v>
      </c>
      <c r="F141" s="60">
        <f>SUMIF('Connection count '!B:B,B141,'Connection count '!H:H)</f>
        <v>2758.0562109645957</v>
      </c>
      <c r="G141" s="30">
        <f t="shared" si="20"/>
        <v>1</v>
      </c>
      <c r="H141" s="30">
        <f t="shared" si="20"/>
        <v>0</v>
      </c>
      <c r="I141" s="30">
        <f t="shared" si="20"/>
        <v>0</v>
      </c>
      <c r="J141" s="30">
        <f t="shared" si="20"/>
        <v>0</v>
      </c>
      <c r="L141" s="23">
        <f>'GS &lt; 50 OLS Model'!$B$5</f>
        <v>-6875354.7652507098</v>
      </c>
      <c r="M141" s="23">
        <f ca="1">'GS &lt; 50 OLS Model'!$B$6*D141</f>
        <v>41011.772622140212</v>
      </c>
      <c r="N141" s="23">
        <f ca="1">'GS &lt; 50 OLS Model'!$B$7*E141</f>
        <v>1171762.901910082</v>
      </c>
      <c r="O141" s="23">
        <f>'GS &lt; 50 OLS Model'!$B$8*F141</f>
        <v>11406905.540284859</v>
      </c>
      <c r="P141" s="23">
        <f>'GS &lt; 50 OLS Model'!$B$9*G141</f>
        <v>911879.86952619802</v>
      </c>
      <c r="Q141" s="23">
        <f>'GS &lt; 50 OLS Model'!$B$10*H141</f>
        <v>0</v>
      </c>
      <c r="R141" s="23">
        <f>'GS &lt; 50 OLS Model'!$B$11*I141</f>
        <v>0</v>
      </c>
      <c r="S141" s="23">
        <f>'GS &lt; 50 OLS Model'!$B$12*J141</f>
        <v>0</v>
      </c>
      <c r="T141" s="23">
        <f t="shared" ca="1" si="19"/>
        <v>6656205.3190925699</v>
      </c>
    </row>
    <row r="142" spans="1:20" x14ac:dyDescent="0.2">
      <c r="A142" s="11">
        <v>44075</v>
      </c>
      <c r="B142" s="6">
        <f t="shared" si="14"/>
        <v>2020</v>
      </c>
      <c r="D142">
        <f t="shared" ca="1" si="21"/>
        <v>86.570000000000007</v>
      </c>
      <c r="E142">
        <f t="shared" ca="1" si="21"/>
        <v>19.899999999999999</v>
      </c>
      <c r="F142" s="60">
        <f>SUMIF('Connection count '!B:B,B142,'Connection count '!H:H)</f>
        <v>2758.0562109645957</v>
      </c>
      <c r="G142" s="30">
        <f t="shared" si="20"/>
        <v>1</v>
      </c>
      <c r="H142" s="30">
        <f t="shared" si="20"/>
        <v>1</v>
      </c>
      <c r="I142" s="30">
        <f t="shared" si="20"/>
        <v>0</v>
      </c>
      <c r="J142" s="30">
        <f t="shared" si="20"/>
        <v>0</v>
      </c>
      <c r="L142" s="23">
        <f>'GS &lt; 50 OLS Model'!$B$5</f>
        <v>-6875354.7652507098</v>
      </c>
      <c r="M142" s="23">
        <f ca="1">'GS &lt; 50 OLS Model'!$B$6*D142</f>
        <v>279118.64433165715</v>
      </c>
      <c r="N142" s="23">
        <f ca="1">'GS &lt; 50 OLS Model'!$B$7*E142</f>
        <v>301930.36058540246</v>
      </c>
      <c r="O142" s="23">
        <f>'GS &lt; 50 OLS Model'!$B$8*F142</f>
        <v>11406905.540284859</v>
      </c>
      <c r="P142" s="23">
        <f>'GS &lt; 50 OLS Model'!$B$9*G142</f>
        <v>911879.86952619802</v>
      </c>
      <c r="Q142" s="23">
        <f>'GS &lt; 50 OLS Model'!$B$10*H142</f>
        <v>-165989.93426031101</v>
      </c>
      <c r="R142" s="23">
        <f>'GS &lt; 50 OLS Model'!$B$11*I142</f>
        <v>0</v>
      </c>
      <c r="S142" s="23">
        <f>'GS &lt; 50 OLS Model'!$B$12*J142</f>
        <v>0</v>
      </c>
      <c r="T142" s="23">
        <f t="shared" ca="1" si="19"/>
        <v>6024479.6494774073</v>
      </c>
    </row>
    <row r="143" spans="1:20" x14ac:dyDescent="0.2">
      <c r="A143" s="11">
        <v>44105</v>
      </c>
      <c r="B143" s="6">
        <f t="shared" si="14"/>
        <v>2020</v>
      </c>
      <c r="D143">
        <f t="shared" ca="1" si="21"/>
        <v>270.3</v>
      </c>
      <c r="E143">
        <f t="shared" ca="1" si="21"/>
        <v>1.21</v>
      </c>
      <c r="F143" s="60">
        <f>SUMIF('Connection count '!B:B,B143,'Connection count '!H:H)</f>
        <v>2758.0562109645957</v>
      </c>
      <c r="G143" s="30">
        <f t="shared" si="20"/>
        <v>1</v>
      </c>
      <c r="H143" s="30">
        <f t="shared" si="20"/>
        <v>1</v>
      </c>
      <c r="I143" s="30">
        <f t="shared" si="20"/>
        <v>0</v>
      </c>
      <c r="J143" s="30">
        <f t="shared" si="20"/>
        <v>0</v>
      </c>
      <c r="L143" s="23">
        <f>'GS &lt; 50 OLS Model'!$B$5</f>
        <v>-6875354.7652507098</v>
      </c>
      <c r="M143" s="23">
        <f ca="1">'GS &lt; 50 OLS Model'!$B$6*D143</f>
        <v>871500.16822047962</v>
      </c>
      <c r="N143" s="23">
        <f ca="1">'GS &lt; 50 OLS Model'!$B$7*E143</f>
        <v>18358.579713986786</v>
      </c>
      <c r="O143" s="23">
        <f>'GS &lt; 50 OLS Model'!$B$8*F143</f>
        <v>11406905.540284859</v>
      </c>
      <c r="P143" s="23">
        <f>'GS &lt; 50 OLS Model'!$B$9*G143</f>
        <v>911879.86952619802</v>
      </c>
      <c r="Q143" s="23">
        <f>'GS &lt; 50 OLS Model'!$B$10*H143</f>
        <v>-165989.93426031101</v>
      </c>
      <c r="R143" s="23">
        <f>'GS &lt; 50 OLS Model'!$B$11*I143</f>
        <v>0</v>
      </c>
      <c r="S143" s="23">
        <f>'GS &lt; 50 OLS Model'!$B$12*J143</f>
        <v>0</v>
      </c>
      <c r="T143" s="23">
        <f t="shared" ca="1" si="19"/>
        <v>6333289.3924948145</v>
      </c>
    </row>
    <row r="144" spans="1:20" x14ac:dyDescent="0.2">
      <c r="A144" s="11">
        <v>44136</v>
      </c>
      <c r="B144" s="6">
        <f t="shared" si="14"/>
        <v>2020</v>
      </c>
      <c r="D144">
        <f t="shared" ca="1" si="21"/>
        <v>444.05</v>
      </c>
      <c r="E144">
        <f t="shared" ca="1" si="21"/>
        <v>0</v>
      </c>
      <c r="F144" s="60">
        <f>SUMIF('Connection count '!B:B,B144,'Connection count '!H:H)</f>
        <v>2758.0562109645957</v>
      </c>
      <c r="G144" s="30">
        <f t="shared" si="20"/>
        <v>1</v>
      </c>
      <c r="H144" s="30">
        <f t="shared" si="20"/>
        <v>1</v>
      </c>
      <c r="I144" s="30">
        <f t="shared" si="20"/>
        <v>0</v>
      </c>
      <c r="J144" s="30">
        <f t="shared" si="20"/>
        <v>0</v>
      </c>
      <c r="L144" s="23">
        <f>'GS &lt; 50 OLS Model'!$B$5</f>
        <v>-6875354.7652507098</v>
      </c>
      <c r="M144" s="23">
        <f ca="1">'GS &lt; 50 OLS Model'!$B$6*D144</f>
        <v>1431704.2164199187</v>
      </c>
      <c r="N144" s="23">
        <f ca="1">'GS &lt; 50 OLS Model'!$B$7*E144</f>
        <v>0</v>
      </c>
      <c r="O144" s="23">
        <f>'GS &lt; 50 OLS Model'!$B$8*F144</f>
        <v>11406905.540284859</v>
      </c>
      <c r="P144" s="23">
        <f>'GS &lt; 50 OLS Model'!$B$9*G144</f>
        <v>911879.86952619802</v>
      </c>
      <c r="Q144" s="23">
        <f>'GS &lt; 50 OLS Model'!$B$10*H144</f>
        <v>-165989.93426031101</v>
      </c>
      <c r="R144" s="23">
        <f>'GS &lt; 50 OLS Model'!$B$11*I144</f>
        <v>0</v>
      </c>
      <c r="S144" s="23">
        <f>'GS &lt; 50 OLS Model'!$B$12*J144</f>
        <v>0</v>
      </c>
      <c r="T144" s="23">
        <f t="shared" ca="1" si="19"/>
        <v>6875134.8609802658</v>
      </c>
    </row>
    <row r="145" spans="1:20" x14ac:dyDescent="0.2">
      <c r="A145" s="11">
        <v>44166</v>
      </c>
      <c r="B145" s="6">
        <f t="shared" si="14"/>
        <v>2020</v>
      </c>
      <c r="D145">
        <f t="shared" ca="1" si="21"/>
        <v>684.01</v>
      </c>
      <c r="E145">
        <f t="shared" ca="1" si="21"/>
        <v>0</v>
      </c>
      <c r="F145" s="60">
        <f>SUMIF('Connection count '!B:B,B145,'Connection count '!H:H)</f>
        <v>2758.0562109645957</v>
      </c>
      <c r="G145" s="30">
        <f t="shared" si="20"/>
        <v>1</v>
      </c>
      <c r="H145" s="30">
        <f t="shared" si="20"/>
        <v>0</v>
      </c>
      <c r="I145" s="30">
        <f t="shared" si="20"/>
        <v>0</v>
      </c>
      <c r="J145" s="30">
        <f t="shared" si="20"/>
        <v>0</v>
      </c>
      <c r="L145" s="23">
        <f>'GS &lt; 50 OLS Model'!$B$5</f>
        <v>-6875354.7652507098</v>
      </c>
      <c r="M145" s="23">
        <f ca="1">'GS &lt; 50 OLS Model'!$B$6*D145</f>
        <v>2205382.2791879033</v>
      </c>
      <c r="N145" s="23">
        <f ca="1">'GS &lt; 50 OLS Model'!$B$7*E145</f>
        <v>0</v>
      </c>
      <c r="O145" s="23">
        <f>'GS &lt; 50 OLS Model'!$B$8*F145</f>
        <v>11406905.540284859</v>
      </c>
      <c r="P145" s="23">
        <f>'GS &lt; 50 OLS Model'!$B$9*G145</f>
        <v>911879.86952619802</v>
      </c>
      <c r="Q145" s="23">
        <f>'GS &lt; 50 OLS Model'!$B$10*H145</f>
        <v>0</v>
      </c>
      <c r="R145" s="23">
        <f>'GS &lt; 50 OLS Model'!$B$11*I145</f>
        <v>0</v>
      </c>
      <c r="S145" s="23">
        <f>'GS &lt; 50 OLS Model'!$B$12*J145</f>
        <v>0</v>
      </c>
      <c r="T145" s="23">
        <f t="shared" ca="1" si="19"/>
        <v>7648812.9237482511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5"/>
  <sheetViews>
    <sheetView workbookViewId="0"/>
  </sheetViews>
  <sheetFormatPr defaultRowHeight="12.75" x14ac:dyDescent="0.2"/>
  <cols>
    <col min="1" max="1" width="7.140625" style="11" bestFit="1" customWidth="1"/>
    <col min="2" max="2" width="5" style="11" bestFit="1" customWidth="1"/>
    <col min="3" max="3" width="12" bestFit="1" customWidth="1"/>
    <col min="4" max="4" width="7" bestFit="1" customWidth="1"/>
    <col min="5" max="5" width="6" bestFit="1" customWidth="1"/>
    <col min="6" max="6" width="7.42578125" bestFit="1" customWidth="1"/>
    <col min="7" max="7" width="5.5703125" bestFit="1" customWidth="1"/>
    <col min="8" max="8" width="14.140625" bestFit="1" customWidth="1"/>
    <col min="9" max="9" width="4" bestFit="1" customWidth="1"/>
    <col min="10" max="10" width="6" bestFit="1" customWidth="1"/>
    <col min="11" max="12" width="6.140625" style="30" customWidth="1"/>
    <col min="13" max="13" width="14.5703125" style="30" bestFit="1" customWidth="1"/>
    <col min="15" max="15" width="11.28515625" style="23" bestFit="1" customWidth="1"/>
    <col min="16" max="17" width="10.28515625" style="23" bestFit="1" customWidth="1"/>
    <col min="18" max="18" width="11.28515625" style="23" bestFit="1" customWidth="1"/>
    <col min="19" max="19" width="10.28515625" style="23" bestFit="1" customWidth="1"/>
    <col min="20" max="20" width="15.28515625" style="23" bestFit="1" customWidth="1"/>
    <col min="21" max="24" width="10.28515625" style="23" bestFit="1" customWidth="1"/>
    <col min="25" max="25" width="15.7109375" style="23" bestFit="1" customWidth="1"/>
    <col min="26" max="26" width="15.42578125" style="23" bestFit="1" customWidth="1"/>
  </cols>
  <sheetData>
    <row r="1" spans="1:26" x14ac:dyDescent="0.2">
      <c r="A1" s="11" t="str">
        <f>'Monthly Data'!A1</f>
        <v>Date</v>
      </c>
      <c r="B1" s="15" t="s">
        <v>33</v>
      </c>
      <c r="C1" t="str">
        <f>'Monthly Data'!L1</f>
        <v>GSgt50kWh</v>
      </c>
      <c r="D1" s="30" t="str">
        <f>'Monthly Data'!U1</f>
        <v>HDD</v>
      </c>
      <c r="E1" s="30" t="str">
        <f>'Monthly Data'!V1</f>
        <v>CDD</v>
      </c>
      <c r="F1" s="30" t="str">
        <f>'Monthly Data'!Y1</f>
        <v>OntFTE</v>
      </c>
      <c r="G1" s="30" t="str">
        <f>'Monthly Data'!AA1</f>
        <v>Trend</v>
      </c>
      <c r="H1" s="30" t="str">
        <f>'Monthly Data'!AF1</f>
        <v>GSgt50Cust</v>
      </c>
      <c r="I1" s="30" t="str">
        <f>'Monthly Data'!AM1</f>
        <v>Fall</v>
      </c>
      <c r="J1" s="30" t="str">
        <f>'Monthly Data'!AN1</f>
        <v>DFEB</v>
      </c>
      <c r="K1" s="30" t="str">
        <f>'Monthly Data'!AO1</f>
        <v>DAPR</v>
      </c>
      <c r="L1" s="30" t="str">
        <f>'Monthly Data'!AP1</f>
        <v>DDEC</v>
      </c>
      <c r="M1" s="30" t="str">
        <f>'Monthly Data'!AQ1</f>
        <v>PostSecondarySummer</v>
      </c>
      <c r="O1" s="23" t="str">
        <f>'GS &gt; 50 OLS Model'!$A$5</f>
        <v>const</v>
      </c>
      <c r="P1" s="23" t="str">
        <f>D1</f>
        <v>HDD</v>
      </c>
      <c r="Q1" s="23" t="str">
        <f t="shared" ref="Q1:V1" si="0">E1</f>
        <v>CDD</v>
      </c>
      <c r="R1" s="23" t="str">
        <f t="shared" si="0"/>
        <v>OntFTE</v>
      </c>
      <c r="S1" s="23" t="str">
        <f t="shared" si="0"/>
        <v>Trend</v>
      </c>
      <c r="T1" s="23" t="str">
        <f t="shared" si="0"/>
        <v>GSgt50Cust</v>
      </c>
      <c r="U1" s="23" t="str">
        <f t="shared" si="0"/>
        <v>Fall</v>
      </c>
      <c r="V1" s="23" t="str">
        <f t="shared" si="0"/>
        <v>DFEB</v>
      </c>
      <c r="W1" s="23" t="str">
        <f>K1</f>
        <v>DAPR</v>
      </c>
      <c r="X1" s="23" t="str">
        <f>L1</f>
        <v>DDEC</v>
      </c>
      <c r="Y1" s="23" t="str">
        <f>M1</f>
        <v>PostSecondarySummer</v>
      </c>
      <c r="Z1" s="58" t="s">
        <v>58</v>
      </c>
    </row>
    <row r="2" spans="1:26" x14ac:dyDescent="0.2">
      <c r="A2" s="11">
        <f>'Monthly Data'!A2</f>
        <v>39814</v>
      </c>
      <c r="B2" s="6">
        <f>YEAR(A2)</f>
        <v>2009</v>
      </c>
      <c r="C2">
        <f>'Monthly Data'!N2</f>
        <v>27538204.187447365</v>
      </c>
      <c r="D2">
        <f ca="1">'Weather Data'!G66</f>
        <v>784.29</v>
      </c>
      <c r="E2" s="30">
        <f ca="1">'Weather Data'!H66</f>
        <v>0</v>
      </c>
      <c r="F2" s="30">
        <f>'Monthly Data'!Y2</f>
        <v>6506.5</v>
      </c>
      <c r="G2" s="30">
        <f>'Monthly Data'!AA2</f>
        <v>1</v>
      </c>
      <c r="H2" s="30">
        <f>'Monthly Data'!AF2</f>
        <v>365</v>
      </c>
      <c r="I2" s="30">
        <f>'Monthly Data'!AM2</f>
        <v>0</v>
      </c>
      <c r="J2" s="30">
        <f>'Monthly Data'!AN2</f>
        <v>0</v>
      </c>
      <c r="K2" s="30">
        <f>'Monthly Data'!AO2</f>
        <v>0</v>
      </c>
      <c r="L2" s="30">
        <f>'Monthly Data'!AP2</f>
        <v>0</v>
      </c>
      <c r="M2" s="30">
        <f>'Monthly Data'!AQ2</f>
        <v>0</v>
      </c>
      <c r="O2" s="23">
        <f>'GS &gt; 50 OLS Model'!$B$5</f>
        <v>-17077253.144684698</v>
      </c>
      <c r="P2" s="23">
        <f ca="1">'GS &gt; 50 OLS Model'!$B$6*D2</f>
        <v>6041834.8187083015</v>
      </c>
      <c r="Q2" s="23">
        <f ca="1">'GS &gt; 50 OLS Model'!$B$7*E2</f>
        <v>0</v>
      </c>
      <c r="R2" s="23">
        <f>'GS &gt; 50 OLS Model'!$B$8*F2</f>
        <v>35045484.558169976</v>
      </c>
      <c r="S2" s="23">
        <f>'GS &gt; 50 OLS Model'!$B$9*G2</f>
        <v>-24652.047109712901</v>
      </c>
      <c r="T2" s="23">
        <f>'GS &gt; 50 OLS Model'!$B$10*H2</f>
        <v>3232795.1810757425</v>
      </c>
      <c r="U2" s="23">
        <f>'GS &gt; 50 OLS Model'!$B$11*I2</f>
        <v>0</v>
      </c>
      <c r="V2" s="23">
        <f>'GS &gt; 50 OLS Model'!$B$12*J2</f>
        <v>0</v>
      </c>
      <c r="W2" s="23">
        <f>'GS &gt; 50 OLS Model'!$B$13*K2</f>
        <v>0</v>
      </c>
      <c r="X2" s="23">
        <f>'GS &gt; 50 OLS Model'!$B$14*L2</f>
        <v>0</v>
      </c>
      <c r="Y2" s="23">
        <f>'GS &gt; 50 OLS Model'!$B$15*M2</f>
        <v>0</v>
      </c>
      <c r="Z2" s="23">
        <f ca="1">SUM(O2:Y2)</f>
        <v>27218209.36615961</v>
      </c>
    </row>
    <row r="3" spans="1:26" x14ac:dyDescent="0.2">
      <c r="A3" s="11">
        <f>'Monthly Data'!A3</f>
        <v>39845</v>
      </c>
      <c r="B3" s="6">
        <f t="shared" ref="B3:B66" si="1">YEAR(A3)</f>
        <v>2009</v>
      </c>
      <c r="C3" s="30">
        <f>'Monthly Data'!N3</f>
        <v>24304974.191142105</v>
      </c>
      <c r="D3" s="30">
        <f ca="1">'Weather Data'!G67</f>
        <v>682.50999999999988</v>
      </c>
      <c r="E3" s="30">
        <f ca="1">'Weather Data'!H67</f>
        <v>0</v>
      </c>
      <c r="F3" s="30">
        <f>'Monthly Data'!Y3</f>
        <v>6436.2</v>
      </c>
      <c r="G3" s="30">
        <f>'Monthly Data'!AA3</f>
        <v>2</v>
      </c>
      <c r="H3" s="30">
        <f>'Monthly Data'!AF3</f>
        <v>361</v>
      </c>
      <c r="I3" s="30">
        <f>'Monthly Data'!AM3</f>
        <v>0</v>
      </c>
      <c r="J3" s="30">
        <f>'Monthly Data'!AN3</f>
        <v>1</v>
      </c>
      <c r="K3" s="30">
        <f>'Monthly Data'!AO3</f>
        <v>0</v>
      </c>
      <c r="L3" s="30">
        <f>'Monthly Data'!AP3</f>
        <v>0</v>
      </c>
      <c r="M3" s="30">
        <f>'Monthly Data'!AQ3</f>
        <v>0</v>
      </c>
      <c r="O3" s="23">
        <f>'GS &gt; 50 OLS Model'!$B$5</f>
        <v>-17077253.144684698</v>
      </c>
      <c r="P3" s="23">
        <f ca="1">'GS &gt; 50 OLS Model'!$B$6*D3</f>
        <v>5257765.2170964852</v>
      </c>
      <c r="Q3" s="23">
        <f ca="1">'GS &gt; 50 OLS Model'!$B$7*E3</f>
        <v>0</v>
      </c>
      <c r="R3" s="23">
        <f>'GS &gt; 50 OLS Model'!$B$8*F3</f>
        <v>34666832.815383635</v>
      </c>
      <c r="S3" s="23">
        <f>'GS &gt; 50 OLS Model'!$B$9*G3</f>
        <v>-49304.094219425802</v>
      </c>
      <c r="T3" s="23">
        <f>'GS &gt; 50 OLS Model'!$B$10*H3</f>
        <v>3197367.2886803919</v>
      </c>
      <c r="U3" s="23">
        <f>'GS &gt; 50 OLS Model'!$B$11*I3</f>
        <v>0</v>
      </c>
      <c r="V3" s="23">
        <f>'GS &gt; 50 OLS Model'!$B$12*J3</f>
        <v>-1514640.7258048099</v>
      </c>
      <c r="W3" s="23">
        <f>'GS &gt; 50 OLS Model'!$B$13*K3</f>
        <v>0</v>
      </c>
      <c r="X3" s="23">
        <f>'GS &gt; 50 OLS Model'!$B$14*L3</f>
        <v>0</v>
      </c>
      <c r="Y3" s="23">
        <f>'GS &gt; 50 OLS Model'!$B$15*M3</f>
        <v>0</v>
      </c>
      <c r="Z3" s="23">
        <f t="shared" ref="Z3:Z66" ca="1" si="2">SUM(O3:Y3)</f>
        <v>24480767.356451578</v>
      </c>
    </row>
    <row r="4" spans="1:26" x14ac:dyDescent="0.2">
      <c r="A4" s="11">
        <f>'Monthly Data'!A4</f>
        <v>39873</v>
      </c>
      <c r="B4" s="6">
        <f t="shared" si="1"/>
        <v>2009</v>
      </c>
      <c r="C4" s="30">
        <f>'Monthly Data'!N4</f>
        <v>24608843.61283683</v>
      </c>
      <c r="D4" s="30">
        <f ca="1">'Weather Data'!G68</f>
        <v>556.99</v>
      </c>
      <c r="E4" s="30">
        <f ca="1">'Weather Data'!H68</f>
        <v>0</v>
      </c>
      <c r="F4" s="30">
        <f>'Monthly Data'!Y4</f>
        <v>6363.8</v>
      </c>
      <c r="G4" s="30">
        <f>'Monthly Data'!AA4</f>
        <v>3</v>
      </c>
      <c r="H4" s="30">
        <f>'Monthly Data'!AF4</f>
        <v>339</v>
      </c>
      <c r="I4" s="30">
        <f>'Monthly Data'!AM4</f>
        <v>0</v>
      </c>
      <c r="J4" s="30">
        <f>'Monthly Data'!AN4</f>
        <v>0</v>
      </c>
      <c r="K4" s="30">
        <f>'Monthly Data'!AO4</f>
        <v>0</v>
      </c>
      <c r="L4" s="30">
        <f>'Monthly Data'!AP4</f>
        <v>0</v>
      </c>
      <c r="M4" s="30">
        <f>'Monthly Data'!AQ4</f>
        <v>0</v>
      </c>
      <c r="O4" s="23">
        <f>'GS &gt; 50 OLS Model'!$B$5</f>
        <v>-17077253.144684698</v>
      </c>
      <c r="P4" s="23">
        <f ca="1">'GS &gt; 50 OLS Model'!$B$6*D4</f>
        <v>4290812.8060696134</v>
      </c>
      <c r="Q4" s="23">
        <f ca="1">'GS &gt; 50 OLS Model'!$B$7*E4</f>
        <v>0</v>
      </c>
      <c r="R4" s="23">
        <f>'GS &gt; 50 OLS Model'!$B$8*F4</f>
        <v>34276869.996354736</v>
      </c>
      <c r="S4" s="23">
        <f>'GS &gt; 50 OLS Model'!$B$9*G4</f>
        <v>-73956.1413291387</v>
      </c>
      <c r="T4" s="23">
        <f>'GS &gt; 50 OLS Model'!$B$10*H4</f>
        <v>3002513.8805059637</v>
      </c>
      <c r="U4" s="23">
        <f>'GS &gt; 50 OLS Model'!$B$11*I4</f>
        <v>0</v>
      </c>
      <c r="V4" s="23">
        <f>'GS &gt; 50 OLS Model'!$B$12*J4</f>
        <v>0</v>
      </c>
      <c r="W4" s="23">
        <f>'GS &gt; 50 OLS Model'!$B$13*K4</f>
        <v>0</v>
      </c>
      <c r="X4" s="23">
        <f>'GS &gt; 50 OLS Model'!$B$14*L4</f>
        <v>0</v>
      </c>
      <c r="Y4" s="23">
        <f>'GS &gt; 50 OLS Model'!$B$15*M4</f>
        <v>0</v>
      </c>
      <c r="Z4" s="23">
        <f t="shared" ca="1" si="2"/>
        <v>24418987.396916475</v>
      </c>
    </row>
    <row r="5" spans="1:26" x14ac:dyDescent="0.2">
      <c r="A5" s="11">
        <f>'Monthly Data'!A5</f>
        <v>39904</v>
      </c>
      <c r="B5" s="6">
        <f t="shared" si="1"/>
        <v>2009</v>
      </c>
      <c r="C5" s="30">
        <f>'Monthly Data'!N5</f>
        <v>21120456.317131568</v>
      </c>
      <c r="D5" s="30">
        <f ca="1">'Weather Data'!G69</f>
        <v>326.58999999999997</v>
      </c>
      <c r="E5" s="30">
        <f ca="1">'Weather Data'!H69</f>
        <v>0.39</v>
      </c>
      <c r="F5" s="30">
        <f>'Monthly Data'!Y5</f>
        <v>6359.6</v>
      </c>
      <c r="G5" s="30">
        <f>'Monthly Data'!AA5</f>
        <v>4</v>
      </c>
      <c r="H5" s="30">
        <f>'Monthly Data'!AF5</f>
        <v>341</v>
      </c>
      <c r="I5" s="30">
        <f>'Monthly Data'!AM5</f>
        <v>0</v>
      </c>
      <c r="J5" s="30">
        <f>'Monthly Data'!AN5</f>
        <v>0</v>
      </c>
      <c r="K5" s="30">
        <f>'Monthly Data'!AO5</f>
        <v>1</v>
      </c>
      <c r="L5" s="30">
        <f>'Monthly Data'!AP5</f>
        <v>0</v>
      </c>
      <c r="M5" s="30">
        <f>'Monthly Data'!AQ5</f>
        <v>0</v>
      </c>
      <c r="O5" s="23">
        <f>'GS &gt; 50 OLS Model'!$B$5</f>
        <v>-17077253.144684698</v>
      </c>
      <c r="P5" s="23">
        <f ca="1">'GS &gt; 50 OLS Model'!$B$6*D5</f>
        <v>2515909.7189074759</v>
      </c>
      <c r="Q5" s="23">
        <f ca="1">'GS &gt; 50 OLS Model'!$B$7*E5</f>
        <v>12733.555464525869</v>
      </c>
      <c r="R5" s="23">
        <f>'GS &gt; 50 OLS Model'!$B$8*F5</f>
        <v>34254247.843869641</v>
      </c>
      <c r="S5" s="23">
        <f>'GS &gt; 50 OLS Model'!$B$9*G5</f>
        <v>-98608.188438851605</v>
      </c>
      <c r="T5" s="23">
        <f>'GS &gt; 50 OLS Model'!$B$10*H5</f>
        <v>3020227.8267036388</v>
      </c>
      <c r="U5" s="23">
        <f>'GS &gt; 50 OLS Model'!$B$11*I5</f>
        <v>0</v>
      </c>
      <c r="V5" s="23">
        <f>'GS &gt; 50 OLS Model'!$B$12*J5</f>
        <v>0</v>
      </c>
      <c r="W5" s="23">
        <f>'GS &gt; 50 OLS Model'!$B$13*K5</f>
        <v>-1589672.4013817001</v>
      </c>
      <c r="X5" s="23">
        <f>'GS &gt; 50 OLS Model'!$B$14*L5</f>
        <v>0</v>
      </c>
      <c r="Y5" s="23">
        <f>'GS &gt; 50 OLS Model'!$B$15*M5</f>
        <v>0</v>
      </c>
      <c r="Z5" s="23">
        <f t="shared" ca="1" si="2"/>
        <v>21037585.210440028</v>
      </c>
    </row>
    <row r="6" spans="1:26" x14ac:dyDescent="0.2">
      <c r="A6" s="11">
        <f>'Monthly Data'!A6</f>
        <v>39934</v>
      </c>
      <c r="B6" s="6">
        <f t="shared" si="1"/>
        <v>2009</v>
      </c>
      <c r="C6" s="30">
        <f>'Monthly Data'!N6</f>
        <v>20015258.117326297</v>
      </c>
      <c r="D6" s="30">
        <f ca="1">'Weather Data'!G70</f>
        <v>144.96</v>
      </c>
      <c r="E6" s="30">
        <f ca="1">'Weather Data'!H70</f>
        <v>8.67</v>
      </c>
      <c r="F6" s="30">
        <f>'Monthly Data'!Y6</f>
        <v>6382.1</v>
      </c>
      <c r="G6" s="30">
        <f>'Monthly Data'!AA6</f>
        <v>5</v>
      </c>
      <c r="H6" s="30">
        <f>'Monthly Data'!AF6</f>
        <v>343</v>
      </c>
      <c r="I6" s="30">
        <f>'Monthly Data'!AM6</f>
        <v>0</v>
      </c>
      <c r="J6" s="30">
        <f>'Monthly Data'!AN6</f>
        <v>0</v>
      </c>
      <c r="K6" s="30">
        <f>'Monthly Data'!AO6</f>
        <v>0</v>
      </c>
      <c r="L6" s="30">
        <f>'Monthly Data'!AP6</f>
        <v>0</v>
      </c>
      <c r="M6" s="30">
        <f>'Monthly Data'!AQ6</f>
        <v>1</v>
      </c>
      <c r="O6" s="23">
        <f>'GS &gt; 50 OLS Model'!$B$5</f>
        <v>-17077253.144684698</v>
      </c>
      <c r="P6" s="23">
        <f ca="1">'GS &gt; 50 OLS Model'!$B$6*D6</f>
        <v>1116709.8590061783</v>
      </c>
      <c r="Q6" s="23">
        <f ca="1">'GS &gt; 50 OLS Model'!$B$7*E6</f>
        <v>283076.73301907507</v>
      </c>
      <c r="R6" s="23">
        <f>'GS &gt; 50 OLS Model'!$B$8*F6</f>
        <v>34375437.946468398</v>
      </c>
      <c r="S6" s="23">
        <f>'GS &gt; 50 OLS Model'!$B$9*G6</f>
        <v>-123260.23554856451</v>
      </c>
      <c r="T6" s="23">
        <f>'GS &gt; 50 OLS Model'!$B$10*H6</f>
        <v>3037941.7729013143</v>
      </c>
      <c r="U6" s="23">
        <f>'GS &gt; 50 OLS Model'!$B$11*I6</f>
        <v>0</v>
      </c>
      <c r="V6" s="23">
        <f>'GS &gt; 50 OLS Model'!$B$12*J6</f>
        <v>0</v>
      </c>
      <c r="W6" s="23">
        <f>'GS &gt; 50 OLS Model'!$B$13*K6</f>
        <v>0</v>
      </c>
      <c r="X6" s="23">
        <f>'GS &gt; 50 OLS Model'!$B$14*L6</f>
        <v>0</v>
      </c>
      <c r="Y6" s="23">
        <f>'GS &gt; 50 OLS Model'!$B$15*M6</f>
        <v>-1207210.30976711</v>
      </c>
      <c r="Z6" s="23">
        <f t="shared" ca="1" si="2"/>
        <v>20405442.621394597</v>
      </c>
    </row>
    <row r="7" spans="1:26" x14ac:dyDescent="0.2">
      <c r="A7" s="11">
        <f>'Monthly Data'!A7</f>
        <v>39965</v>
      </c>
      <c r="B7" s="6">
        <f t="shared" si="1"/>
        <v>2009</v>
      </c>
      <c r="C7" s="30">
        <f>'Monthly Data'!N7</f>
        <v>20097056.883721031</v>
      </c>
      <c r="D7" s="30">
        <f ca="1">'Weather Data'!G71</f>
        <v>41.510000000000005</v>
      </c>
      <c r="E7" s="30">
        <f ca="1">'Weather Data'!H71</f>
        <v>44.41</v>
      </c>
      <c r="F7" s="30">
        <f>'Monthly Data'!Y7</f>
        <v>6429.4</v>
      </c>
      <c r="G7" s="30">
        <f>'Monthly Data'!AA7</f>
        <v>6</v>
      </c>
      <c r="H7" s="30">
        <f>'Monthly Data'!AF7</f>
        <v>345</v>
      </c>
      <c r="I7" s="30">
        <f>'Monthly Data'!AM7</f>
        <v>0</v>
      </c>
      <c r="J7" s="30">
        <f>'Monthly Data'!AN7</f>
        <v>0</v>
      </c>
      <c r="K7" s="30">
        <f>'Monthly Data'!AO7</f>
        <v>0</v>
      </c>
      <c r="L7" s="30">
        <f>'Monthly Data'!AP7</f>
        <v>0</v>
      </c>
      <c r="M7" s="30">
        <f>'Monthly Data'!AQ7</f>
        <v>1</v>
      </c>
      <c r="O7" s="23">
        <f>'GS &gt; 50 OLS Model'!$B$5</f>
        <v>-17077253.144684698</v>
      </c>
      <c r="P7" s="23">
        <f ca="1">'GS &gt; 50 OLS Model'!$B$6*D7</f>
        <v>319775.29144140769</v>
      </c>
      <c r="Q7" s="23">
        <f ca="1">'GS &gt; 50 OLS Model'!$B$7*E7</f>
        <v>1449992.8158451123</v>
      </c>
      <c r="R7" s="23">
        <f>'GS &gt; 50 OLS Model'!$B$8*F7</f>
        <v>34630206.473264895</v>
      </c>
      <c r="S7" s="23">
        <f>'GS &gt; 50 OLS Model'!$B$9*G7</f>
        <v>-147912.2826582774</v>
      </c>
      <c r="T7" s="23">
        <f>'GS &gt; 50 OLS Model'!$B$10*H7</f>
        <v>3055655.7190989894</v>
      </c>
      <c r="U7" s="23">
        <f>'GS &gt; 50 OLS Model'!$B$11*I7</f>
        <v>0</v>
      </c>
      <c r="V7" s="23">
        <f>'GS &gt; 50 OLS Model'!$B$12*J7</f>
        <v>0</v>
      </c>
      <c r="W7" s="23">
        <f>'GS &gt; 50 OLS Model'!$B$13*K7</f>
        <v>0</v>
      </c>
      <c r="X7" s="23">
        <f>'GS &gt; 50 OLS Model'!$B$14*L7</f>
        <v>0</v>
      </c>
      <c r="Y7" s="23">
        <f>'GS &gt; 50 OLS Model'!$B$15*M7</f>
        <v>-1207210.30976711</v>
      </c>
      <c r="Z7" s="23">
        <f t="shared" ca="1" si="2"/>
        <v>21023254.562540319</v>
      </c>
    </row>
    <row r="8" spans="1:26" x14ac:dyDescent="0.2">
      <c r="A8" s="11">
        <f>'Monthly Data'!A8</f>
        <v>39995</v>
      </c>
      <c r="B8" s="6">
        <f t="shared" si="1"/>
        <v>2009</v>
      </c>
      <c r="C8" s="30">
        <f>'Monthly Data'!N8</f>
        <v>21557347.533615761</v>
      </c>
      <c r="D8" s="30">
        <f ca="1">'Weather Data'!G72</f>
        <v>5.01</v>
      </c>
      <c r="E8" s="30">
        <f ca="1">'Weather Data'!H72</f>
        <v>96.909999999999982</v>
      </c>
      <c r="F8" s="30">
        <f>'Monthly Data'!Y8</f>
        <v>6467</v>
      </c>
      <c r="G8" s="30">
        <f>'Monthly Data'!AA8</f>
        <v>7</v>
      </c>
      <c r="H8" s="30">
        <f>'Monthly Data'!AF8</f>
        <v>344</v>
      </c>
      <c r="I8" s="30">
        <f>'Monthly Data'!AM8</f>
        <v>0</v>
      </c>
      <c r="J8" s="30">
        <f>'Monthly Data'!AN8</f>
        <v>0</v>
      </c>
      <c r="K8" s="30">
        <f>'Monthly Data'!AO8</f>
        <v>0</v>
      </c>
      <c r="L8" s="30">
        <f>'Monthly Data'!AP8</f>
        <v>0</v>
      </c>
      <c r="M8" s="30">
        <f>'Monthly Data'!AQ8</f>
        <v>1</v>
      </c>
      <c r="O8" s="23">
        <f>'GS &gt; 50 OLS Model'!$B$5</f>
        <v>-17077253.144684698</v>
      </c>
      <c r="P8" s="23">
        <f ca="1">'GS &gt; 50 OLS Model'!$B$6*D8</f>
        <v>38594.897858864184</v>
      </c>
      <c r="Q8" s="23">
        <f ca="1">'GS &gt; 50 OLS Model'!$B$7*E8</f>
        <v>3164125.2822235944</v>
      </c>
      <c r="R8" s="23">
        <f>'GS &gt; 50 OLS Model'!$B$8*F8</f>
        <v>34832728.600274377</v>
      </c>
      <c r="S8" s="23">
        <f>'GS &gt; 50 OLS Model'!$B$9*G8</f>
        <v>-172564.3297679903</v>
      </c>
      <c r="T8" s="23">
        <f>'GS &gt; 50 OLS Model'!$B$10*H8</f>
        <v>3046798.7460001516</v>
      </c>
      <c r="U8" s="23">
        <f>'GS &gt; 50 OLS Model'!$B$11*I8</f>
        <v>0</v>
      </c>
      <c r="V8" s="23">
        <f>'GS &gt; 50 OLS Model'!$B$12*J8</f>
        <v>0</v>
      </c>
      <c r="W8" s="23">
        <f>'GS &gt; 50 OLS Model'!$B$13*K8</f>
        <v>0</v>
      </c>
      <c r="X8" s="23">
        <f>'GS &gt; 50 OLS Model'!$B$14*L8</f>
        <v>0</v>
      </c>
      <c r="Y8" s="23">
        <f>'GS &gt; 50 OLS Model'!$B$15*M8</f>
        <v>-1207210.30976711</v>
      </c>
      <c r="Z8" s="23">
        <f t="shared" ca="1" si="2"/>
        <v>22625219.74213719</v>
      </c>
    </row>
    <row r="9" spans="1:26" x14ac:dyDescent="0.2">
      <c r="A9" s="11">
        <f>'Monthly Data'!A9</f>
        <v>40026</v>
      </c>
      <c r="B9" s="6">
        <f t="shared" si="1"/>
        <v>2009</v>
      </c>
      <c r="C9" s="30">
        <f>'Monthly Data'!N9</f>
        <v>22341965.693210494</v>
      </c>
      <c r="D9" s="30">
        <f ca="1">'Weather Data'!G73</f>
        <v>12.719999999999999</v>
      </c>
      <c r="E9" s="30">
        <f ca="1">'Weather Data'!H73</f>
        <v>77.22999999999999</v>
      </c>
      <c r="F9" s="30">
        <f>'Monthly Data'!Y9</f>
        <v>6487.6</v>
      </c>
      <c r="G9" s="30">
        <f>'Monthly Data'!AA9</f>
        <v>8</v>
      </c>
      <c r="H9" s="30">
        <f>'Monthly Data'!AF9</f>
        <v>343</v>
      </c>
      <c r="I9" s="30">
        <f>'Monthly Data'!AM9</f>
        <v>0</v>
      </c>
      <c r="J9" s="30">
        <f>'Monthly Data'!AN9</f>
        <v>0</v>
      </c>
      <c r="K9" s="30">
        <f>'Monthly Data'!AO9</f>
        <v>0</v>
      </c>
      <c r="L9" s="30">
        <f>'Monthly Data'!AP9</f>
        <v>0</v>
      </c>
      <c r="M9" s="30">
        <f>'Monthly Data'!AQ9</f>
        <v>1</v>
      </c>
      <c r="O9" s="23">
        <f>'GS &gt; 50 OLS Model'!$B$5</f>
        <v>-17077253.144684698</v>
      </c>
      <c r="P9" s="23">
        <f ca="1">'GS &gt; 50 OLS Model'!$B$6*D9</f>
        <v>97989.441270409661</v>
      </c>
      <c r="Q9" s="23">
        <f ca="1">'GS &gt; 50 OLS Model'!$B$7*E9</f>
        <v>2521570.483398289</v>
      </c>
      <c r="R9" s="23">
        <f>'GS &gt; 50 OLS Model'!$B$8*F9</f>
        <v>34943684.871987022</v>
      </c>
      <c r="S9" s="23">
        <f>'GS &gt; 50 OLS Model'!$B$9*G9</f>
        <v>-197216.37687770321</v>
      </c>
      <c r="T9" s="23">
        <f>'GS &gt; 50 OLS Model'!$B$10*H9</f>
        <v>3037941.7729013143</v>
      </c>
      <c r="U9" s="23">
        <f>'GS &gt; 50 OLS Model'!$B$11*I9</f>
        <v>0</v>
      </c>
      <c r="V9" s="23">
        <f>'GS &gt; 50 OLS Model'!$B$12*J9</f>
        <v>0</v>
      </c>
      <c r="W9" s="23">
        <f>'GS &gt; 50 OLS Model'!$B$13*K9</f>
        <v>0</v>
      </c>
      <c r="X9" s="23">
        <f>'GS &gt; 50 OLS Model'!$B$14*L9</f>
        <v>0</v>
      </c>
      <c r="Y9" s="23">
        <f>'GS &gt; 50 OLS Model'!$B$15*M9</f>
        <v>-1207210.30976711</v>
      </c>
      <c r="Z9" s="23">
        <f t="shared" ca="1" si="2"/>
        <v>22119506.738227528</v>
      </c>
    </row>
    <row r="10" spans="1:26" x14ac:dyDescent="0.2">
      <c r="A10" s="11">
        <f>'Monthly Data'!A10</f>
        <v>40057</v>
      </c>
      <c r="B10" s="6">
        <f t="shared" si="1"/>
        <v>2009</v>
      </c>
      <c r="C10" s="30">
        <f>'Monthly Data'!N10</f>
        <v>20675414.914105225</v>
      </c>
      <c r="D10" s="30">
        <f ca="1">'Weather Data'!G74</f>
        <v>86.570000000000007</v>
      </c>
      <c r="E10" s="30">
        <f ca="1">'Weather Data'!H74</f>
        <v>19.899999999999999</v>
      </c>
      <c r="F10" s="30">
        <f>'Monthly Data'!Y10</f>
        <v>6470.2</v>
      </c>
      <c r="G10" s="30">
        <f>'Monthly Data'!AA10</f>
        <v>9</v>
      </c>
      <c r="H10" s="30">
        <f>'Monthly Data'!AF10</f>
        <v>345</v>
      </c>
      <c r="I10" s="30">
        <f>'Monthly Data'!AM10</f>
        <v>1</v>
      </c>
      <c r="J10" s="30">
        <f>'Monthly Data'!AN10</f>
        <v>0</v>
      </c>
      <c r="K10" s="30">
        <f>'Monthly Data'!AO10</f>
        <v>0</v>
      </c>
      <c r="L10" s="30">
        <f>'Monthly Data'!AP10</f>
        <v>0</v>
      </c>
      <c r="M10" s="30">
        <f>'Monthly Data'!AQ10</f>
        <v>0</v>
      </c>
      <c r="O10" s="23">
        <f>'GS &gt; 50 OLS Model'!$B$5</f>
        <v>-17077253.144684698</v>
      </c>
      <c r="P10" s="23">
        <f ca="1">'GS &gt; 50 OLS Model'!$B$6*D10</f>
        <v>666898.26499837788</v>
      </c>
      <c r="Q10" s="23">
        <f ca="1">'GS &gt; 50 OLS Model'!$B$7*E10</f>
        <v>649737.83011298662</v>
      </c>
      <c r="R10" s="23">
        <f>'GS &gt; 50 OLS Model'!$B$8*F10</f>
        <v>34849964.525977314</v>
      </c>
      <c r="S10" s="23">
        <f>'GS &gt; 50 OLS Model'!$B$9*G10</f>
        <v>-221868.42398741611</v>
      </c>
      <c r="T10" s="23">
        <f>'GS &gt; 50 OLS Model'!$B$10*H10</f>
        <v>3055655.7190989894</v>
      </c>
      <c r="U10" s="23">
        <f>'GS &gt; 50 OLS Model'!$B$11*I10</f>
        <v>-1573555.21064002</v>
      </c>
      <c r="V10" s="23">
        <f>'GS &gt; 50 OLS Model'!$B$12*J10</f>
        <v>0</v>
      </c>
      <c r="W10" s="23">
        <f>'GS &gt; 50 OLS Model'!$B$13*K10</f>
        <v>0</v>
      </c>
      <c r="X10" s="23">
        <f>'GS &gt; 50 OLS Model'!$B$14*L10</f>
        <v>0</v>
      </c>
      <c r="Y10" s="23">
        <f>'GS &gt; 50 OLS Model'!$B$15*M10</f>
        <v>0</v>
      </c>
      <c r="Z10" s="23">
        <f t="shared" ca="1" si="2"/>
        <v>20349579.560875535</v>
      </c>
    </row>
    <row r="11" spans="1:26" x14ac:dyDescent="0.2">
      <c r="A11" s="11">
        <f>'Monthly Data'!A11</f>
        <v>40087</v>
      </c>
      <c r="B11" s="6">
        <f t="shared" si="1"/>
        <v>2009</v>
      </c>
      <c r="C11" s="30">
        <f>'Monthly Data'!N11</f>
        <v>21958766.746799961</v>
      </c>
      <c r="D11" s="30">
        <f ca="1">'Weather Data'!G75</f>
        <v>270.3</v>
      </c>
      <c r="E11" s="30">
        <f ca="1">'Weather Data'!H75</f>
        <v>1.21</v>
      </c>
      <c r="F11" s="30">
        <f>'Monthly Data'!Y11</f>
        <v>6472.1</v>
      </c>
      <c r="G11" s="30">
        <f>'Monthly Data'!AA11</f>
        <v>10</v>
      </c>
      <c r="H11" s="30">
        <f>'Monthly Data'!AF11</f>
        <v>350</v>
      </c>
      <c r="I11" s="30">
        <f>'Monthly Data'!AM11</f>
        <v>1</v>
      </c>
      <c r="J11" s="30">
        <f>'Monthly Data'!AN11</f>
        <v>0</v>
      </c>
      <c r="K11" s="30">
        <f>'Monthly Data'!AO11</f>
        <v>0</v>
      </c>
      <c r="L11" s="30">
        <f>'Monthly Data'!AP11</f>
        <v>0</v>
      </c>
      <c r="M11" s="30">
        <f>'Monthly Data'!AQ11</f>
        <v>0</v>
      </c>
      <c r="O11" s="23">
        <f>'GS &gt; 50 OLS Model'!$B$5</f>
        <v>-17077253.144684698</v>
      </c>
      <c r="P11" s="23">
        <f ca="1">'GS &gt; 50 OLS Model'!$B$6*D11</f>
        <v>2082275.6269962057</v>
      </c>
      <c r="Q11" s="23">
        <f ca="1">'GS &gt; 50 OLS Model'!$B$7*E11</f>
        <v>39506.672082246929</v>
      </c>
      <c r="R11" s="23">
        <f>'GS &gt; 50 OLS Model'!$B$8*F11</f>
        <v>34860198.356863432</v>
      </c>
      <c r="S11" s="23">
        <f>'GS &gt; 50 OLS Model'!$B$9*G11</f>
        <v>-246520.47109712902</v>
      </c>
      <c r="T11" s="23">
        <f>'GS &gt; 50 OLS Model'!$B$10*H11</f>
        <v>3099940.5845931778</v>
      </c>
      <c r="U11" s="23">
        <f>'GS &gt; 50 OLS Model'!$B$11*I11</f>
        <v>-1573555.21064002</v>
      </c>
      <c r="V11" s="23">
        <f>'GS &gt; 50 OLS Model'!$B$12*J11</f>
        <v>0</v>
      </c>
      <c r="W11" s="23">
        <f>'GS &gt; 50 OLS Model'!$B$13*K11</f>
        <v>0</v>
      </c>
      <c r="X11" s="23">
        <f>'GS &gt; 50 OLS Model'!$B$14*L11</f>
        <v>0</v>
      </c>
      <c r="Y11" s="23">
        <f>'GS &gt; 50 OLS Model'!$B$15*M11</f>
        <v>0</v>
      </c>
      <c r="Z11" s="23">
        <f t="shared" ca="1" si="2"/>
        <v>21184592.414113212</v>
      </c>
    </row>
    <row r="12" spans="1:26" x14ac:dyDescent="0.2">
      <c r="A12" s="11">
        <f>'Monthly Data'!A12</f>
        <v>40118</v>
      </c>
      <c r="B12" s="6">
        <f t="shared" si="1"/>
        <v>2009</v>
      </c>
      <c r="C12" s="30">
        <f>'Monthly Data'!N12</f>
        <v>22285160.608694695</v>
      </c>
      <c r="D12" s="30">
        <f ca="1">'Weather Data'!G76</f>
        <v>444.05</v>
      </c>
      <c r="E12" s="30">
        <f ca="1">'Weather Data'!H76</f>
        <v>0</v>
      </c>
      <c r="F12" s="30">
        <f>'Monthly Data'!Y12</f>
        <v>6465.6</v>
      </c>
      <c r="G12" s="30">
        <f>'Monthly Data'!AA12</f>
        <v>11</v>
      </c>
      <c r="H12" s="30">
        <f>'Monthly Data'!AF12</f>
        <v>351</v>
      </c>
      <c r="I12" s="30">
        <f>'Monthly Data'!AM12</f>
        <v>1</v>
      </c>
      <c r="J12" s="30">
        <f>'Monthly Data'!AN12</f>
        <v>0</v>
      </c>
      <c r="K12" s="30">
        <f>'Monthly Data'!AO12</f>
        <v>0</v>
      </c>
      <c r="L12" s="30">
        <f>'Monthly Data'!AP12</f>
        <v>0</v>
      </c>
      <c r="M12" s="30">
        <f>'Monthly Data'!AQ12</f>
        <v>0</v>
      </c>
      <c r="O12" s="23">
        <f>'GS &gt; 50 OLS Model'!$B$5</f>
        <v>-17077253.144684698</v>
      </c>
      <c r="P12" s="23">
        <f ca="1">'GS &gt; 50 OLS Model'!$B$6*D12</f>
        <v>3420771.3361733817</v>
      </c>
      <c r="Q12" s="23">
        <f ca="1">'GS &gt; 50 OLS Model'!$B$7*E12</f>
        <v>0</v>
      </c>
      <c r="R12" s="23">
        <f>'GS &gt; 50 OLS Model'!$B$8*F12</f>
        <v>34825187.882779345</v>
      </c>
      <c r="S12" s="23">
        <f>'GS &gt; 50 OLS Model'!$B$9*G12</f>
        <v>-271172.51820684189</v>
      </c>
      <c r="T12" s="23">
        <f>'GS &gt; 50 OLS Model'!$B$10*H12</f>
        <v>3108797.5576920155</v>
      </c>
      <c r="U12" s="23">
        <f>'GS &gt; 50 OLS Model'!$B$11*I12</f>
        <v>-1573555.21064002</v>
      </c>
      <c r="V12" s="23">
        <f>'GS &gt; 50 OLS Model'!$B$12*J12</f>
        <v>0</v>
      </c>
      <c r="W12" s="23">
        <f>'GS &gt; 50 OLS Model'!$B$13*K12</f>
        <v>0</v>
      </c>
      <c r="X12" s="23">
        <f>'GS &gt; 50 OLS Model'!$B$14*L12</f>
        <v>0</v>
      </c>
      <c r="Y12" s="23">
        <f>'GS &gt; 50 OLS Model'!$B$15*M12</f>
        <v>0</v>
      </c>
      <c r="Z12" s="23">
        <f t="shared" ca="1" si="2"/>
        <v>22432775.903113179</v>
      </c>
    </row>
    <row r="13" spans="1:26" x14ac:dyDescent="0.2">
      <c r="A13" s="11">
        <f>'Monthly Data'!A13</f>
        <v>40148</v>
      </c>
      <c r="B13" s="6">
        <f t="shared" si="1"/>
        <v>2009</v>
      </c>
      <c r="C13" s="30">
        <f>'Monthly Data'!N13</f>
        <v>24254289.862589426</v>
      </c>
      <c r="D13" s="30">
        <f ca="1">'Weather Data'!G77</f>
        <v>684.01</v>
      </c>
      <c r="E13" s="30">
        <f ca="1">'Weather Data'!H77</f>
        <v>0</v>
      </c>
      <c r="F13" s="30">
        <f>'Monthly Data'!Y13</f>
        <v>6467.5</v>
      </c>
      <c r="G13" s="30">
        <f>'Monthly Data'!AA13</f>
        <v>12</v>
      </c>
      <c r="H13" s="30">
        <f>'Monthly Data'!AF13</f>
        <v>351</v>
      </c>
      <c r="I13" s="30">
        <f>'Monthly Data'!AM13</f>
        <v>0</v>
      </c>
      <c r="J13" s="30">
        <f>'Monthly Data'!AN13</f>
        <v>0</v>
      </c>
      <c r="K13" s="30">
        <f>'Monthly Data'!AO13</f>
        <v>0</v>
      </c>
      <c r="L13" s="30">
        <f>'Monthly Data'!AP13</f>
        <v>1</v>
      </c>
      <c r="M13" s="30">
        <f>'Monthly Data'!AQ13</f>
        <v>0</v>
      </c>
      <c r="O13" s="23">
        <f>'GS &gt; 50 OLS Model'!$B$5</f>
        <v>-17077253.144684698</v>
      </c>
      <c r="P13" s="23">
        <f ca="1">'GS &gt; 50 OLS Model'!$B$6*D13</f>
        <v>5269320.5757368645</v>
      </c>
      <c r="Q13" s="23">
        <f ca="1">'GS &gt; 50 OLS Model'!$B$7*E13</f>
        <v>0</v>
      </c>
      <c r="R13" s="23">
        <f>'GS &gt; 50 OLS Model'!$B$8*F13</f>
        <v>34835421.713665463</v>
      </c>
      <c r="S13" s="23">
        <f>'GS &gt; 50 OLS Model'!$B$9*G13</f>
        <v>-295824.5653165548</v>
      </c>
      <c r="T13" s="23">
        <f>'GS &gt; 50 OLS Model'!$B$10*H13</f>
        <v>3108797.5576920155</v>
      </c>
      <c r="U13" s="23">
        <f>'GS &gt; 50 OLS Model'!$B$11*I13</f>
        <v>0</v>
      </c>
      <c r="V13" s="23">
        <f>'GS &gt; 50 OLS Model'!$B$12*J13</f>
        <v>0</v>
      </c>
      <c r="W13" s="23">
        <f>'GS &gt; 50 OLS Model'!$B$13*K13</f>
        <v>0</v>
      </c>
      <c r="X13" s="23">
        <f>'GS &gt; 50 OLS Model'!$B$14*L13</f>
        <v>-1084258.36487305</v>
      </c>
      <c r="Y13" s="23">
        <f>'GS &gt; 50 OLS Model'!$B$15*M13</f>
        <v>0</v>
      </c>
      <c r="Z13" s="23">
        <f t="shared" ca="1" si="2"/>
        <v>24756203.772220038</v>
      </c>
    </row>
    <row r="14" spans="1:26" x14ac:dyDescent="0.2">
      <c r="A14" s="11">
        <f>'Monthly Data'!A14</f>
        <v>40179</v>
      </c>
      <c r="B14" s="6">
        <f t="shared" si="1"/>
        <v>2010</v>
      </c>
      <c r="C14" s="30">
        <f>'Monthly Data'!N14</f>
        <v>27142755.173439831</v>
      </c>
      <c r="D14">
        <f ca="1">D2</f>
        <v>784.29</v>
      </c>
      <c r="E14">
        <f ca="1">E2</f>
        <v>0</v>
      </c>
      <c r="F14" s="30">
        <f>'Monthly Data'!Y14</f>
        <v>6434.5</v>
      </c>
      <c r="G14" s="30">
        <f>'Monthly Data'!AA14</f>
        <v>13</v>
      </c>
      <c r="H14" s="30">
        <f>'Monthly Data'!AF14</f>
        <v>355</v>
      </c>
      <c r="I14" s="30">
        <f>'Monthly Data'!AM14</f>
        <v>0</v>
      </c>
      <c r="J14" s="30">
        <f>'Monthly Data'!AN14</f>
        <v>0</v>
      </c>
      <c r="K14" s="30">
        <f>'Monthly Data'!AO14</f>
        <v>0</v>
      </c>
      <c r="L14" s="30">
        <f>'Monthly Data'!AP14</f>
        <v>0</v>
      </c>
      <c r="M14" s="30">
        <f>'Monthly Data'!AQ14</f>
        <v>0</v>
      </c>
      <c r="O14" s="23">
        <f>'GS &gt; 50 OLS Model'!$B$5</f>
        <v>-17077253.144684698</v>
      </c>
      <c r="P14" s="23">
        <f ca="1">'GS &gt; 50 OLS Model'!$B$6*D14</f>
        <v>6041834.8187083015</v>
      </c>
      <c r="Q14" s="23">
        <f ca="1">'GS &gt; 50 OLS Model'!$B$7*E14</f>
        <v>0</v>
      </c>
      <c r="R14" s="23">
        <f>'GS &gt; 50 OLS Model'!$B$8*F14</f>
        <v>34657676.22985395</v>
      </c>
      <c r="S14" s="23">
        <f>'GS &gt; 50 OLS Model'!$B$9*G14</f>
        <v>-320476.6124262677</v>
      </c>
      <c r="T14" s="23">
        <f>'GS &gt; 50 OLS Model'!$B$10*H14</f>
        <v>3144225.4500873657</v>
      </c>
      <c r="U14" s="23">
        <f>'GS &gt; 50 OLS Model'!$B$11*I14</f>
        <v>0</v>
      </c>
      <c r="V14" s="23">
        <f>'GS &gt; 50 OLS Model'!$B$12*J14</f>
        <v>0</v>
      </c>
      <c r="W14" s="23">
        <f>'GS &gt; 50 OLS Model'!$B$13*K14</f>
        <v>0</v>
      </c>
      <c r="X14" s="23">
        <f>'GS &gt; 50 OLS Model'!$B$14*L14</f>
        <v>0</v>
      </c>
      <c r="Y14" s="23">
        <f>'GS &gt; 50 OLS Model'!$B$15*M14</f>
        <v>0</v>
      </c>
      <c r="Z14" s="23">
        <f t="shared" ca="1" si="2"/>
        <v>26446006.741538651</v>
      </c>
    </row>
    <row r="15" spans="1:26" x14ac:dyDescent="0.2">
      <c r="A15" s="11">
        <f>'Monthly Data'!A15</f>
        <v>40210</v>
      </c>
      <c r="B15" s="6">
        <f t="shared" si="1"/>
        <v>2010</v>
      </c>
      <c r="C15" s="30">
        <f>'Monthly Data'!N15</f>
        <v>23537491.120734841</v>
      </c>
      <c r="D15">
        <f t="shared" ref="D15:E30" ca="1" si="3">D3</f>
        <v>682.50999999999988</v>
      </c>
      <c r="E15">
        <f t="shared" ca="1" si="3"/>
        <v>0</v>
      </c>
      <c r="F15" s="30">
        <f>'Monthly Data'!Y15</f>
        <v>6404.1</v>
      </c>
      <c r="G15" s="30">
        <f>'Monthly Data'!AA15</f>
        <v>14</v>
      </c>
      <c r="H15" s="30">
        <f>'Monthly Data'!AF15</f>
        <v>354</v>
      </c>
      <c r="I15" s="30">
        <f>'Monthly Data'!AM15</f>
        <v>0</v>
      </c>
      <c r="J15" s="30">
        <f>'Monthly Data'!AN15</f>
        <v>1</v>
      </c>
      <c r="K15" s="30">
        <f>'Monthly Data'!AO15</f>
        <v>0</v>
      </c>
      <c r="L15" s="30">
        <f>'Monthly Data'!AP15</f>
        <v>0</v>
      </c>
      <c r="M15" s="30">
        <f>'Monthly Data'!AQ15</f>
        <v>0</v>
      </c>
      <c r="O15" s="23">
        <f>'GS &gt; 50 OLS Model'!$B$5</f>
        <v>-17077253.144684698</v>
      </c>
      <c r="P15" s="23">
        <f ca="1">'GS &gt; 50 OLS Model'!$B$6*D15</f>
        <v>5257765.2170964852</v>
      </c>
      <c r="Q15" s="23">
        <f ca="1">'GS &gt; 50 OLS Model'!$B$7*E15</f>
        <v>0</v>
      </c>
      <c r="R15" s="23">
        <f>'GS &gt; 50 OLS Model'!$B$8*F15</f>
        <v>34493934.935676076</v>
      </c>
      <c r="S15" s="23">
        <f>'GS &gt; 50 OLS Model'!$B$9*G15</f>
        <v>-345128.65953598061</v>
      </c>
      <c r="T15" s="23">
        <f>'GS &gt; 50 OLS Model'!$B$10*H15</f>
        <v>3135368.4769885284</v>
      </c>
      <c r="U15" s="23">
        <f>'GS &gt; 50 OLS Model'!$B$11*I15</f>
        <v>0</v>
      </c>
      <c r="V15" s="23">
        <f>'GS &gt; 50 OLS Model'!$B$12*J15</f>
        <v>-1514640.7258048099</v>
      </c>
      <c r="W15" s="23">
        <f>'GS &gt; 50 OLS Model'!$B$13*K15</f>
        <v>0</v>
      </c>
      <c r="X15" s="23">
        <f>'GS &gt; 50 OLS Model'!$B$14*L15</f>
        <v>0</v>
      </c>
      <c r="Y15" s="23">
        <f>'GS &gt; 50 OLS Model'!$B$15*M15</f>
        <v>0</v>
      </c>
      <c r="Z15" s="23">
        <f t="shared" ca="1" si="2"/>
        <v>23950046.099735599</v>
      </c>
    </row>
    <row r="16" spans="1:26" x14ac:dyDescent="0.2">
      <c r="A16" s="11">
        <f>'Monthly Data'!A16</f>
        <v>40238</v>
      </c>
      <c r="B16" s="6">
        <f t="shared" si="1"/>
        <v>2010</v>
      </c>
      <c r="C16" s="30">
        <f>'Monthly Data'!N16</f>
        <v>23396470.955129851</v>
      </c>
      <c r="D16">
        <f t="shared" ca="1" si="3"/>
        <v>556.99</v>
      </c>
      <c r="E16">
        <f t="shared" ca="1" si="3"/>
        <v>0</v>
      </c>
      <c r="F16" s="30">
        <f>'Monthly Data'!Y16</f>
        <v>6377.2</v>
      </c>
      <c r="G16" s="30">
        <f>'Monthly Data'!AA16</f>
        <v>15</v>
      </c>
      <c r="H16" s="30">
        <f>'Monthly Data'!AF16</f>
        <v>352</v>
      </c>
      <c r="I16" s="30">
        <f>'Monthly Data'!AM16</f>
        <v>0</v>
      </c>
      <c r="J16" s="30">
        <f>'Monthly Data'!AN16</f>
        <v>0</v>
      </c>
      <c r="K16" s="30">
        <f>'Monthly Data'!AO16</f>
        <v>0</v>
      </c>
      <c r="L16" s="30">
        <f>'Monthly Data'!AP16</f>
        <v>0</v>
      </c>
      <c r="M16" s="30">
        <f>'Monthly Data'!AQ16</f>
        <v>0</v>
      </c>
      <c r="O16" s="23">
        <f>'GS &gt; 50 OLS Model'!$B$5</f>
        <v>-17077253.144684698</v>
      </c>
      <c r="P16" s="23">
        <f ca="1">'GS &gt; 50 OLS Model'!$B$6*D16</f>
        <v>4290812.8060696134</v>
      </c>
      <c r="Q16" s="23">
        <f ca="1">'GS &gt; 50 OLS Model'!$B$7*E16</f>
        <v>0</v>
      </c>
      <c r="R16" s="23">
        <f>'GS &gt; 50 OLS Model'!$B$8*F16</f>
        <v>34349045.435235776</v>
      </c>
      <c r="S16" s="23">
        <f>'GS &gt; 50 OLS Model'!$B$9*G16</f>
        <v>-369780.70664569351</v>
      </c>
      <c r="T16" s="23">
        <f>'GS &gt; 50 OLS Model'!$B$10*H16</f>
        <v>3117654.5307908528</v>
      </c>
      <c r="U16" s="23">
        <f>'GS &gt; 50 OLS Model'!$B$11*I16</f>
        <v>0</v>
      </c>
      <c r="V16" s="23">
        <f>'GS &gt; 50 OLS Model'!$B$12*J16</f>
        <v>0</v>
      </c>
      <c r="W16" s="23">
        <f>'GS &gt; 50 OLS Model'!$B$13*K16</f>
        <v>0</v>
      </c>
      <c r="X16" s="23">
        <f>'GS &gt; 50 OLS Model'!$B$14*L16</f>
        <v>0</v>
      </c>
      <c r="Y16" s="23">
        <f>'GS &gt; 50 OLS Model'!$B$15*M16</f>
        <v>0</v>
      </c>
      <c r="Z16" s="23">
        <f t="shared" ca="1" si="2"/>
        <v>24310478.920765851</v>
      </c>
    </row>
    <row r="17" spans="1:26" x14ac:dyDescent="0.2">
      <c r="A17" s="11">
        <f>'Monthly Data'!A17</f>
        <v>40269</v>
      </c>
      <c r="B17" s="6">
        <f t="shared" si="1"/>
        <v>2010</v>
      </c>
      <c r="C17" s="30">
        <f>'Monthly Data'!N17</f>
        <v>20779762.156024866</v>
      </c>
      <c r="D17">
        <f t="shared" ca="1" si="3"/>
        <v>326.58999999999997</v>
      </c>
      <c r="E17">
        <f t="shared" ca="1" si="3"/>
        <v>0.39</v>
      </c>
      <c r="F17" s="30">
        <f>'Monthly Data'!Y17</f>
        <v>6401.7</v>
      </c>
      <c r="G17" s="30">
        <f>'Monthly Data'!AA17</f>
        <v>16</v>
      </c>
      <c r="H17" s="30">
        <f>'Monthly Data'!AF17</f>
        <v>353</v>
      </c>
      <c r="I17" s="30">
        <f>'Monthly Data'!AM17</f>
        <v>0</v>
      </c>
      <c r="J17" s="30">
        <f>'Monthly Data'!AN17</f>
        <v>0</v>
      </c>
      <c r="K17" s="30">
        <f>'Monthly Data'!AO17</f>
        <v>1</v>
      </c>
      <c r="L17" s="30">
        <f>'Monthly Data'!AP17</f>
        <v>0</v>
      </c>
      <c r="M17" s="30">
        <f>'Monthly Data'!AQ17</f>
        <v>0</v>
      </c>
      <c r="O17" s="23">
        <f>'GS &gt; 50 OLS Model'!$B$5</f>
        <v>-17077253.144684698</v>
      </c>
      <c r="P17" s="23">
        <f ca="1">'GS &gt; 50 OLS Model'!$B$6*D17</f>
        <v>2515909.7189074759</v>
      </c>
      <c r="Q17" s="23">
        <f ca="1">'GS &gt; 50 OLS Model'!$B$7*E17</f>
        <v>12733.555464525869</v>
      </c>
      <c r="R17" s="23">
        <f>'GS &gt; 50 OLS Model'!$B$8*F17</f>
        <v>34481007.991398871</v>
      </c>
      <c r="S17" s="23">
        <f>'GS &gt; 50 OLS Model'!$B$9*G17</f>
        <v>-394432.75375540642</v>
      </c>
      <c r="T17" s="23">
        <f>'GS &gt; 50 OLS Model'!$B$10*H17</f>
        <v>3126511.5038896906</v>
      </c>
      <c r="U17" s="23">
        <f>'GS &gt; 50 OLS Model'!$B$11*I17</f>
        <v>0</v>
      </c>
      <c r="V17" s="23">
        <f>'GS &gt; 50 OLS Model'!$B$12*J17</f>
        <v>0</v>
      </c>
      <c r="W17" s="23">
        <f>'GS &gt; 50 OLS Model'!$B$13*K17</f>
        <v>-1589672.4013817001</v>
      </c>
      <c r="X17" s="23">
        <f>'GS &gt; 50 OLS Model'!$B$14*L17</f>
        <v>0</v>
      </c>
      <c r="Y17" s="23">
        <f>'GS &gt; 50 OLS Model'!$B$15*M17</f>
        <v>0</v>
      </c>
      <c r="Z17" s="23">
        <f t="shared" ca="1" si="2"/>
        <v>21074804.469838757</v>
      </c>
    </row>
    <row r="18" spans="1:26" x14ac:dyDescent="0.2">
      <c r="A18" s="11">
        <f>'Monthly Data'!A18</f>
        <v>40299</v>
      </c>
      <c r="B18" s="6">
        <f t="shared" si="1"/>
        <v>2010</v>
      </c>
      <c r="C18" s="30">
        <f>'Monthly Data'!N18</f>
        <v>21178562.235319879</v>
      </c>
      <c r="D18">
        <f t="shared" ca="1" si="3"/>
        <v>144.96</v>
      </c>
      <c r="E18">
        <f t="shared" ca="1" si="3"/>
        <v>8.67</v>
      </c>
      <c r="F18" s="30">
        <f>'Monthly Data'!Y18</f>
        <v>6468.9</v>
      </c>
      <c r="G18" s="30">
        <f>'Monthly Data'!AA18</f>
        <v>17</v>
      </c>
      <c r="H18" s="30">
        <f>'Monthly Data'!AF18</f>
        <v>350</v>
      </c>
      <c r="I18" s="30">
        <f>'Monthly Data'!AM18</f>
        <v>0</v>
      </c>
      <c r="J18" s="30">
        <f>'Monthly Data'!AN18</f>
        <v>0</v>
      </c>
      <c r="K18" s="30">
        <f>'Monthly Data'!AO18</f>
        <v>0</v>
      </c>
      <c r="L18" s="30">
        <f>'Monthly Data'!AP18</f>
        <v>0</v>
      </c>
      <c r="M18" s="30">
        <f>'Monthly Data'!AQ18</f>
        <v>1</v>
      </c>
      <c r="O18" s="23">
        <f>'GS &gt; 50 OLS Model'!$B$5</f>
        <v>-17077253.144684698</v>
      </c>
      <c r="P18" s="23">
        <f ca="1">'GS &gt; 50 OLS Model'!$B$6*D18</f>
        <v>1116709.8590061783</v>
      </c>
      <c r="Q18" s="23">
        <f ca="1">'GS &gt; 50 OLS Model'!$B$7*E18</f>
        <v>283076.73301907507</v>
      </c>
      <c r="R18" s="23">
        <f>'GS &gt; 50 OLS Model'!$B$8*F18</f>
        <v>34842962.431160495</v>
      </c>
      <c r="S18" s="23">
        <f>'GS &gt; 50 OLS Model'!$B$9*G18</f>
        <v>-419084.80086511932</v>
      </c>
      <c r="T18" s="23">
        <f>'GS &gt; 50 OLS Model'!$B$10*H18</f>
        <v>3099940.5845931778</v>
      </c>
      <c r="U18" s="23">
        <f>'GS &gt; 50 OLS Model'!$B$11*I18</f>
        <v>0</v>
      </c>
      <c r="V18" s="23">
        <f>'GS &gt; 50 OLS Model'!$B$12*J18</f>
        <v>0</v>
      </c>
      <c r="W18" s="23">
        <f>'GS &gt; 50 OLS Model'!$B$13*K18</f>
        <v>0</v>
      </c>
      <c r="X18" s="23">
        <f>'GS &gt; 50 OLS Model'!$B$14*L18</f>
        <v>0</v>
      </c>
      <c r="Y18" s="23">
        <f>'GS &gt; 50 OLS Model'!$B$15*M18</f>
        <v>-1207210.30976711</v>
      </c>
      <c r="Z18" s="23">
        <f t="shared" ca="1" si="2"/>
        <v>20639141.352461997</v>
      </c>
    </row>
    <row r="19" spans="1:26" x14ac:dyDescent="0.2">
      <c r="A19" s="11">
        <f>'Monthly Data'!A19</f>
        <v>40330</v>
      </c>
      <c r="B19" s="6">
        <f t="shared" si="1"/>
        <v>2010</v>
      </c>
      <c r="C19" s="30">
        <f>'Monthly Data'!N19</f>
        <v>21323669.044414893</v>
      </c>
      <c r="D19">
        <f t="shared" ca="1" si="3"/>
        <v>41.510000000000005</v>
      </c>
      <c r="E19">
        <f t="shared" ca="1" si="3"/>
        <v>44.41</v>
      </c>
      <c r="F19" s="30">
        <f>'Monthly Data'!Y19</f>
        <v>6578.9</v>
      </c>
      <c r="G19" s="30">
        <f>'Monthly Data'!AA19</f>
        <v>18</v>
      </c>
      <c r="H19" s="30">
        <f>'Monthly Data'!AF19</f>
        <v>350</v>
      </c>
      <c r="I19" s="30">
        <f>'Monthly Data'!AM19</f>
        <v>0</v>
      </c>
      <c r="J19" s="30">
        <f>'Monthly Data'!AN19</f>
        <v>0</v>
      </c>
      <c r="K19" s="30">
        <f>'Monthly Data'!AO19</f>
        <v>0</v>
      </c>
      <c r="L19" s="30">
        <f>'Monthly Data'!AP19</f>
        <v>0</v>
      </c>
      <c r="M19" s="30">
        <f>'Monthly Data'!AQ19</f>
        <v>1</v>
      </c>
      <c r="O19" s="23">
        <f>'GS &gt; 50 OLS Model'!$B$5</f>
        <v>-17077253.144684698</v>
      </c>
      <c r="P19" s="23">
        <f ca="1">'GS &gt; 50 OLS Model'!$B$6*D19</f>
        <v>319775.29144140769</v>
      </c>
      <c r="Q19" s="23">
        <f ca="1">'GS &gt; 50 OLS Model'!$B$7*E19</f>
        <v>1449992.8158451123</v>
      </c>
      <c r="R19" s="23">
        <f>'GS &gt; 50 OLS Model'!$B$8*F19</f>
        <v>35435447.377198867</v>
      </c>
      <c r="S19" s="23">
        <f>'GS &gt; 50 OLS Model'!$B$9*G19</f>
        <v>-443736.84797483223</v>
      </c>
      <c r="T19" s="23">
        <f>'GS &gt; 50 OLS Model'!$B$10*H19</f>
        <v>3099940.5845931778</v>
      </c>
      <c r="U19" s="23">
        <f>'GS &gt; 50 OLS Model'!$B$11*I19</f>
        <v>0</v>
      </c>
      <c r="V19" s="23">
        <f>'GS &gt; 50 OLS Model'!$B$12*J19</f>
        <v>0</v>
      </c>
      <c r="W19" s="23">
        <f>'GS &gt; 50 OLS Model'!$B$13*K19</f>
        <v>0</v>
      </c>
      <c r="X19" s="23">
        <f>'GS &gt; 50 OLS Model'!$B$14*L19</f>
        <v>0</v>
      </c>
      <c r="Y19" s="23">
        <f>'GS &gt; 50 OLS Model'!$B$15*M19</f>
        <v>-1207210.30976711</v>
      </c>
      <c r="Z19" s="23">
        <f t="shared" ca="1" si="2"/>
        <v>21576955.766651925</v>
      </c>
    </row>
    <row r="20" spans="1:26" x14ac:dyDescent="0.2">
      <c r="A20" s="11">
        <f>'Monthly Data'!A20</f>
        <v>40360</v>
      </c>
      <c r="B20" s="6">
        <f t="shared" si="1"/>
        <v>2010</v>
      </c>
      <c r="C20" s="30">
        <f>'Monthly Data'!N20</f>
        <v>24293426.46420991</v>
      </c>
      <c r="D20">
        <f t="shared" ca="1" si="3"/>
        <v>5.01</v>
      </c>
      <c r="E20">
        <f t="shared" ca="1" si="3"/>
        <v>96.909999999999982</v>
      </c>
      <c r="F20" s="30">
        <f>'Monthly Data'!Y20</f>
        <v>6640.9</v>
      </c>
      <c r="G20" s="30">
        <f>'Monthly Data'!AA20</f>
        <v>19</v>
      </c>
      <c r="H20" s="30">
        <f>'Monthly Data'!AF20</f>
        <v>351</v>
      </c>
      <c r="I20" s="30">
        <f>'Monthly Data'!AM20</f>
        <v>0</v>
      </c>
      <c r="J20" s="30">
        <f>'Monthly Data'!AN20</f>
        <v>0</v>
      </c>
      <c r="K20" s="30">
        <f>'Monthly Data'!AO20</f>
        <v>0</v>
      </c>
      <c r="L20" s="30">
        <f>'Monthly Data'!AP20</f>
        <v>0</v>
      </c>
      <c r="M20" s="30">
        <f>'Monthly Data'!AQ20</f>
        <v>1</v>
      </c>
      <c r="O20" s="23">
        <f>'GS &gt; 50 OLS Model'!$B$5</f>
        <v>-17077253.144684698</v>
      </c>
      <c r="P20" s="23">
        <f ca="1">'GS &gt; 50 OLS Model'!$B$6*D20</f>
        <v>38594.897858864184</v>
      </c>
      <c r="Q20" s="23">
        <f ca="1">'GS &gt; 50 OLS Model'!$B$7*E20</f>
        <v>3164125.2822235944</v>
      </c>
      <c r="R20" s="23">
        <f>'GS &gt; 50 OLS Model'!$B$8*F20</f>
        <v>35769393.437693231</v>
      </c>
      <c r="S20" s="23">
        <f>'GS &gt; 50 OLS Model'!$B$9*G20</f>
        <v>-468388.89508454513</v>
      </c>
      <c r="T20" s="23">
        <f>'GS &gt; 50 OLS Model'!$B$10*H20</f>
        <v>3108797.5576920155</v>
      </c>
      <c r="U20" s="23">
        <f>'GS &gt; 50 OLS Model'!$B$11*I20</f>
        <v>0</v>
      </c>
      <c r="V20" s="23">
        <f>'GS &gt; 50 OLS Model'!$B$12*J20</f>
        <v>0</v>
      </c>
      <c r="W20" s="23">
        <f>'GS &gt; 50 OLS Model'!$B$13*K20</f>
        <v>0</v>
      </c>
      <c r="X20" s="23">
        <f>'GS &gt; 50 OLS Model'!$B$14*L20</f>
        <v>0</v>
      </c>
      <c r="Y20" s="23">
        <f>'GS &gt; 50 OLS Model'!$B$15*M20</f>
        <v>-1207210.30976711</v>
      </c>
      <c r="Z20" s="23">
        <f t="shared" ca="1" si="2"/>
        <v>23328058.825931352</v>
      </c>
    </row>
    <row r="21" spans="1:26" x14ac:dyDescent="0.2">
      <c r="A21" s="11">
        <f>'Monthly Data'!A21</f>
        <v>40391</v>
      </c>
      <c r="B21" s="6">
        <f t="shared" si="1"/>
        <v>2010</v>
      </c>
      <c r="C21" s="30">
        <f>'Monthly Data'!N21</f>
        <v>23473713.540204924</v>
      </c>
      <c r="D21">
        <f t="shared" ca="1" si="3"/>
        <v>12.719999999999999</v>
      </c>
      <c r="E21">
        <f t="shared" ca="1" si="3"/>
        <v>77.22999999999999</v>
      </c>
      <c r="F21" s="30">
        <f>'Monthly Data'!Y21</f>
        <v>6662.6</v>
      </c>
      <c r="G21" s="30">
        <f>'Monthly Data'!AA21</f>
        <v>20</v>
      </c>
      <c r="H21" s="30">
        <f>'Monthly Data'!AF21</f>
        <v>336</v>
      </c>
      <c r="I21" s="30">
        <f>'Monthly Data'!AM21</f>
        <v>0</v>
      </c>
      <c r="J21" s="30">
        <f>'Monthly Data'!AN21</f>
        <v>0</v>
      </c>
      <c r="K21" s="30">
        <f>'Monthly Data'!AO21</f>
        <v>0</v>
      </c>
      <c r="L21" s="30">
        <f>'Monthly Data'!AP21</f>
        <v>0</v>
      </c>
      <c r="M21" s="30">
        <f>'Monthly Data'!AQ21</f>
        <v>1</v>
      </c>
      <c r="O21" s="23">
        <f>'GS &gt; 50 OLS Model'!$B$5</f>
        <v>-17077253.144684698</v>
      </c>
      <c r="P21" s="23">
        <f ca="1">'GS &gt; 50 OLS Model'!$B$6*D21</f>
        <v>97989.441270409661</v>
      </c>
      <c r="Q21" s="23">
        <f ca="1">'GS &gt; 50 OLS Model'!$B$7*E21</f>
        <v>2521570.483398289</v>
      </c>
      <c r="R21" s="23">
        <f>'GS &gt; 50 OLS Model'!$B$8*F21</f>
        <v>35886274.558866255</v>
      </c>
      <c r="S21" s="23">
        <f>'GS &gt; 50 OLS Model'!$B$9*G21</f>
        <v>-493040.94219425804</v>
      </c>
      <c r="T21" s="23">
        <f>'GS &gt; 50 OLS Model'!$B$10*H21</f>
        <v>2975942.9612094504</v>
      </c>
      <c r="U21" s="23">
        <f>'GS &gt; 50 OLS Model'!$B$11*I21</f>
        <v>0</v>
      </c>
      <c r="V21" s="23">
        <f>'GS &gt; 50 OLS Model'!$B$12*J21</f>
        <v>0</v>
      </c>
      <c r="W21" s="23">
        <f>'GS &gt; 50 OLS Model'!$B$13*K21</f>
        <v>0</v>
      </c>
      <c r="X21" s="23">
        <f>'GS &gt; 50 OLS Model'!$B$14*L21</f>
        <v>0</v>
      </c>
      <c r="Y21" s="23">
        <f>'GS &gt; 50 OLS Model'!$B$15*M21</f>
        <v>-1207210.30976711</v>
      </c>
      <c r="Z21" s="23">
        <f t="shared" ca="1" si="2"/>
        <v>22704273.048098341</v>
      </c>
    </row>
    <row r="22" spans="1:26" x14ac:dyDescent="0.2">
      <c r="A22" s="11">
        <f>'Monthly Data'!A22</f>
        <v>40422</v>
      </c>
      <c r="B22" s="6">
        <f t="shared" si="1"/>
        <v>2010</v>
      </c>
      <c r="C22" s="30">
        <f>'Monthly Data'!N22</f>
        <v>20762206.116099935</v>
      </c>
      <c r="D22">
        <f t="shared" ca="1" si="3"/>
        <v>86.570000000000007</v>
      </c>
      <c r="E22">
        <f t="shared" ca="1" si="3"/>
        <v>19.899999999999999</v>
      </c>
      <c r="F22" s="30">
        <f>'Monthly Data'!Y22</f>
        <v>6611.2</v>
      </c>
      <c r="G22" s="30">
        <f>'Monthly Data'!AA22</f>
        <v>21</v>
      </c>
      <c r="H22" s="30">
        <f>'Monthly Data'!AF22</f>
        <v>339</v>
      </c>
      <c r="I22" s="30">
        <f>'Monthly Data'!AM22</f>
        <v>1</v>
      </c>
      <c r="J22" s="30">
        <f>'Monthly Data'!AN22</f>
        <v>0</v>
      </c>
      <c r="K22" s="30">
        <f>'Monthly Data'!AO22</f>
        <v>0</v>
      </c>
      <c r="L22" s="30">
        <f>'Monthly Data'!AP22</f>
        <v>0</v>
      </c>
      <c r="M22" s="30">
        <f>'Monthly Data'!AQ22</f>
        <v>0</v>
      </c>
      <c r="O22" s="23">
        <f>'GS &gt; 50 OLS Model'!$B$5</f>
        <v>-17077253.144684698</v>
      </c>
      <c r="P22" s="23">
        <f ca="1">'GS &gt; 50 OLS Model'!$B$6*D22</f>
        <v>666898.26499837788</v>
      </c>
      <c r="Q22" s="23">
        <f ca="1">'GS &gt; 50 OLS Model'!$B$7*E22</f>
        <v>649737.83011298662</v>
      </c>
      <c r="R22" s="23">
        <f>'GS &gt; 50 OLS Model'!$B$8*F22</f>
        <v>35609422.502262868</v>
      </c>
      <c r="S22" s="23">
        <f>'GS &gt; 50 OLS Model'!$B$9*G22</f>
        <v>-517692.98930397094</v>
      </c>
      <c r="T22" s="23">
        <f>'GS &gt; 50 OLS Model'!$B$10*H22</f>
        <v>3002513.8805059637</v>
      </c>
      <c r="U22" s="23">
        <f>'GS &gt; 50 OLS Model'!$B$11*I22</f>
        <v>-1573555.21064002</v>
      </c>
      <c r="V22" s="23">
        <f>'GS &gt; 50 OLS Model'!$B$12*J22</f>
        <v>0</v>
      </c>
      <c r="W22" s="23">
        <f>'GS &gt; 50 OLS Model'!$B$13*K22</f>
        <v>0</v>
      </c>
      <c r="X22" s="23">
        <f>'GS &gt; 50 OLS Model'!$B$14*L22</f>
        <v>0</v>
      </c>
      <c r="Y22" s="23">
        <f>'GS &gt; 50 OLS Model'!$B$15*M22</f>
        <v>0</v>
      </c>
      <c r="Z22" s="23">
        <f t="shared" ca="1" si="2"/>
        <v>20760071.133251507</v>
      </c>
    </row>
    <row r="23" spans="1:26" x14ac:dyDescent="0.2">
      <c r="A23" s="11">
        <f>'Monthly Data'!A23</f>
        <v>40452</v>
      </c>
      <c r="B23" s="6">
        <f t="shared" si="1"/>
        <v>2010</v>
      </c>
      <c r="C23" s="30">
        <f>'Monthly Data'!N23</f>
        <v>21314314.684494946</v>
      </c>
      <c r="D23">
        <f t="shared" ca="1" si="3"/>
        <v>270.3</v>
      </c>
      <c r="E23">
        <f t="shared" ca="1" si="3"/>
        <v>1.21</v>
      </c>
      <c r="F23" s="30">
        <f>'Monthly Data'!Y23</f>
        <v>6587.1</v>
      </c>
      <c r="G23" s="30">
        <f>'Monthly Data'!AA23</f>
        <v>22</v>
      </c>
      <c r="H23" s="30">
        <f>'Monthly Data'!AF23</f>
        <v>340</v>
      </c>
      <c r="I23" s="30">
        <f>'Monthly Data'!AM23</f>
        <v>1</v>
      </c>
      <c r="J23" s="30">
        <f>'Monthly Data'!AN23</f>
        <v>0</v>
      </c>
      <c r="K23" s="30">
        <f>'Monthly Data'!AO23</f>
        <v>0</v>
      </c>
      <c r="L23" s="30">
        <f>'Monthly Data'!AP23</f>
        <v>0</v>
      </c>
      <c r="M23" s="30">
        <f>'Monthly Data'!AQ23</f>
        <v>0</v>
      </c>
      <c r="O23" s="23">
        <f>'GS &gt; 50 OLS Model'!$B$5</f>
        <v>-17077253.144684698</v>
      </c>
      <c r="P23" s="23">
        <f ca="1">'GS &gt; 50 OLS Model'!$B$6*D23</f>
        <v>2082275.6269962057</v>
      </c>
      <c r="Q23" s="23">
        <f ca="1">'GS &gt; 50 OLS Model'!$B$7*E23</f>
        <v>39506.672082246929</v>
      </c>
      <c r="R23" s="23">
        <f>'GS &gt; 50 OLS Model'!$B$8*F23</f>
        <v>35479614.436812647</v>
      </c>
      <c r="S23" s="23">
        <f>'GS &gt; 50 OLS Model'!$B$9*G23</f>
        <v>-542345.03641368379</v>
      </c>
      <c r="T23" s="23">
        <f>'GS &gt; 50 OLS Model'!$B$10*H23</f>
        <v>3011370.853604801</v>
      </c>
      <c r="U23" s="23">
        <f>'GS &gt; 50 OLS Model'!$B$11*I23</f>
        <v>-1573555.21064002</v>
      </c>
      <c r="V23" s="23">
        <f>'GS &gt; 50 OLS Model'!$B$12*J23</f>
        <v>0</v>
      </c>
      <c r="W23" s="23">
        <f>'GS &gt; 50 OLS Model'!$B$13*K23</f>
        <v>0</v>
      </c>
      <c r="X23" s="23">
        <f>'GS &gt; 50 OLS Model'!$B$14*L23</f>
        <v>0</v>
      </c>
      <c r="Y23" s="23">
        <f>'GS &gt; 50 OLS Model'!$B$15*M23</f>
        <v>0</v>
      </c>
      <c r="Z23" s="23">
        <f t="shared" ca="1" si="2"/>
        <v>21419614.197757497</v>
      </c>
    </row>
    <row r="24" spans="1:26" x14ac:dyDescent="0.2">
      <c r="A24" s="11">
        <f>'Monthly Data'!A24</f>
        <v>40483</v>
      </c>
      <c r="B24" s="6">
        <f t="shared" si="1"/>
        <v>2010</v>
      </c>
      <c r="C24" s="30">
        <f>'Monthly Data'!N24</f>
        <v>22646691.283989962</v>
      </c>
      <c r="D24">
        <f t="shared" ca="1" si="3"/>
        <v>444.05</v>
      </c>
      <c r="E24">
        <f t="shared" ca="1" si="3"/>
        <v>0</v>
      </c>
      <c r="F24" s="30">
        <f>'Monthly Data'!Y24</f>
        <v>6566.6</v>
      </c>
      <c r="G24" s="30">
        <f>'Monthly Data'!AA24</f>
        <v>23</v>
      </c>
      <c r="H24" s="30">
        <f>'Monthly Data'!AF24</f>
        <v>341</v>
      </c>
      <c r="I24" s="30">
        <f>'Monthly Data'!AM24</f>
        <v>1</v>
      </c>
      <c r="J24" s="30">
        <f>'Monthly Data'!AN24</f>
        <v>0</v>
      </c>
      <c r="K24" s="30">
        <f>'Monthly Data'!AO24</f>
        <v>0</v>
      </c>
      <c r="L24" s="30">
        <f>'Monthly Data'!AP24</f>
        <v>0</v>
      </c>
      <c r="M24" s="30">
        <f>'Monthly Data'!AQ24</f>
        <v>0</v>
      </c>
      <c r="O24" s="23">
        <f>'GS &gt; 50 OLS Model'!$B$5</f>
        <v>-17077253.144684698</v>
      </c>
      <c r="P24" s="23">
        <f ca="1">'GS &gt; 50 OLS Model'!$B$6*D24</f>
        <v>3420771.3361733817</v>
      </c>
      <c r="Q24" s="23">
        <f ca="1">'GS &gt; 50 OLS Model'!$B$7*E24</f>
        <v>0</v>
      </c>
      <c r="R24" s="23">
        <f>'GS &gt; 50 OLS Model'!$B$8*F24</f>
        <v>35369196.787778221</v>
      </c>
      <c r="S24" s="23">
        <f>'GS &gt; 50 OLS Model'!$B$9*G24</f>
        <v>-566997.08352339675</v>
      </c>
      <c r="T24" s="23">
        <f>'GS &gt; 50 OLS Model'!$B$10*H24</f>
        <v>3020227.8267036388</v>
      </c>
      <c r="U24" s="23">
        <f>'GS &gt; 50 OLS Model'!$B$11*I24</f>
        <v>-1573555.21064002</v>
      </c>
      <c r="V24" s="23">
        <f>'GS &gt; 50 OLS Model'!$B$12*J24</f>
        <v>0</v>
      </c>
      <c r="W24" s="23">
        <f>'GS &gt; 50 OLS Model'!$B$13*K24</f>
        <v>0</v>
      </c>
      <c r="X24" s="23">
        <f>'GS &gt; 50 OLS Model'!$B$14*L24</f>
        <v>0</v>
      </c>
      <c r="Y24" s="23">
        <f>'GS &gt; 50 OLS Model'!$B$15*M24</f>
        <v>0</v>
      </c>
      <c r="Z24" s="23">
        <f t="shared" ca="1" si="2"/>
        <v>22592390.511807125</v>
      </c>
    </row>
    <row r="25" spans="1:26" x14ac:dyDescent="0.2">
      <c r="A25" s="11">
        <f>'Monthly Data'!A25</f>
        <v>40513</v>
      </c>
      <c r="B25" s="6">
        <f t="shared" si="1"/>
        <v>2010</v>
      </c>
      <c r="C25" s="30">
        <f>'Monthly Data'!N25</f>
        <v>25374125.159584977</v>
      </c>
      <c r="D25">
        <f t="shared" ca="1" si="3"/>
        <v>684.01</v>
      </c>
      <c r="E25">
        <f t="shared" ca="1" si="3"/>
        <v>0</v>
      </c>
      <c r="F25" s="30">
        <f>'Monthly Data'!Y25</f>
        <v>6584.1</v>
      </c>
      <c r="G25" s="30">
        <f>'Monthly Data'!AA25</f>
        <v>24</v>
      </c>
      <c r="H25" s="30">
        <f>'Monthly Data'!AF25</f>
        <v>341</v>
      </c>
      <c r="I25" s="30">
        <f>'Monthly Data'!AM25</f>
        <v>0</v>
      </c>
      <c r="J25" s="30">
        <f>'Monthly Data'!AN25</f>
        <v>0</v>
      </c>
      <c r="K25" s="30">
        <f>'Monthly Data'!AO25</f>
        <v>0</v>
      </c>
      <c r="L25" s="30">
        <f>'Monthly Data'!AP25</f>
        <v>1</v>
      </c>
      <c r="M25" s="30">
        <f>'Monthly Data'!AQ25</f>
        <v>0</v>
      </c>
      <c r="O25" s="23">
        <f>'GS &gt; 50 OLS Model'!$B$5</f>
        <v>-17077253.144684698</v>
      </c>
      <c r="P25" s="23">
        <f ca="1">'GS &gt; 50 OLS Model'!$B$6*D25</f>
        <v>5269320.5757368645</v>
      </c>
      <c r="Q25" s="23">
        <f ca="1">'GS &gt; 50 OLS Model'!$B$7*E25</f>
        <v>0</v>
      </c>
      <c r="R25" s="23">
        <f>'GS &gt; 50 OLS Model'!$B$8*F25</f>
        <v>35463455.756466143</v>
      </c>
      <c r="S25" s="23">
        <f>'GS &gt; 50 OLS Model'!$B$9*G25</f>
        <v>-591649.1306331096</v>
      </c>
      <c r="T25" s="23">
        <f>'GS &gt; 50 OLS Model'!$B$10*H25</f>
        <v>3020227.8267036388</v>
      </c>
      <c r="U25" s="23">
        <f>'GS &gt; 50 OLS Model'!$B$11*I25</f>
        <v>0</v>
      </c>
      <c r="V25" s="23">
        <f>'GS &gt; 50 OLS Model'!$B$12*J25</f>
        <v>0</v>
      </c>
      <c r="W25" s="23">
        <f>'GS &gt; 50 OLS Model'!$B$13*K25</f>
        <v>0</v>
      </c>
      <c r="X25" s="23">
        <f>'GS &gt; 50 OLS Model'!$B$14*L25</f>
        <v>-1084258.36487305</v>
      </c>
      <c r="Y25" s="23">
        <f>'GS &gt; 50 OLS Model'!$B$15*M25</f>
        <v>0</v>
      </c>
      <c r="Z25" s="23">
        <f t="shared" ca="1" si="2"/>
        <v>24999843.518715788</v>
      </c>
    </row>
    <row r="26" spans="1:26" x14ac:dyDescent="0.2">
      <c r="A26" s="11">
        <f>'Monthly Data'!A26</f>
        <v>40544</v>
      </c>
      <c r="B26" s="6">
        <f t="shared" si="1"/>
        <v>2011</v>
      </c>
      <c r="C26" s="30">
        <f>'Monthly Data'!N26</f>
        <v>26819955.496768035</v>
      </c>
      <c r="D26">
        <f t="shared" ca="1" si="3"/>
        <v>784.29</v>
      </c>
      <c r="E26">
        <f t="shared" ca="1" si="3"/>
        <v>0</v>
      </c>
      <c r="F26" s="30">
        <f>'Monthly Data'!Y26</f>
        <v>6571.2</v>
      </c>
      <c r="G26" s="30">
        <f>'Monthly Data'!AA26</f>
        <v>25</v>
      </c>
      <c r="H26" s="30">
        <f>'Monthly Data'!AF26</f>
        <v>341</v>
      </c>
      <c r="I26" s="30">
        <f>'Monthly Data'!AM26</f>
        <v>0</v>
      </c>
      <c r="J26" s="30">
        <f>'Monthly Data'!AN26</f>
        <v>0</v>
      </c>
      <c r="K26" s="30">
        <f>'Monthly Data'!AO26</f>
        <v>0</v>
      </c>
      <c r="L26" s="30">
        <f>'Monthly Data'!AP26</f>
        <v>0</v>
      </c>
      <c r="M26" s="30">
        <f>'Monthly Data'!AQ26</f>
        <v>0</v>
      </c>
      <c r="O26" s="23">
        <f>'GS &gt; 50 OLS Model'!$B$5</f>
        <v>-17077253.144684698</v>
      </c>
      <c r="P26" s="23">
        <f ca="1">'GS &gt; 50 OLS Model'!$B$6*D26</f>
        <v>6041834.8187083015</v>
      </c>
      <c r="Q26" s="23">
        <f ca="1">'GS &gt; 50 OLS Model'!$B$7*E26</f>
        <v>0</v>
      </c>
      <c r="R26" s="23">
        <f>'GS &gt; 50 OLS Model'!$B$8*F26</f>
        <v>35393973.430976182</v>
      </c>
      <c r="S26" s="23">
        <f>'GS &gt; 50 OLS Model'!$B$9*G26</f>
        <v>-616301.17774282256</v>
      </c>
      <c r="T26" s="23">
        <f>'GS &gt; 50 OLS Model'!$B$10*H26</f>
        <v>3020227.8267036388</v>
      </c>
      <c r="U26" s="23">
        <f>'GS &gt; 50 OLS Model'!$B$11*I26</f>
        <v>0</v>
      </c>
      <c r="V26" s="23">
        <f>'GS &gt; 50 OLS Model'!$B$12*J26</f>
        <v>0</v>
      </c>
      <c r="W26" s="23">
        <f>'GS &gt; 50 OLS Model'!$B$13*K26</f>
        <v>0</v>
      </c>
      <c r="X26" s="23">
        <f>'GS &gt; 50 OLS Model'!$B$14*L26</f>
        <v>0</v>
      </c>
      <c r="Y26" s="23">
        <f>'GS &gt; 50 OLS Model'!$B$15*M26</f>
        <v>0</v>
      </c>
      <c r="Z26" s="23">
        <f t="shared" ca="1" si="2"/>
        <v>26762481.753960598</v>
      </c>
    </row>
    <row r="27" spans="1:26" x14ac:dyDescent="0.2">
      <c r="A27" s="11">
        <f>'Monthly Data'!A27</f>
        <v>40575</v>
      </c>
      <c r="B27" s="6">
        <f t="shared" si="1"/>
        <v>2011</v>
      </c>
      <c r="C27" s="30">
        <f>'Monthly Data'!N27</f>
        <v>24243560.417216163</v>
      </c>
      <c r="D27">
        <f t="shared" ca="1" si="3"/>
        <v>682.50999999999988</v>
      </c>
      <c r="E27">
        <f t="shared" ca="1" si="3"/>
        <v>0</v>
      </c>
      <c r="F27" s="30">
        <f>'Monthly Data'!Y27</f>
        <v>6548.1</v>
      </c>
      <c r="G27" s="30">
        <f>'Monthly Data'!AA27</f>
        <v>26</v>
      </c>
      <c r="H27" s="30">
        <f>'Monthly Data'!AF27</f>
        <v>341</v>
      </c>
      <c r="I27" s="30">
        <f>'Monthly Data'!AM27</f>
        <v>0</v>
      </c>
      <c r="J27" s="30">
        <f>'Monthly Data'!AN27</f>
        <v>1</v>
      </c>
      <c r="K27" s="30">
        <f>'Monthly Data'!AO27</f>
        <v>0</v>
      </c>
      <c r="L27" s="30">
        <f>'Monthly Data'!AP27</f>
        <v>0</v>
      </c>
      <c r="M27" s="30">
        <f>'Monthly Data'!AQ27</f>
        <v>0</v>
      </c>
      <c r="O27" s="23">
        <f>'GS &gt; 50 OLS Model'!$B$5</f>
        <v>-17077253.144684698</v>
      </c>
      <c r="P27" s="23">
        <f ca="1">'GS &gt; 50 OLS Model'!$B$6*D27</f>
        <v>5257765.2170964852</v>
      </c>
      <c r="Q27" s="23">
        <f ca="1">'GS &gt; 50 OLS Model'!$B$7*E27</f>
        <v>0</v>
      </c>
      <c r="R27" s="23">
        <f>'GS &gt; 50 OLS Model'!$B$8*F27</f>
        <v>35269551.592308126</v>
      </c>
      <c r="S27" s="23">
        <f>'GS &gt; 50 OLS Model'!$B$9*G27</f>
        <v>-640953.22485253541</v>
      </c>
      <c r="T27" s="23">
        <f>'GS &gt; 50 OLS Model'!$B$10*H27</f>
        <v>3020227.8267036388</v>
      </c>
      <c r="U27" s="23">
        <f>'GS &gt; 50 OLS Model'!$B$11*I27</f>
        <v>0</v>
      </c>
      <c r="V27" s="23">
        <f>'GS &gt; 50 OLS Model'!$B$12*J27</f>
        <v>-1514640.7258048099</v>
      </c>
      <c r="W27" s="23">
        <f>'GS &gt; 50 OLS Model'!$B$13*K27</f>
        <v>0</v>
      </c>
      <c r="X27" s="23">
        <f>'GS &gt; 50 OLS Model'!$B$14*L27</f>
        <v>0</v>
      </c>
      <c r="Y27" s="23">
        <f>'GS &gt; 50 OLS Model'!$B$15*M27</f>
        <v>0</v>
      </c>
      <c r="Z27" s="23">
        <f t="shared" ca="1" si="2"/>
        <v>24314697.540766206</v>
      </c>
    </row>
    <row r="28" spans="1:26" x14ac:dyDescent="0.2">
      <c r="A28" s="11">
        <f>'Monthly Data'!A28</f>
        <v>40603</v>
      </c>
      <c r="B28" s="6">
        <f t="shared" si="1"/>
        <v>2011</v>
      </c>
      <c r="C28" s="30">
        <f>'Monthly Data'!N28</f>
        <v>24885464.581564292</v>
      </c>
      <c r="D28">
        <f t="shared" ca="1" si="3"/>
        <v>556.99</v>
      </c>
      <c r="E28">
        <f t="shared" ca="1" si="3"/>
        <v>0</v>
      </c>
      <c r="F28" s="30">
        <f>'Monthly Data'!Y28</f>
        <v>6523.7</v>
      </c>
      <c r="G28" s="30">
        <f>'Monthly Data'!AA28</f>
        <v>27</v>
      </c>
      <c r="H28" s="30">
        <f>'Monthly Data'!AF28</f>
        <v>342</v>
      </c>
      <c r="I28" s="30">
        <f>'Monthly Data'!AM28</f>
        <v>0</v>
      </c>
      <c r="J28" s="30">
        <f>'Monthly Data'!AN28</f>
        <v>0</v>
      </c>
      <c r="K28" s="30">
        <f>'Monthly Data'!AO28</f>
        <v>0</v>
      </c>
      <c r="L28" s="30">
        <f>'Monthly Data'!AP28</f>
        <v>0</v>
      </c>
      <c r="M28" s="30">
        <f>'Monthly Data'!AQ28</f>
        <v>0</v>
      </c>
      <c r="O28" s="23">
        <f>'GS &gt; 50 OLS Model'!$B$5</f>
        <v>-17077253.144684698</v>
      </c>
      <c r="P28" s="23">
        <f ca="1">'GS &gt; 50 OLS Model'!$B$6*D28</f>
        <v>4290812.8060696134</v>
      </c>
      <c r="Q28" s="23">
        <f ca="1">'GS &gt; 50 OLS Model'!$B$7*E28</f>
        <v>0</v>
      </c>
      <c r="R28" s="23">
        <f>'GS &gt; 50 OLS Model'!$B$8*F28</f>
        <v>35138127.658823252</v>
      </c>
      <c r="S28" s="23">
        <f>'GS &gt; 50 OLS Model'!$B$9*G28</f>
        <v>-665605.27196224837</v>
      </c>
      <c r="T28" s="23">
        <f>'GS &gt; 50 OLS Model'!$B$10*H28</f>
        <v>3029084.7998024765</v>
      </c>
      <c r="U28" s="23">
        <f>'GS &gt; 50 OLS Model'!$B$11*I28</f>
        <v>0</v>
      </c>
      <c r="V28" s="23">
        <f>'GS &gt; 50 OLS Model'!$B$12*J28</f>
        <v>0</v>
      </c>
      <c r="W28" s="23">
        <f>'GS &gt; 50 OLS Model'!$B$13*K28</f>
        <v>0</v>
      </c>
      <c r="X28" s="23">
        <f>'GS &gt; 50 OLS Model'!$B$14*L28</f>
        <v>0</v>
      </c>
      <c r="Y28" s="23">
        <f>'GS &gt; 50 OLS Model'!$B$15*M28</f>
        <v>0</v>
      </c>
      <c r="Z28" s="23">
        <f t="shared" ca="1" si="2"/>
        <v>24715166.848048396</v>
      </c>
    </row>
    <row r="29" spans="1:26" x14ac:dyDescent="0.2">
      <c r="A29" s="11">
        <f>'Monthly Data'!A29</f>
        <v>40634</v>
      </c>
      <c r="B29" s="6">
        <f t="shared" si="1"/>
        <v>2011</v>
      </c>
      <c r="C29" s="30">
        <f>'Monthly Data'!N29</f>
        <v>21554917.346312415</v>
      </c>
      <c r="D29">
        <f t="shared" ca="1" si="3"/>
        <v>326.58999999999997</v>
      </c>
      <c r="E29">
        <f t="shared" ca="1" si="3"/>
        <v>0.39</v>
      </c>
      <c r="F29" s="30">
        <f>'Monthly Data'!Y29</f>
        <v>6550</v>
      </c>
      <c r="G29" s="30">
        <f>'Monthly Data'!AA29</f>
        <v>28</v>
      </c>
      <c r="H29" s="30">
        <f>'Monthly Data'!AF29</f>
        <v>343</v>
      </c>
      <c r="I29" s="30">
        <f>'Monthly Data'!AM29</f>
        <v>0</v>
      </c>
      <c r="J29" s="30">
        <f>'Monthly Data'!AN29</f>
        <v>0</v>
      </c>
      <c r="K29" s="30">
        <f>'Monthly Data'!AO29</f>
        <v>1</v>
      </c>
      <c r="L29" s="30">
        <f>'Monthly Data'!AP29</f>
        <v>0</v>
      </c>
      <c r="M29" s="30">
        <f>'Monthly Data'!AQ29</f>
        <v>0</v>
      </c>
      <c r="O29" s="23">
        <f>'GS &gt; 50 OLS Model'!$B$5</f>
        <v>-17077253.144684698</v>
      </c>
      <c r="P29" s="23">
        <f ca="1">'GS &gt; 50 OLS Model'!$B$6*D29</f>
        <v>2515909.7189074759</v>
      </c>
      <c r="Q29" s="23">
        <f ca="1">'GS &gt; 50 OLS Model'!$B$7*E29</f>
        <v>12733.555464525869</v>
      </c>
      <c r="R29" s="23">
        <f>'GS &gt; 50 OLS Model'!$B$8*F29</f>
        <v>35279785.423194245</v>
      </c>
      <c r="S29" s="23">
        <f>'GS &gt; 50 OLS Model'!$B$9*G29</f>
        <v>-690257.31907196122</v>
      </c>
      <c r="T29" s="23">
        <f>'GS &gt; 50 OLS Model'!$B$10*H29</f>
        <v>3037941.7729013143</v>
      </c>
      <c r="U29" s="23">
        <f>'GS &gt; 50 OLS Model'!$B$11*I29</f>
        <v>0</v>
      </c>
      <c r="V29" s="23">
        <f>'GS &gt; 50 OLS Model'!$B$12*J29</f>
        <v>0</v>
      </c>
      <c r="W29" s="23">
        <f>'GS &gt; 50 OLS Model'!$B$13*K29</f>
        <v>-1589672.4013817001</v>
      </c>
      <c r="X29" s="23">
        <f>'GS &gt; 50 OLS Model'!$B$14*L29</f>
        <v>0</v>
      </c>
      <c r="Y29" s="23">
        <f>'GS &gt; 50 OLS Model'!$B$15*M29</f>
        <v>0</v>
      </c>
      <c r="Z29" s="23">
        <f t="shared" ca="1" si="2"/>
        <v>21489187.605329201</v>
      </c>
    </row>
    <row r="30" spans="1:26" x14ac:dyDescent="0.2">
      <c r="A30" s="11">
        <f>'Monthly Data'!A30</f>
        <v>40664</v>
      </c>
      <c r="B30" s="6">
        <f t="shared" si="1"/>
        <v>2011</v>
      </c>
      <c r="C30" s="30">
        <f>'Monthly Data'!N30</f>
        <v>21110104.172260538</v>
      </c>
      <c r="D30">
        <f t="shared" ca="1" si="3"/>
        <v>144.96</v>
      </c>
      <c r="E30">
        <f t="shared" ca="1" si="3"/>
        <v>8.67</v>
      </c>
      <c r="F30" s="30">
        <f>'Monthly Data'!Y30</f>
        <v>6612</v>
      </c>
      <c r="G30" s="30">
        <f>'Monthly Data'!AA30</f>
        <v>29</v>
      </c>
      <c r="H30" s="30">
        <f>'Monthly Data'!AF30</f>
        <v>339</v>
      </c>
      <c r="I30" s="30">
        <f>'Monthly Data'!AM30</f>
        <v>0</v>
      </c>
      <c r="J30" s="30">
        <f>'Monthly Data'!AN30</f>
        <v>0</v>
      </c>
      <c r="K30" s="30">
        <f>'Monthly Data'!AO30</f>
        <v>0</v>
      </c>
      <c r="L30" s="30">
        <f>'Monthly Data'!AP30</f>
        <v>0</v>
      </c>
      <c r="M30" s="30">
        <f>'Monthly Data'!AQ30</f>
        <v>1</v>
      </c>
      <c r="O30" s="23">
        <f>'GS &gt; 50 OLS Model'!$B$5</f>
        <v>-17077253.144684698</v>
      </c>
      <c r="P30" s="23">
        <f ca="1">'GS &gt; 50 OLS Model'!$B$6*D30</f>
        <v>1116709.8590061783</v>
      </c>
      <c r="Q30" s="23">
        <f ca="1">'GS &gt; 50 OLS Model'!$B$7*E30</f>
        <v>283076.73301907507</v>
      </c>
      <c r="R30" s="23">
        <f>'GS &gt; 50 OLS Model'!$B$8*F30</f>
        <v>35613731.4836886</v>
      </c>
      <c r="S30" s="23">
        <f>'GS &gt; 50 OLS Model'!$B$9*G30</f>
        <v>-714909.36618167418</v>
      </c>
      <c r="T30" s="23">
        <f>'GS &gt; 50 OLS Model'!$B$10*H30</f>
        <v>3002513.8805059637</v>
      </c>
      <c r="U30" s="23">
        <f>'GS &gt; 50 OLS Model'!$B$11*I30</f>
        <v>0</v>
      </c>
      <c r="V30" s="23">
        <f>'GS &gt; 50 OLS Model'!$B$12*J30</f>
        <v>0</v>
      </c>
      <c r="W30" s="23">
        <f>'GS &gt; 50 OLS Model'!$B$13*K30</f>
        <v>0</v>
      </c>
      <c r="X30" s="23">
        <f>'GS &gt; 50 OLS Model'!$B$14*L30</f>
        <v>0</v>
      </c>
      <c r="Y30" s="23">
        <f>'GS &gt; 50 OLS Model'!$B$15*M30</f>
        <v>-1207210.30976711</v>
      </c>
      <c r="Z30" s="23">
        <f t="shared" ca="1" si="2"/>
        <v>21016659.135586336</v>
      </c>
    </row>
    <row r="31" spans="1:26" x14ac:dyDescent="0.2">
      <c r="A31" s="11">
        <f>'Monthly Data'!A31</f>
        <v>40695</v>
      </c>
      <c r="B31" s="6">
        <f t="shared" si="1"/>
        <v>2011</v>
      </c>
      <c r="C31" s="30">
        <f>'Monthly Data'!N31</f>
        <v>21224541.706708666</v>
      </c>
      <c r="D31">
        <f t="shared" ref="D31:E46" ca="1" si="4">D19</f>
        <v>41.510000000000005</v>
      </c>
      <c r="E31">
        <f t="shared" ca="1" si="4"/>
        <v>44.41</v>
      </c>
      <c r="F31" s="30">
        <f>'Monthly Data'!Y31</f>
        <v>6706.8</v>
      </c>
      <c r="G31" s="30">
        <f>'Monthly Data'!AA31</f>
        <v>30</v>
      </c>
      <c r="H31" s="30">
        <f>'Monthly Data'!AF31</f>
        <v>338</v>
      </c>
      <c r="I31" s="30">
        <f>'Monthly Data'!AM31</f>
        <v>0</v>
      </c>
      <c r="J31" s="30">
        <f>'Monthly Data'!AN31</f>
        <v>0</v>
      </c>
      <c r="K31" s="30">
        <f>'Monthly Data'!AO31</f>
        <v>0</v>
      </c>
      <c r="L31" s="30">
        <f>'Monthly Data'!AP31</f>
        <v>0</v>
      </c>
      <c r="M31" s="30">
        <f>'Monthly Data'!AQ31</f>
        <v>1</v>
      </c>
      <c r="O31" s="23">
        <f>'GS &gt; 50 OLS Model'!$B$5</f>
        <v>-17077253.144684698</v>
      </c>
      <c r="P31" s="23">
        <f ca="1">'GS &gt; 50 OLS Model'!$B$6*D31</f>
        <v>319775.29144140769</v>
      </c>
      <c r="Q31" s="23">
        <f ca="1">'GS &gt; 50 OLS Model'!$B$7*E31</f>
        <v>1449992.8158451123</v>
      </c>
      <c r="R31" s="23">
        <f>'GS &gt; 50 OLS Model'!$B$8*F31</f>
        <v>36124345.782638043</v>
      </c>
      <c r="S31" s="23">
        <f>'GS &gt; 50 OLS Model'!$B$9*G31</f>
        <v>-739561.41329138703</v>
      </c>
      <c r="T31" s="23">
        <f>'GS &gt; 50 OLS Model'!$B$10*H31</f>
        <v>2993656.9074071259</v>
      </c>
      <c r="U31" s="23">
        <f>'GS &gt; 50 OLS Model'!$B$11*I31</f>
        <v>0</v>
      </c>
      <c r="V31" s="23">
        <f>'GS &gt; 50 OLS Model'!$B$12*J31</f>
        <v>0</v>
      </c>
      <c r="W31" s="23">
        <f>'GS &gt; 50 OLS Model'!$B$13*K31</f>
        <v>0</v>
      </c>
      <c r="X31" s="23">
        <f>'GS &gt; 50 OLS Model'!$B$14*L31</f>
        <v>0</v>
      </c>
      <c r="Y31" s="23">
        <f>'GS &gt; 50 OLS Model'!$B$15*M31</f>
        <v>-1207210.30976711</v>
      </c>
      <c r="Z31" s="23">
        <f t="shared" ca="1" si="2"/>
        <v>21863745.929588497</v>
      </c>
    </row>
    <row r="32" spans="1:26" x14ac:dyDescent="0.2">
      <c r="A32" s="11">
        <f>'Monthly Data'!A32</f>
        <v>40725</v>
      </c>
      <c r="B32" s="6">
        <f t="shared" si="1"/>
        <v>2011</v>
      </c>
      <c r="C32" s="30">
        <f>'Monthly Data'!N32</f>
        <v>23605421.411356788</v>
      </c>
      <c r="D32">
        <f t="shared" ca="1" si="4"/>
        <v>5.01</v>
      </c>
      <c r="E32">
        <f t="shared" ca="1" si="4"/>
        <v>96.909999999999982</v>
      </c>
      <c r="F32" s="30">
        <f>'Monthly Data'!Y32</f>
        <v>6755.3</v>
      </c>
      <c r="G32" s="30">
        <f>'Monthly Data'!AA32</f>
        <v>31</v>
      </c>
      <c r="H32" s="30">
        <f>'Monthly Data'!AF32</f>
        <v>339</v>
      </c>
      <c r="I32" s="30">
        <f>'Monthly Data'!AM32</f>
        <v>0</v>
      </c>
      <c r="J32" s="30">
        <f>'Monthly Data'!AN32</f>
        <v>0</v>
      </c>
      <c r="K32" s="30">
        <f>'Monthly Data'!AO32</f>
        <v>0</v>
      </c>
      <c r="L32" s="30">
        <f>'Monthly Data'!AP32</f>
        <v>0</v>
      </c>
      <c r="M32" s="30">
        <f>'Monthly Data'!AQ32</f>
        <v>1</v>
      </c>
      <c r="O32" s="23">
        <f>'GS &gt; 50 OLS Model'!$B$5</f>
        <v>-17077253.144684698</v>
      </c>
      <c r="P32" s="23">
        <f ca="1">'GS &gt; 50 OLS Model'!$B$6*D32</f>
        <v>38594.897858864184</v>
      </c>
      <c r="Q32" s="23">
        <f ca="1">'GS &gt; 50 OLS Model'!$B$7*E32</f>
        <v>3164125.2822235944</v>
      </c>
      <c r="R32" s="23">
        <f>'GS &gt; 50 OLS Model'!$B$8*F32</f>
        <v>36385577.781573147</v>
      </c>
      <c r="S32" s="23">
        <f>'GS &gt; 50 OLS Model'!$B$9*G32</f>
        <v>-764213.46040109999</v>
      </c>
      <c r="T32" s="23">
        <f>'GS &gt; 50 OLS Model'!$B$10*H32</f>
        <v>3002513.8805059637</v>
      </c>
      <c r="U32" s="23">
        <f>'GS &gt; 50 OLS Model'!$B$11*I32</f>
        <v>0</v>
      </c>
      <c r="V32" s="23">
        <f>'GS &gt; 50 OLS Model'!$B$12*J32</f>
        <v>0</v>
      </c>
      <c r="W32" s="23">
        <f>'GS &gt; 50 OLS Model'!$B$13*K32</f>
        <v>0</v>
      </c>
      <c r="X32" s="23">
        <f>'GS &gt; 50 OLS Model'!$B$14*L32</f>
        <v>0</v>
      </c>
      <c r="Y32" s="23">
        <f>'GS &gt; 50 OLS Model'!$B$15*M32</f>
        <v>-1207210.30976711</v>
      </c>
      <c r="Z32" s="23">
        <f t="shared" ca="1" si="2"/>
        <v>23542134.927308664</v>
      </c>
    </row>
    <row r="33" spans="1:26" x14ac:dyDescent="0.2">
      <c r="A33" s="11">
        <f>'Monthly Data'!A33</f>
        <v>40756</v>
      </c>
      <c r="B33" s="6">
        <f t="shared" si="1"/>
        <v>2011</v>
      </c>
      <c r="C33" s="30">
        <f>'Monthly Data'!N33</f>
        <v>22936909.924904913</v>
      </c>
      <c r="D33">
        <f t="shared" ca="1" si="4"/>
        <v>12.719999999999999</v>
      </c>
      <c r="E33">
        <f t="shared" ca="1" si="4"/>
        <v>77.22999999999999</v>
      </c>
      <c r="F33" s="30">
        <f>'Monthly Data'!Y33</f>
        <v>6778</v>
      </c>
      <c r="G33" s="30">
        <f>'Monthly Data'!AA33</f>
        <v>32</v>
      </c>
      <c r="H33" s="30">
        <f>'Monthly Data'!AF33</f>
        <v>341</v>
      </c>
      <c r="I33" s="30">
        <f>'Monthly Data'!AM33</f>
        <v>0</v>
      </c>
      <c r="J33" s="30">
        <f>'Monthly Data'!AN33</f>
        <v>0</v>
      </c>
      <c r="K33" s="30">
        <f>'Monthly Data'!AO33</f>
        <v>0</v>
      </c>
      <c r="L33" s="30">
        <f>'Monthly Data'!AP33</f>
        <v>0</v>
      </c>
      <c r="M33" s="30">
        <f>'Monthly Data'!AQ33</f>
        <v>1</v>
      </c>
      <c r="O33" s="23">
        <f>'GS &gt; 50 OLS Model'!$B$5</f>
        <v>-17077253.144684698</v>
      </c>
      <c r="P33" s="23">
        <f ca="1">'GS &gt; 50 OLS Model'!$B$6*D33</f>
        <v>97989.441270409661</v>
      </c>
      <c r="Q33" s="23">
        <f ca="1">'GS &gt; 50 OLS Model'!$B$7*E33</f>
        <v>2521570.483398289</v>
      </c>
      <c r="R33" s="23">
        <f>'GS &gt; 50 OLS Model'!$B$8*F33</f>
        <v>36507845.129528336</v>
      </c>
      <c r="S33" s="23">
        <f>'GS &gt; 50 OLS Model'!$B$9*G33</f>
        <v>-788865.50751081284</v>
      </c>
      <c r="T33" s="23">
        <f>'GS &gt; 50 OLS Model'!$B$10*H33</f>
        <v>3020227.8267036388</v>
      </c>
      <c r="U33" s="23">
        <f>'GS &gt; 50 OLS Model'!$B$11*I33</f>
        <v>0</v>
      </c>
      <c r="V33" s="23">
        <f>'GS &gt; 50 OLS Model'!$B$12*J33</f>
        <v>0</v>
      </c>
      <c r="W33" s="23">
        <f>'GS &gt; 50 OLS Model'!$B$13*K33</f>
        <v>0</v>
      </c>
      <c r="X33" s="23">
        <f>'GS &gt; 50 OLS Model'!$B$14*L33</f>
        <v>0</v>
      </c>
      <c r="Y33" s="23">
        <f>'GS &gt; 50 OLS Model'!$B$15*M33</f>
        <v>-1207210.30976711</v>
      </c>
      <c r="Z33" s="23">
        <f t="shared" ca="1" si="2"/>
        <v>23074303.918938056</v>
      </c>
    </row>
    <row r="34" spans="1:26" x14ac:dyDescent="0.2">
      <c r="A34" s="11">
        <f>'Monthly Data'!A34</f>
        <v>40787</v>
      </c>
      <c r="B34" s="6">
        <f t="shared" si="1"/>
        <v>2011</v>
      </c>
      <c r="C34" s="30">
        <f>'Monthly Data'!N34</f>
        <v>21272148.788853042</v>
      </c>
      <c r="D34">
        <f t="shared" ca="1" si="4"/>
        <v>86.570000000000007</v>
      </c>
      <c r="E34">
        <f t="shared" ca="1" si="4"/>
        <v>19.899999999999999</v>
      </c>
      <c r="F34" s="30">
        <f>'Monthly Data'!Y34</f>
        <v>6734.6</v>
      </c>
      <c r="G34" s="30">
        <f>'Monthly Data'!AA34</f>
        <v>33</v>
      </c>
      <c r="H34" s="30">
        <f>'Monthly Data'!AF34</f>
        <v>347</v>
      </c>
      <c r="I34" s="30">
        <f>'Monthly Data'!AM34</f>
        <v>1</v>
      </c>
      <c r="J34" s="30">
        <f>'Monthly Data'!AN34</f>
        <v>0</v>
      </c>
      <c r="K34" s="30">
        <f>'Monthly Data'!AO34</f>
        <v>0</v>
      </c>
      <c r="L34" s="30">
        <f>'Monthly Data'!AP34</f>
        <v>0</v>
      </c>
      <c r="M34" s="30">
        <f>'Monthly Data'!AQ34</f>
        <v>0</v>
      </c>
      <c r="O34" s="23">
        <f>'GS &gt; 50 OLS Model'!$B$5</f>
        <v>-17077253.144684698</v>
      </c>
      <c r="P34" s="23">
        <f ca="1">'GS &gt; 50 OLS Model'!$B$6*D34</f>
        <v>666898.26499837788</v>
      </c>
      <c r="Q34" s="23">
        <f ca="1">'GS &gt; 50 OLS Model'!$B$7*E34</f>
        <v>649737.83011298662</v>
      </c>
      <c r="R34" s="23">
        <f>'GS &gt; 50 OLS Model'!$B$8*F34</f>
        <v>36274082.887182288</v>
      </c>
      <c r="S34" s="23">
        <f>'GS &gt; 50 OLS Model'!$B$9*G34</f>
        <v>-813517.55462052568</v>
      </c>
      <c r="T34" s="23">
        <f>'GS &gt; 50 OLS Model'!$B$10*H34</f>
        <v>3073369.6652966649</v>
      </c>
      <c r="U34" s="23">
        <f>'GS &gt; 50 OLS Model'!$B$11*I34</f>
        <v>-1573555.21064002</v>
      </c>
      <c r="V34" s="23">
        <f>'GS &gt; 50 OLS Model'!$B$12*J34</f>
        <v>0</v>
      </c>
      <c r="W34" s="23">
        <f>'GS &gt; 50 OLS Model'!$B$13*K34</f>
        <v>0</v>
      </c>
      <c r="X34" s="23">
        <f>'GS &gt; 50 OLS Model'!$B$14*L34</f>
        <v>0</v>
      </c>
      <c r="Y34" s="23">
        <f>'GS &gt; 50 OLS Model'!$B$15*M34</f>
        <v>0</v>
      </c>
      <c r="Z34" s="23">
        <f t="shared" ca="1" si="2"/>
        <v>21199762.737645075</v>
      </c>
    </row>
    <row r="35" spans="1:26" x14ac:dyDescent="0.2">
      <c r="A35" s="11">
        <f>'Monthly Data'!A35</f>
        <v>40817</v>
      </c>
      <c r="B35" s="6">
        <f t="shared" si="1"/>
        <v>2011</v>
      </c>
      <c r="C35" s="30">
        <f>'Monthly Data'!N35</f>
        <v>21689864.312401172</v>
      </c>
      <c r="D35">
        <f t="shared" ca="1" si="4"/>
        <v>270.3</v>
      </c>
      <c r="E35">
        <f t="shared" ca="1" si="4"/>
        <v>1.21</v>
      </c>
      <c r="F35" s="30">
        <f>'Monthly Data'!Y35</f>
        <v>6702.2</v>
      </c>
      <c r="G35" s="30">
        <f>'Monthly Data'!AA35</f>
        <v>34</v>
      </c>
      <c r="H35" s="30">
        <f>'Monthly Data'!AF35</f>
        <v>348</v>
      </c>
      <c r="I35" s="30">
        <f>'Monthly Data'!AM35</f>
        <v>1</v>
      </c>
      <c r="J35" s="30">
        <f>'Monthly Data'!AN35</f>
        <v>0</v>
      </c>
      <c r="K35" s="30">
        <f>'Monthly Data'!AO35</f>
        <v>0</v>
      </c>
      <c r="L35" s="30">
        <f>'Monthly Data'!AP35</f>
        <v>0</v>
      </c>
      <c r="M35" s="30">
        <f>'Monthly Data'!AQ35</f>
        <v>0</v>
      </c>
      <c r="O35" s="23">
        <f>'GS &gt; 50 OLS Model'!$B$5</f>
        <v>-17077253.144684698</v>
      </c>
      <c r="P35" s="23">
        <f ca="1">'GS &gt; 50 OLS Model'!$B$6*D35</f>
        <v>2082275.6269962057</v>
      </c>
      <c r="Q35" s="23">
        <f ca="1">'GS &gt; 50 OLS Model'!$B$7*E35</f>
        <v>39506.672082246929</v>
      </c>
      <c r="R35" s="23">
        <f>'GS &gt; 50 OLS Model'!$B$8*F35</f>
        <v>36099569.139440067</v>
      </c>
      <c r="S35" s="23">
        <f>'GS &gt; 50 OLS Model'!$B$9*G35</f>
        <v>-838169.60173023865</v>
      </c>
      <c r="T35" s="23">
        <f>'GS &gt; 50 OLS Model'!$B$10*H35</f>
        <v>3082226.6383955022</v>
      </c>
      <c r="U35" s="23">
        <f>'GS &gt; 50 OLS Model'!$B$11*I35</f>
        <v>-1573555.21064002</v>
      </c>
      <c r="V35" s="23">
        <f>'GS &gt; 50 OLS Model'!$B$12*J35</f>
        <v>0</v>
      </c>
      <c r="W35" s="23">
        <f>'GS &gt; 50 OLS Model'!$B$13*K35</f>
        <v>0</v>
      </c>
      <c r="X35" s="23">
        <f>'GS &gt; 50 OLS Model'!$B$14*L35</f>
        <v>0</v>
      </c>
      <c r="Y35" s="23">
        <f>'GS &gt; 50 OLS Model'!$B$15*M35</f>
        <v>0</v>
      </c>
      <c r="Z35" s="23">
        <f t="shared" ca="1" si="2"/>
        <v>21814600.119859066</v>
      </c>
    </row>
    <row r="36" spans="1:26" x14ac:dyDescent="0.2">
      <c r="A36" s="11">
        <f>'Monthly Data'!A36</f>
        <v>40848</v>
      </c>
      <c r="B36" s="6">
        <f t="shared" si="1"/>
        <v>2011</v>
      </c>
      <c r="C36" s="30">
        <f>'Monthly Data'!N36</f>
        <v>22036090.227049295</v>
      </c>
      <c r="D36">
        <f t="shared" ca="1" si="4"/>
        <v>444.05</v>
      </c>
      <c r="E36">
        <f t="shared" ca="1" si="4"/>
        <v>0</v>
      </c>
      <c r="F36" s="30">
        <f>'Monthly Data'!Y36</f>
        <v>6669.4</v>
      </c>
      <c r="G36" s="30">
        <f>'Monthly Data'!AA36</f>
        <v>35</v>
      </c>
      <c r="H36" s="30">
        <f>'Monthly Data'!AF36</f>
        <v>353</v>
      </c>
      <c r="I36" s="30">
        <f>'Monthly Data'!AM36</f>
        <v>1</v>
      </c>
      <c r="J36" s="30">
        <f>'Monthly Data'!AN36</f>
        <v>0</v>
      </c>
      <c r="K36" s="30">
        <f>'Monthly Data'!AO36</f>
        <v>0</v>
      </c>
      <c r="L36" s="30">
        <f>'Monthly Data'!AP36</f>
        <v>0</v>
      </c>
      <c r="M36" s="30">
        <f>'Monthly Data'!AQ36</f>
        <v>0</v>
      </c>
      <c r="O36" s="23">
        <f>'GS &gt; 50 OLS Model'!$B$5</f>
        <v>-17077253.144684698</v>
      </c>
      <c r="P36" s="23">
        <f ca="1">'GS &gt; 50 OLS Model'!$B$6*D36</f>
        <v>3420771.3361733817</v>
      </c>
      <c r="Q36" s="23">
        <f ca="1">'GS &gt; 50 OLS Model'!$B$7*E36</f>
        <v>0</v>
      </c>
      <c r="R36" s="23">
        <f>'GS &gt; 50 OLS Model'!$B$8*F36</f>
        <v>35922900.900984988</v>
      </c>
      <c r="S36" s="23">
        <f>'GS &gt; 50 OLS Model'!$B$9*G36</f>
        <v>-862821.64883995149</v>
      </c>
      <c r="T36" s="23">
        <f>'GS &gt; 50 OLS Model'!$B$10*H36</f>
        <v>3126511.5038896906</v>
      </c>
      <c r="U36" s="23">
        <f>'GS &gt; 50 OLS Model'!$B$11*I36</f>
        <v>-1573555.21064002</v>
      </c>
      <c r="V36" s="23">
        <f>'GS &gt; 50 OLS Model'!$B$12*J36</f>
        <v>0</v>
      </c>
      <c r="W36" s="23">
        <f>'GS &gt; 50 OLS Model'!$B$13*K36</f>
        <v>0</v>
      </c>
      <c r="X36" s="23">
        <f>'GS &gt; 50 OLS Model'!$B$14*L36</f>
        <v>0</v>
      </c>
      <c r="Y36" s="23">
        <f>'GS &gt; 50 OLS Model'!$B$15*M36</f>
        <v>0</v>
      </c>
      <c r="Z36" s="23">
        <f t="shared" ca="1" si="2"/>
        <v>22956553.736883391</v>
      </c>
    </row>
    <row r="37" spans="1:26" x14ac:dyDescent="0.2">
      <c r="A37" s="11">
        <f>'Monthly Data'!A37</f>
        <v>40878</v>
      </c>
      <c r="B37" s="6">
        <f t="shared" si="1"/>
        <v>2011</v>
      </c>
      <c r="C37" s="30">
        <f>'Monthly Data'!N37</f>
        <v>24098497.192697417</v>
      </c>
      <c r="D37">
        <f t="shared" ca="1" si="4"/>
        <v>684.01</v>
      </c>
      <c r="E37">
        <f t="shared" ca="1" si="4"/>
        <v>0</v>
      </c>
      <c r="F37" s="30">
        <f>'Monthly Data'!Y37</f>
        <v>6668.3</v>
      </c>
      <c r="G37" s="30">
        <f>'Monthly Data'!AA37</f>
        <v>36</v>
      </c>
      <c r="H37" s="30">
        <f>'Monthly Data'!AF37</f>
        <v>357</v>
      </c>
      <c r="I37" s="30">
        <f>'Monthly Data'!AM37</f>
        <v>0</v>
      </c>
      <c r="J37" s="30">
        <f>'Monthly Data'!AN37</f>
        <v>0</v>
      </c>
      <c r="K37" s="30">
        <f>'Monthly Data'!AO37</f>
        <v>0</v>
      </c>
      <c r="L37" s="30">
        <f>'Monthly Data'!AP37</f>
        <v>1</v>
      </c>
      <c r="M37" s="30">
        <f>'Monthly Data'!AQ37</f>
        <v>0</v>
      </c>
      <c r="O37" s="23">
        <f>'GS &gt; 50 OLS Model'!$B$5</f>
        <v>-17077253.144684698</v>
      </c>
      <c r="P37" s="23">
        <f ca="1">'GS &gt; 50 OLS Model'!$B$6*D37</f>
        <v>5269320.5757368645</v>
      </c>
      <c r="Q37" s="23">
        <f ca="1">'GS &gt; 50 OLS Model'!$B$7*E37</f>
        <v>0</v>
      </c>
      <c r="R37" s="23">
        <f>'GS &gt; 50 OLS Model'!$B$8*F37</f>
        <v>35916976.051524609</v>
      </c>
      <c r="S37" s="23">
        <f>'GS &gt; 50 OLS Model'!$B$9*G37</f>
        <v>-887473.69594966446</v>
      </c>
      <c r="T37" s="23">
        <f>'GS &gt; 50 OLS Model'!$B$10*H37</f>
        <v>3161939.3962850412</v>
      </c>
      <c r="U37" s="23">
        <f>'GS &gt; 50 OLS Model'!$B$11*I37</f>
        <v>0</v>
      </c>
      <c r="V37" s="23">
        <f>'GS &gt; 50 OLS Model'!$B$12*J37</f>
        <v>0</v>
      </c>
      <c r="W37" s="23">
        <f>'GS &gt; 50 OLS Model'!$B$13*K37</f>
        <v>0</v>
      </c>
      <c r="X37" s="23">
        <f>'GS &gt; 50 OLS Model'!$B$14*L37</f>
        <v>-1084258.36487305</v>
      </c>
      <c r="Y37" s="23">
        <f>'GS &gt; 50 OLS Model'!$B$15*M37</f>
        <v>0</v>
      </c>
      <c r="Z37" s="23">
        <f t="shared" ca="1" si="2"/>
        <v>25299250.818039101</v>
      </c>
    </row>
    <row r="38" spans="1:26" x14ac:dyDescent="0.2">
      <c r="A38" s="11">
        <f>'Monthly Data'!A38</f>
        <v>40909</v>
      </c>
      <c r="B38" s="6">
        <f t="shared" si="1"/>
        <v>2012</v>
      </c>
      <c r="C38" s="30">
        <f>'Monthly Data'!N38</f>
        <v>25884369.936335795</v>
      </c>
      <c r="D38">
        <f t="shared" ca="1" si="4"/>
        <v>784.29</v>
      </c>
      <c r="E38">
        <f t="shared" ca="1" si="4"/>
        <v>0</v>
      </c>
      <c r="F38" s="30">
        <f>'Monthly Data'!Y38</f>
        <v>6635.9</v>
      </c>
      <c r="G38" s="30">
        <f>'Monthly Data'!AA38</f>
        <v>37</v>
      </c>
      <c r="H38" s="30">
        <f>'Monthly Data'!AF38</f>
        <v>358</v>
      </c>
      <c r="I38" s="30">
        <f>'Monthly Data'!AM38</f>
        <v>0</v>
      </c>
      <c r="J38" s="30">
        <f>'Monthly Data'!AN38</f>
        <v>0</v>
      </c>
      <c r="K38" s="30">
        <f>'Monthly Data'!AO38</f>
        <v>0</v>
      </c>
      <c r="L38" s="30">
        <f>'Monthly Data'!AP38</f>
        <v>0</v>
      </c>
      <c r="M38" s="30">
        <f>'Monthly Data'!AQ38</f>
        <v>0</v>
      </c>
      <c r="O38" s="23">
        <f>'GS &gt; 50 OLS Model'!$B$5</f>
        <v>-17077253.144684698</v>
      </c>
      <c r="P38" s="23">
        <f ca="1">'GS &gt; 50 OLS Model'!$B$6*D38</f>
        <v>6041834.8187083015</v>
      </c>
      <c r="Q38" s="23">
        <f ca="1">'GS &gt; 50 OLS Model'!$B$7*E38</f>
        <v>0</v>
      </c>
      <c r="R38" s="23">
        <f>'GS &gt; 50 OLS Model'!$B$8*F38</f>
        <v>35742462.303782396</v>
      </c>
      <c r="S38" s="23">
        <f>'GS &gt; 50 OLS Model'!$B$9*G38</f>
        <v>-912125.7430593773</v>
      </c>
      <c r="T38" s="23">
        <f>'GS &gt; 50 OLS Model'!$B$10*H38</f>
        <v>3170796.369383879</v>
      </c>
      <c r="U38" s="23">
        <f>'GS &gt; 50 OLS Model'!$B$11*I38</f>
        <v>0</v>
      </c>
      <c r="V38" s="23">
        <f>'GS &gt; 50 OLS Model'!$B$12*J38</f>
        <v>0</v>
      </c>
      <c r="W38" s="23">
        <f>'GS &gt; 50 OLS Model'!$B$13*K38</f>
        <v>0</v>
      </c>
      <c r="X38" s="23">
        <f>'GS &gt; 50 OLS Model'!$B$14*L38</f>
        <v>0</v>
      </c>
      <c r="Y38" s="23">
        <f>'GS &gt; 50 OLS Model'!$B$15*M38</f>
        <v>0</v>
      </c>
      <c r="Z38" s="23">
        <f t="shared" ca="1" si="2"/>
        <v>26965714.604130499</v>
      </c>
    </row>
    <row r="39" spans="1:26" x14ac:dyDescent="0.2">
      <c r="A39" s="11">
        <f>'Monthly Data'!A39</f>
        <v>40940</v>
      </c>
      <c r="B39" s="6">
        <f t="shared" si="1"/>
        <v>2012</v>
      </c>
      <c r="C39" s="30">
        <f>'Monthly Data'!N39</f>
        <v>23846238.243764419</v>
      </c>
      <c r="D39">
        <f t="shared" ca="1" si="4"/>
        <v>682.50999999999988</v>
      </c>
      <c r="E39">
        <f t="shared" ca="1" si="4"/>
        <v>0</v>
      </c>
      <c r="F39" s="30">
        <f>'Monthly Data'!Y39</f>
        <v>6598</v>
      </c>
      <c r="G39" s="30">
        <f>'Monthly Data'!AA39</f>
        <v>38</v>
      </c>
      <c r="H39" s="30">
        <f>'Monthly Data'!AF39</f>
        <v>357</v>
      </c>
      <c r="I39" s="30">
        <f>'Monthly Data'!AM39</f>
        <v>0</v>
      </c>
      <c r="J39" s="30">
        <f>'Monthly Data'!AN39</f>
        <v>1</v>
      </c>
      <c r="K39" s="30">
        <f>'Monthly Data'!AO39</f>
        <v>0</v>
      </c>
      <c r="L39" s="30">
        <f>'Monthly Data'!AP39</f>
        <v>0</v>
      </c>
      <c r="M39" s="30">
        <f>'Monthly Data'!AQ39</f>
        <v>0</v>
      </c>
      <c r="O39" s="23">
        <f>'GS &gt; 50 OLS Model'!$B$5</f>
        <v>-17077253.144684698</v>
      </c>
      <c r="P39" s="23">
        <f ca="1">'GS &gt; 50 OLS Model'!$B$6*D39</f>
        <v>5257765.2170964852</v>
      </c>
      <c r="Q39" s="23">
        <f ca="1">'GS &gt; 50 OLS Model'!$B$7*E39</f>
        <v>0</v>
      </c>
      <c r="R39" s="23">
        <f>'GS &gt; 50 OLS Model'!$B$8*F39</f>
        <v>35538324.308738261</v>
      </c>
      <c r="S39" s="23">
        <f>'GS &gt; 50 OLS Model'!$B$9*G39</f>
        <v>-936777.79016909027</v>
      </c>
      <c r="T39" s="23">
        <f>'GS &gt; 50 OLS Model'!$B$10*H39</f>
        <v>3161939.3962850412</v>
      </c>
      <c r="U39" s="23">
        <f>'GS &gt; 50 OLS Model'!$B$11*I39</f>
        <v>0</v>
      </c>
      <c r="V39" s="23">
        <f>'GS &gt; 50 OLS Model'!$B$12*J39</f>
        <v>-1514640.7258048099</v>
      </c>
      <c r="W39" s="23">
        <f>'GS &gt; 50 OLS Model'!$B$13*K39</f>
        <v>0</v>
      </c>
      <c r="X39" s="23">
        <f>'GS &gt; 50 OLS Model'!$B$14*L39</f>
        <v>0</v>
      </c>
      <c r="Y39" s="23">
        <f>'GS &gt; 50 OLS Model'!$B$15*M39</f>
        <v>0</v>
      </c>
      <c r="Z39" s="23">
        <f t="shared" ca="1" si="2"/>
        <v>24429357.261461191</v>
      </c>
    </row>
    <row r="40" spans="1:26" x14ac:dyDescent="0.2">
      <c r="A40" s="11">
        <f>'Monthly Data'!A40</f>
        <v>40969</v>
      </c>
      <c r="B40" s="6">
        <f t="shared" si="1"/>
        <v>2012</v>
      </c>
      <c r="C40" s="30">
        <f>'Monthly Data'!N40</f>
        <v>23337909.585693043</v>
      </c>
      <c r="D40">
        <f t="shared" ca="1" si="4"/>
        <v>556.99</v>
      </c>
      <c r="E40">
        <f t="shared" ca="1" si="4"/>
        <v>0</v>
      </c>
      <c r="F40" s="30">
        <f>'Monthly Data'!Y40</f>
        <v>6569.8</v>
      </c>
      <c r="G40" s="30">
        <f>'Monthly Data'!AA40</f>
        <v>39</v>
      </c>
      <c r="H40" s="30">
        <f>'Monthly Data'!AF40</f>
        <v>358</v>
      </c>
      <c r="I40" s="30">
        <f>'Monthly Data'!AM40</f>
        <v>0</v>
      </c>
      <c r="J40" s="30">
        <f>'Monthly Data'!AN40</f>
        <v>0</v>
      </c>
      <c r="K40" s="30">
        <f>'Monthly Data'!AO40</f>
        <v>0</v>
      </c>
      <c r="L40" s="30">
        <f>'Monthly Data'!AP40</f>
        <v>0</v>
      </c>
      <c r="M40" s="30">
        <f>'Monthly Data'!AQ40</f>
        <v>0</v>
      </c>
      <c r="O40" s="23">
        <f>'GS &gt; 50 OLS Model'!$B$5</f>
        <v>-17077253.144684698</v>
      </c>
      <c r="P40" s="23">
        <f ca="1">'GS &gt; 50 OLS Model'!$B$6*D40</f>
        <v>4290812.8060696134</v>
      </c>
      <c r="Q40" s="23">
        <f ca="1">'GS &gt; 50 OLS Model'!$B$7*E40</f>
        <v>0</v>
      </c>
      <c r="R40" s="23">
        <f>'GS &gt; 50 OLS Model'!$B$8*F40</f>
        <v>35386432.713481151</v>
      </c>
      <c r="S40" s="23">
        <f>'GS &gt; 50 OLS Model'!$B$9*G40</f>
        <v>-961429.83727880311</v>
      </c>
      <c r="T40" s="23">
        <f>'GS &gt; 50 OLS Model'!$B$10*H40</f>
        <v>3170796.369383879</v>
      </c>
      <c r="U40" s="23">
        <f>'GS &gt; 50 OLS Model'!$B$11*I40</f>
        <v>0</v>
      </c>
      <c r="V40" s="23">
        <f>'GS &gt; 50 OLS Model'!$B$12*J40</f>
        <v>0</v>
      </c>
      <c r="W40" s="23">
        <f>'GS &gt; 50 OLS Model'!$B$13*K40</f>
        <v>0</v>
      </c>
      <c r="X40" s="23">
        <f>'GS &gt; 50 OLS Model'!$B$14*L40</f>
        <v>0</v>
      </c>
      <c r="Y40" s="23">
        <f>'GS &gt; 50 OLS Model'!$B$15*M40</f>
        <v>0</v>
      </c>
      <c r="Z40" s="23">
        <f t="shared" ca="1" si="2"/>
        <v>24809358.906971142</v>
      </c>
    </row>
    <row r="41" spans="1:26" x14ac:dyDescent="0.2">
      <c r="A41" s="11">
        <f>'Monthly Data'!A41</f>
        <v>41000</v>
      </c>
      <c r="B41" s="6">
        <f t="shared" si="1"/>
        <v>2012</v>
      </c>
      <c r="C41" s="30">
        <f>'Monthly Data'!N41</f>
        <v>21042150.547521669</v>
      </c>
      <c r="D41">
        <f t="shared" ca="1" si="4"/>
        <v>326.58999999999997</v>
      </c>
      <c r="E41">
        <f t="shared" ca="1" si="4"/>
        <v>0.39</v>
      </c>
      <c r="F41" s="30">
        <f>'Monthly Data'!Y41</f>
        <v>6603.3</v>
      </c>
      <c r="G41" s="30">
        <f>'Monthly Data'!AA41</f>
        <v>40</v>
      </c>
      <c r="H41" s="30">
        <f>'Monthly Data'!AF41</f>
        <v>360</v>
      </c>
      <c r="I41" s="30">
        <f>'Monthly Data'!AM41</f>
        <v>0</v>
      </c>
      <c r="J41" s="30">
        <f>'Monthly Data'!AN41</f>
        <v>0</v>
      </c>
      <c r="K41" s="30">
        <f>'Monthly Data'!AO41</f>
        <v>1</v>
      </c>
      <c r="L41" s="30">
        <f>'Monthly Data'!AP41</f>
        <v>0</v>
      </c>
      <c r="M41" s="30">
        <f>'Monthly Data'!AQ41</f>
        <v>0</v>
      </c>
      <c r="O41" s="23">
        <f>'GS &gt; 50 OLS Model'!$B$5</f>
        <v>-17077253.144684698</v>
      </c>
      <c r="P41" s="23">
        <f ca="1">'GS &gt; 50 OLS Model'!$B$6*D41</f>
        <v>2515909.7189074759</v>
      </c>
      <c r="Q41" s="23">
        <f ca="1">'GS &gt; 50 OLS Model'!$B$7*E41</f>
        <v>12733.555464525869</v>
      </c>
      <c r="R41" s="23">
        <f>'GS &gt; 50 OLS Model'!$B$8*F41</f>
        <v>35566871.31068375</v>
      </c>
      <c r="S41" s="23">
        <f>'GS &gt; 50 OLS Model'!$B$9*G41</f>
        <v>-986081.88438851607</v>
      </c>
      <c r="T41" s="23">
        <f>'GS &gt; 50 OLS Model'!$B$10*H41</f>
        <v>3188510.3155815541</v>
      </c>
      <c r="U41" s="23">
        <f>'GS &gt; 50 OLS Model'!$B$11*I41</f>
        <v>0</v>
      </c>
      <c r="V41" s="23">
        <f>'GS &gt; 50 OLS Model'!$B$12*J41</f>
        <v>0</v>
      </c>
      <c r="W41" s="23">
        <f>'GS &gt; 50 OLS Model'!$B$13*K41</f>
        <v>-1589672.4013817001</v>
      </c>
      <c r="X41" s="23">
        <f>'GS &gt; 50 OLS Model'!$B$14*L41</f>
        <v>0</v>
      </c>
      <c r="Y41" s="23">
        <f>'GS &gt; 50 OLS Model'!$B$15*M41</f>
        <v>0</v>
      </c>
      <c r="Z41" s="23">
        <f t="shared" ca="1" si="2"/>
        <v>21631017.470182385</v>
      </c>
    </row>
    <row r="42" spans="1:26" x14ac:dyDescent="0.2">
      <c r="A42" s="11">
        <f>'Monthly Data'!A42</f>
        <v>41030</v>
      </c>
      <c r="B42" s="6">
        <f t="shared" si="1"/>
        <v>2012</v>
      </c>
      <c r="C42" s="30">
        <f>'Monthly Data'!N42</f>
        <v>21123089.636950299</v>
      </c>
      <c r="D42">
        <f t="shared" ca="1" si="4"/>
        <v>144.96</v>
      </c>
      <c r="E42">
        <f t="shared" ca="1" si="4"/>
        <v>8.67</v>
      </c>
      <c r="F42" s="30">
        <f>'Monthly Data'!Y42</f>
        <v>6658.1</v>
      </c>
      <c r="G42" s="30">
        <f>'Monthly Data'!AA42</f>
        <v>41</v>
      </c>
      <c r="H42" s="30">
        <f>'Monthly Data'!AF42</f>
        <v>360</v>
      </c>
      <c r="I42" s="30">
        <f>'Monthly Data'!AM42</f>
        <v>0</v>
      </c>
      <c r="J42" s="30">
        <f>'Monthly Data'!AN42</f>
        <v>0</v>
      </c>
      <c r="K42" s="30">
        <f>'Monthly Data'!AO42</f>
        <v>0</v>
      </c>
      <c r="L42" s="30">
        <f>'Monthly Data'!AP42</f>
        <v>0</v>
      </c>
      <c r="M42" s="30">
        <f>'Monthly Data'!AQ42</f>
        <v>1</v>
      </c>
      <c r="O42" s="23">
        <f>'GS &gt; 50 OLS Model'!$B$5</f>
        <v>-17077253.144684698</v>
      </c>
      <c r="P42" s="23">
        <f ca="1">'GS &gt; 50 OLS Model'!$B$6*D42</f>
        <v>1116709.8590061783</v>
      </c>
      <c r="Q42" s="23">
        <f ca="1">'GS &gt; 50 OLS Model'!$B$7*E42</f>
        <v>283076.73301907507</v>
      </c>
      <c r="R42" s="23">
        <f>'GS &gt; 50 OLS Model'!$B$8*F42</f>
        <v>35862036.538346507</v>
      </c>
      <c r="S42" s="23">
        <f>'GS &gt; 50 OLS Model'!$B$9*G42</f>
        <v>-1010733.9314982289</v>
      </c>
      <c r="T42" s="23">
        <f>'GS &gt; 50 OLS Model'!$B$10*H42</f>
        <v>3188510.3155815541</v>
      </c>
      <c r="U42" s="23">
        <f>'GS &gt; 50 OLS Model'!$B$11*I42</f>
        <v>0</v>
      </c>
      <c r="V42" s="23">
        <f>'GS &gt; 50 OLS Model'!$B$12*J42</f>
        <v>0</v>
      </c>
      <c r="W42" s="23">
        <f>'GS &gt; 50 OLS Model'!$B$13*K42</f>
        <v>0</v>
      </c>
      <c r="X42" s="23">
        <f>'GS &gt; 50 OLS Model'!$B$14*L42</f>
        <v>0</v>
      </c>
      <c r="Y42" s="23">
        <f>'GS &gt; 50 OLS Model'!$B$15*M42</f>
        <v>-1207210.30976711</v>
      </c>
      <c r="Z42" s="23">
        <f t="shared" ca="1" si="2"/>
        <v>21155136.060003277</v>
      </c>
    </row>
    <row r="43" spans="1:26" x14ac:dyDescent="0.2">
      <c r="A43" s="11">
        <f>'Monthly Data'!A43</f>
        <v>41061</v>
      </c>
      <c r="B43" s="6">
        <f t="shared" si="1"/>
        <v>2012</v>
      </c>
      <c r="C43" s="30">
        <f>'Monthly Data'!N43</f>
        <v>22012463.81367892</v>
      </c>
      <c r="D43">
        <f t="shared" ca="1" si="4"/>
        <v>41.510000000000005</v>
      </c>
      <c r="E43">
        <f t="shared" ca="1" si="4"/>
        <v>44.41</v>
      </c>
      <c r="F43" s="30">
        <f>'Monthly Data'!Y43</f>
        <v>6737.2</v>
      </c>
      <c r="G43" s="30">
        <f>'Monthly Data'!AA43</f>
        <v>42</v>
      </c>
      <c r="H43" s="30">
        <f>'Monthly Data'!AF43</f>
        <v>361</v>
      </c>
      <c r="I43" s="30">
        <f>'Monthly Data'!AM43</f>
        <v>0</v>
      </c>
      <c r="J43" s="30">
        <f>'Monthly Data'!AN43</f>
        <v>0</v>
      </c>
      <c r="K43" s="30">
        <f>'Monthly Data'!AO43</f>
        <v>0</v>
      </c>
      <c r="L43" s="30">
        <f>'Monthly Data'!AP43</f>
        <v>0</v>
      </c>
      <c r="M43" s="30">
        <f>'Monthly Data'!AQ43</f>
        <v>1</v>
      </c>
      <c r="O43" s="23">
        <f>'GS &gt; 50 OLS Model'!$B$5</f>
        <v>-17077253.144684698</v>
      </c>
      <c r="P43" s="23">
        <f ca="1">'GS &gt; 50 OLS Model'!$B$6*D43</f>
        <v>319775.29144140769</v>
      </c>
      <c r="Q43" s="23">
        <f ca="1">'GS &gt; 50 OLS Model'!$B$7*E43</f>
        <v>1449992.8158451123</v>
      </c>
      <c r="R43" s="23">
        <f>'GS &gt; 50 OLS Model'!$B$8*F43</f>
        <v>36288087.076815918</v>
      </c>
      <c r="S43" s="23">
        <f>'GS &gt; 50 OLS Model'!$B$9*G43</f>
        <v>-1035385.9786079419</v>
      </c>
      <c r="T43" s="23">
        <f>'GS &gt; 50 OLS Model'!$B$10*H43</f>
        <v>3197367.2886803919</v>
      </c>
      <c r="U43" s="23">
        <f>'GS &gt; 50 OLS Model'!$B$11*I43</f>
        <v>0</v>
      </c>
      <c r="V43" s="23">
        <f>'GS &gt; 50 OLS Model'!$B$12*J43</f>
        <v>0</v>
      </c>
      <c r="W43" s="23">
        <f>'GS &gt; 50 OLS Model'!$B$13*K43</f>
        <v>0</v>
      </c>
      <c r="X43" s="23">
        <f>'GS &gt; 50 OLS Model'!$B$14*L43</f>
        <v>0</v>
      </c>
      <c r="Y43" s="23">
        <f>'GS &gt; 50 OLS Model'!$B$15*M43</f>
        <v>-1207210.30976711</v>
      </c>
      <c r="Z43" s="23">
        <f t="shared" ca="1" si="2"/>
        <v>21935373.039723083</v>
      </c>
    </row>
    <row r="44" spans="1:26" x14ac:dyDescent="0.2">
      <c r="A44" s="11">
        <f>'Monthly Data'!A44</f>
        <v>41091</v>
      </c>
      <c r="B44" s="6">
        <f t="shared" si="1"/>
        <v>2012</v>
      </c>
      <c r="C44" s="30">
        <f>'Monthly Data'!N44</f>
        <v>24325640.430607546</v>
      </c>
      <c r="D44">
        <f t="shared" ca="1" si="4"/>
        <v>5.01</v>
      </c>
      <c r="E44">
        <f t="shared" ca="1" si="4"/>
        <v>96.909999999999982</v>
      </c>
      <c r="F44" s="30">
        <f>'Monthly Data'!Y44</f>
        <v>6778.6</v>
      </c>
      <c r="G44" s="30">
        <f>'Monthly Data'!AA44</f>
        <v>43</v>
      </c>
      <c r="H44" s="30">
        <f>'Monthly Data'!AF44</f>
        <v>360</v>
      </c>
      <c r="I44" s="30">
        <f>'Monthly Data'!AM44</f>
        <v>0</v>
      </c>
      <c r="J44" s="30">
        <f>'Monthly Data'!AN44</f>
        <v>0</v>
      </c>
      <c r="K44" s="30">
        <f>'Monthly Data'!AO44</f>
        <v>0</v>
      </c>
      <c r="L44" s="30">
        <f>'Monthly Data'!AP44</f>
        <v>0</v>
      </c>
      <c r="M44" s="30">
        <f>'Monthly Data'!AQ44</f>
        <v>1</v>
      </c>
      <c r="O44" s="23">
        <f>'GS &gt; 50 OLS Model'!$B$5</f>
        <v>-17077253.144684698</v>
      </c>
      <c r="P44" s="23">
        <f ca="1">'GS &gt; 50 OLS Model'!$B$6*D44</f>
        <v>38594.897858864184</v>
      </c>
      <c r="Q44" s="23">
        <f ca="1">'GS &gt; 50 OLS Model'!$B$7*E44</f>
        <v>3164125.2822235944</v>
      </c>
      <c r="R44" s="23">
        <f>'GS &gt; 50 OLS Model'!$B$8*F44</f>
        <v>36511076.865597636</v>
      </c>
      <c r="S44" s="23">
        <f>'GS &gt; 50 OLS Model'!$B$9*G44</f>
        <v>-1060038.0257176547</v>
      </c>
      <c r="T44" s="23">
        <f>'GS &gt; 50 OLS Model'!$B$10*H44</f>
        <v>3188510.3155815541</v>
      </c>
      <c r="U44" s="23">
        <f>'GS &gt; 50 OLS Model'!$B$11*I44</f>
        <v>0</v>
      </c>
      <c r="V44" s="23">
        <f>'GS &gt; 50 OLS Model'!$B$12*J44</f>
        <v>0</v>
      </c>
      <c r="W44" s="23">
        <f>'GS &gt; 50 OLS Model'!$B$13*K44</f>
        <v>0</v>
      </c>
      <c r="X44" s="23">
        <f>'GS &gt; 50 OLS Model'!$B$14*L44</f>
        <v>0</v>
      </c>
      <c r="Y44" s="23">
        <f>'GS &gt; 50 OLS Model'!$B$15*M44</f>
        <v>-1207210.30976711</v>
      </c>
      <c r="Z44" s="23">
        <f t="shared" ca="1" si="2"/>
        <v>23557805.881092187</v>
      </c>
    </row>
    <row r="45" spans="1:26" x14ac:dyDescent="0.2">
      <c r="A45" s="11">
        <f>'Monthly Data'!A45</f>
        <v>41122</v>
      </c>
      <c r="B45" s="6">
        <f t="shared" si="1"/>
        <v>2012</v>
      </c>
      <c r="C45" s="30">
        <f>'Monthly Data'!N45</f>
        <v>23912145.189136177</v>
      </c>
      <c r="D45">
        <f t="shared" ca="1" si="4"/>
        <v>12.719999999999999</v>
      </c>
      <c r="E45">
        <f t="shared" ca="1" si="4"/>
        <v>77.22999999999999</v>
      </c>
      <c r="F45" s="30">
        <f>'Monthly Data'!Y45</f>
        <v>6797.9</v>
      </c>
      <c r="G45" s="30">
        <f>'Monthly Data'!AA45</f>
        <v>44</v>
      </c>
      <c r="H45" s="30">
        <f>'Monthly Data'!AF45</f>
        <v>359</v>
      </c>
      <c r="I45" s="30">
        <f>'Monthly Data'!AM45</f>
        <v>0</v>
      </c>
      <c r="J45" s="30">
        <f>'Monthly Data'!AN45</f>
        <v>0</v>
      </c>
      <c r="K45" s="30">
        <f>'Monthly Data'!AO45</f>
        <v>0</v>
      </c>
      <c r="L45" s="30">
        <f>'Monthly Data'!AP45</f>
        <v>0</v>
      </c>
      <c r="M45" s="30">
        <f>'Monthly Data'!AQ45</f>
        <v>1</v>
      </c>
      <c r="O45" s="23">
        <f>'GS &gt; 50 OLS Model'!$B$5</f>
        <v>-17077253.144684698</v>
      </c>
      <c r="P45" s="23">
        <f ca="1">'GS &gt; 50 OLS Model'!$B$6*D45</f>
        <v>97989.441270409661</v>
      </c>
      <c r="Q45" s="23">
        <f ca="1">'GS &gt; 50 OLS Model'!$B$7*E45</f>
        <v>2521570.483398289</v>
      </c>
      <c r="R45" s="23">
        <f>'GS &gt; 50 OLS Model'!$B$8*F45</f>
        <v>36615031.042493455</v>
      </c>
      <c r="S45" s="23">
        <f>'GS &gt; 50 OLS Model'!$B$9*G45</f>
        <v>-1084690.0728273676</v>
      </c>
      <c r="T45" s="23">
        <f>'GS &gt; 50 OLS Model'!$B$10*H45</f>
        <v>3179653.3424827163</v>
      </c>
      <c r="U45" s="23">
        <f>'GS &gt; 50 OLS Model'!$B$11*I45</f>
        <v>0</v>
      </c>
      <c r="V45" s="23">
        <f>'GS &gt; 50 OLS Model'!$B$12*J45</f>
        <v>0</v>
      </c>
      <c r="W45" s="23">
        <f>'GS &gt; 50 OLS Model'!$B$13*K45</f>
        <v>0</v>
      </c>
      <c r="X45" s="23">
        <f>'GS &gt; 50 OLS Model'!$B$14*L45</f>
        <v>0</v>
      </c>
      <c r="Y45" s="23">
        <f>'GS &gt; 50 OLS Model'!$B$15*M45</f>
        <v>-1207210.30976711</v>
      </c>
      <c r="Z45" s="23">
        <f t="shared" ca="1" si="2"/>
        <v>23045090.782365695</v>
      </c>
    </row>
    <row r="46" spans="1:26" x14ac:dyDescent="0.2">
      <c r="A46" s="11">
        <f>'Monthly Data'!A46</f>
        <v>41153</v>
      </c>
      <c r="B46" s="6">
        <f t="shared" si="1"/>
        <v>2012</v>
      </c>
      <c r="C46" s="30">
        <f>'Monthly Data'!N46</f>
        <v>21690402.018964801</v>
      </c>
      <c r="D46">
        <f t="shared" ca="1" si="4"/>
        <v>86.570000000000007</v>
      </c>
      <c r="E46">
        <f t="shared" ca="1" si="4"/>
        <v>19.899999999999999</v>
      </c>
      <c r="F46" s="30">
        <f>'Monthly Data'!Y46</f>
        <v>6763.1</v>
      </c>
      <c r="G46" s="30">
        <f>'Monthly Data'!AA46</f>
        <v>45</v>
      </c>
      <c r="H46" s="30">
        <f>'Monthly Data'!AF46</f>
        <v>360</v>
      </c>
      <c r="I46" s="30">
        <f>'Monthly Data'!AM46</f>
        <v>1</v>
      </c>
      <c r="J46" s="30">
        <f>'Monthly Data'!AN46</f>
        <v>0</v>
      </c>
      <c r="K46" s="30">
        <f>'Monthly Data'!AO46</f>
        <v>0</v>
      </c>
      <c r="L46" s="30">
        <f>'Monthly Data'!AP46</f>
        <v>0</v>
      </c>
      <c r="M46" s="30">
        <f>'Monthly Data'!AQ46</f>
        <v>0</v>
      </c>
      <c r="O46" s="23">
        <f>'GS &gt; 50 OLS Model'!$B$5</f>
        <v>-17077253.144684698</v>
      </c>
      <c r="P46" s="23">
        <f ca="1">'GS &gt; 50 OLS Model'!$B$6*D46</f>
        <v>666898.26499837788</v>
      </c>
      <c r="Q46" s="23">
        <f ca="1">'GS &gt; 50 OLS Model'!$B$7*E46</f>
        <v>649737.83011298662</v>
      </c>
      <c r="R46" s="23">
        <f>'GS &gt; 50 OLS Model'!$B$8*F46</f>
        <v>36427590.350474045</v>
      </c>
      <c r="S46" s="23">
        <f>'GS &gt; 50 OLS Model'!$B$9*G46</f>
        <v>-1109342.1199370807</v>
      </c>
      <c r="T46" s="23">
        <f>'GS &gt; 50 OLS Model'!$B$10*H46</f>
        <v>3188510.3155815541</v>
      </c>
      <c r="U46" s="23">
        <f>'GS &gt; 50 OLS Model'!$B$11*I46</f>
        <v>-1573555.21064002</v>
      </c>
      <c r="V46" s="23">
        <f>'GS &gt; 50 OLS Model'!$B$12*J46</f>
        <v>0</v>
      </c>
      <c r="W46" s="23">
        <f>'GS &gt; 50 OLS Model'!$B$13*K46</f>
        <v>0</v>
      </c>
      <c r="X46" s="23">
        <f>'GS &gt; 50 OLS Model'!$B$14*L46</f>
        <v>0</v>
      </c>
      <c r="Y46" s="23">
        <f>'GS &gt; 50 OLS Model'!$B$15*M46</f>
        <v>0</v>
      </c>
      <c r="Z46" s="23">
        <f t="shared" ca="1" si="2"/>
        <v>21172586.285905164</v>
      </c>
    </row>
    <row r="47" spans="1:26" x14ac:dyDescent="0.2">
      <c r="A47" s="11">
        <f>'Monthly Data'!A47</f>
        <v>41183</v>
      </c>
      <c r="B47" s="6">
        <f t="shared" si="1"/>
        <v>2012</v>
      </c>
      <c r="C47" s="30">
        <f>'Monthly Data'!N47</f>
        <v>21873357.22849343</v>
      </c>
      <c r="D47">
        <f t="shared" ref="D47:E62" ca="1" si="5">D35</f>
        <v>270.3</v>
      </c>
      <c r="E47">
        <f t="shared" ca="1" si="5"/>
        <v>1.21</v>
      </c>
      <c r="F47" s="30">
        <f>'Monthly Data'!Y47</f>
        <v>6740.9</v>
      </c>
      <c r="G47" s="30">
        <f>'Monthly Data'!AA47</f>
        <v>46</v>
      </c>
      <c r="H47" s="30">
        <f>'Monthly Data'!AF47</f>
        <v>361</v>
      </c>
      <c r="I47" s="30">
        <f>'Monthly Data'!AM47</f>
        <v>1</v>
      </c>
      <c r="J47" s="30">
        <f>'Monthly Data'!AN47</f>
        <v>0</v>
      </c>
      <c r="K47" s="30">
        <f>'Monthly Data'!AO47</f>
        <v>0</v>
      </c>
      <c r="L47" s="30">
        <f>'Monthly Data'!AP47</f>
        <v>0</v>
      </c>
      <c r="M47" s="30">
        <f>'Monthly Data'!AQ47</f>
        <v>0</v>
      </c>
      <c r="O47" s="23">
        <f>'GS &gt; 50 OLS Model'!$B$5</f>
        <v>-17077253.144684698</v>
      </c>
      <c r="P47" s="23">
        <f ca="1">'GS &gt; 50 OLS Model'!$B$6*D47</f>
        <v>2082275.6269962057</v>
      </c>
      <c r="Q47" s="23">
        <f ca="1">'GS &gt; 50 OLS Model'!$B$7*E47</f>
        <v>39506.672082246929</v>
      </c>
      <c r="R47" s="23">
        <f>'GS &gt; 50 OLS Model'!$B$8*F47</f>
        <v>36308016.115909934</v>
      </c>
      <c r="S47" s="23">
        <f>'GS &gt; 50 OLS Model'!$B$9*G47</f>
        <v>-1133994.1670467935</v>
      </c>
      <c r="T47" s="23">
        <f>'GS &gt; 50 OLS Model'!$B$10*H47</f>
        <v>3197367.2886803919</v>
      </c>
      <c r="U47" s="23">
        <f>'GS &gt; 50 OLS Model'!$B$11*I47</f>
        <v>-1573555.21064002</v>
      </c>
      <c r="V47" s="23">
        <f>'GS &gt; 50 OLS Model'!$B$12*J47</f>
        <v>0</v>
      </c>
      <c r="W47" s="23">
        <f>'GS &gt; 50 OLS Model'!$B$13*K47</f>
        <v>0</v>
      </c>
      <c r="X47" s="23">
        <f>'GS &gt; 50 OLS Model'!$B$14*L47</f>
        <v>0</v>
      </c>
      <c r="Y47" s="23">
        <f>'GS &gt; 50 OLS Model'!$B$15*M47</f>
        <v>0</v>
      </c>
      <c r="Z47" s="23">
        <f t="shared" ca="1" si="2"/>
        <v>21842363.181297269</v>
      </c>
    </row>
    <row r="48" spans="1:26" x14ac:dyDescent="0.2">
      <c r="A48" s="11">
        <f>'Monthly Data'!A48</f>
        <v>41214</v>
      </c>
      <c r="B48" s="6">
        <f t="shared" si="1"/>
        <v>2012</v>
      </c>
      <c r="C48" s="30">
        <f>'Monthly Data'!N48</f>
        <v>23887273.539022051</v>
      </c>
      <c r="D48">
        <f t="shared" ca="1" si="5"/>
        <v>444.05</v>
      </c>
      <c r="E48">
        <f t="shared" ca="1" si="5"/>
        <v>0</v>
      </c>
      <c r="F48" s="30">
        <f>'Monthly Data'!Y48</f>
        <v>6727.4</v>
      </c>
      <c r="G48" s="30">
        <f>'Monthly Data'!AA48</f>
        <v>47</v>
      </c>
      <c r="H48" s="30">
        <f>'Monthly Data'!AF48</f>
        <v>360</v>
      </c>
      <c r="I48" s="30">
        <f>'Monthly Data'!AM48</f>
        <v>1</v>
      </c>
      <c r="J48" s="30">
        <f>'Monthly Data'!AN48</f>
        <v>0</v>
      </c>
      <c r="K48" s="30">
        <f>'Monthly Data'!AO48</f>
        <v>0</v>
      </c>
      <c r="L48" s="30">
        <f>'Monthly Data'!AP48</f>
        <v>0</v>
      </c>
      <c r="M48" s="30">
        <f>'Monthly Data'!AQ48</f>
        <v>0</v>
      </c>
      <c r="O48" s="23">
        <f>'GS &gt; 50 OLS Model'!$B$5</f>
        <v>-17077253.144684698</v>
      </c>
      <c r="P48" s="23">
        <f ca="1">'GS &gt; 50 OLS Model'!$B$6*D48</f>
        <v>3420771.3361733817</v>
      </c>
      <c r="Q48" s="23">
        <f ca="1">'GS &gt; 50 OLS Model'!$B$7*E48</f>
        <v>0</v>
      </c>
      <c r="R48" s="23">
        <f>'GS &gt; 50 OLS Model'!$B$8*F48</f>
        <v>36235302.054350682</v>
      </c>
      <c r="S48" s="23">
        <f>'GS &gt; 50 OLS Model'!$B$9*G48</f>
        <v>-1158646.2141565064</v>
      </c>
      <c r="T48" s="23">
        <f>'GS &gt; 50 OLS Model'!$B$10*H48</f>
        <v>3188510.3155815541</v>
      </c>
      <c r="U48" s="23">
        <f>'GS &gt; 50 OLS Model'!$B$11*I48</f>
        <v>-1573555.21064002</v>
      </c>
      <c r="V48" s="23">
        <f>'GS &gt; 50 OLS Model'!$B$12*J48</f>
        <v>0</v>
      </c>
      <c r="W48" s="23">
        <f>'GS &gt; 50 OLS Model'!$B$13*K48</f>
        <v>0</v>
      </c>
      <c r="X48" s="23">
        <f>'GS &gt; 50 OLS Model'!$B$14*L48</f>
        <v>0</v>
      </c>
      <c r="Y48" s="23">
        <f>'GS &gt; 50 OLS Model'!$B$15*M48</f>
        <v>0</v>
      </c>
      <c r="Z48" s="23">
        <f t="shared" ca="1" si="2"/>
        <v>23035129.136624392</v>
      </c>
    </row>
    <row r="49" spans="1:26" x14ac:dyDescent="0.2">
      <c r="A49" s="11">
        <f>'Monthly Data'!A49</f>
        <v>41244</v>
      </c>
      <c r="B49" s="6">
        <f t="shared" si="1"/>
        <v>2012</v>
      </c>
      <c r="C49" s="30">
        <f>'Monthly Data'!N49</f>
        <v>25316304.236350678</v>
      </c>
      <c r="D49">
        <f t="shared" ca="1" si="5"/>
        <v>684.01</v>
      </c>
      <c r="E49">
        <f t="shared" ca="1" si="5"/>
        <v>0</v>
      </c>
      <c r="F49" s="30">
        <f>'Monthly Data'!Y49</f>
        <v>6740.2</v>
      </c>
      <c r="G49" s="30">
        <f>'Monthly Data'!AA49</f>
        <v>48</v>
      </c>
      <c r="H49" s="30">
        <f>'Monthly Data'!AF49</f>
        <v>361</v>
      </c>
      <c r="I49" s="30">
        <f>'Monthly Data'!AM49</f>
        <v>0</v>
      </c>
      <c r="J49" s="30">
        <f>'Monthly Data'!AN49</f>
        <v>0</v>
      </c>
      <c r="K49" s="30">
        <f>'Monthly Data'!AO49</f>
        <v>0</v>
      </c>
      <c r="L49" s="30">
        <f>'Monthly Data'!AP49</f>
        <v>1</v>
      </c>
      <c r="M49" s="30">
        <f>'Monthly Data'!AQ49</f>
        <v>0</v>
      </c>
      <c r="O49" s="23">
        <f>'GS &gt; 50 OLS Model'!$B$5</f>
        <v>-17077253.144684698</v>
      </c>
      <c r="P49" s="23">
        <f ca="1">'GS &gt; 50 OLS Model'!$B$6*D49</f>
        <v>5269320.5757368645</v>
      </c>
      <c r="Q49" s="23">
        <f ca="1">'GS &gt; 50 OLS Model'!$B$7*E49</f>
        <v>0</v>
      </c>
      <c r="R49" s="23">
        <f>'GS &gt; 50 OLS Model'!$B$8*F49</f>
        <v>36304245.757162422</v>
      </c>
      <c r="S49" s="23">
        <f>'GS &gt; 50 OLS Model'!$B$9*G49</f>
        <v>-1183298.2612662192</v>
      </c>
      <c r="T49" s="23">
        <f>'GS &gt; 50 OLS Model'!$B$10*H49</f>
        <v>3197367.2886803919</v>
      </c>
      <c r="U49" s="23">
        <f>'GS &gt; 50 OLS Model'!$B$11*I49</f>
        <v>0</v>
      </c>
      <c r="V49" s="23">
        <f>'GS &gt; 50 OLS Model'!$B$12*J49</f>
        <v>0</v>
      </c>
      <c r="W49" s="23">
        <f>'GS &gt; 50 OLS Model'!$B$13*K49</f>
        <v>0</v>
      </c>
      <c r="X49" s="23">
        <f>'GS &gt; 50 OLS Model'!$B$14*L49</f>
        <v>-1084258.36487305</v>
      </c>
      <c r="Y49" s="23">
        <f>'GS &gt; 50 OLS Model'!$B$15*M49</f>
        <v>0</v>
      </c>
      <c r="Z49" s="23">
        <f t="shared" ca="1" si="2"/>
        <v>25426123.85075571</v>
      </c>
    </row>
    <row r="50" spans="1:26" x14ac:dyDescent="0.2">
      <c r="A50" s="11">
        <f>'Monthly Data'!A50</f>
        <v>41275</v>
      </c>
      <c r="B50" s="6">
        <f t="shared" si="1"/>
        <v>2013</v>
      </c>
      <c r="C50" s="30">
        <f>'Monthly Data'!N50</f>
        <v>27247888.509537995</v>
      </c>
      <c r="D50">
        <f t="shared" ca="1" si="5"/>
        <v>784.29</v>
      </c>
      <c r="E50">
        <f t="shared" ca="1" si="5"/>
        <v>0</v>
      </c>
      <c r="F50" s="30">
        <f>'Monthly Data'!Y50</f>
        <v>6721.7</v>
      </c>
      <c r="G50" s="30">
        <f>'Monthly Data'!AA50</f>
        <v>49</v>
      </c>
      <c r="H50" s="30">
        <f>'Monthly Data'!AF50</f>
        <v>365</v>
      </c>
      <c r="I50" s="30">
        <f>'Monthly Data'!AM50</f>
        <v>0</v>
      </c>
      <c r="J50" s="30">
        <f>'Monthly Data'!AN50</f>
        <v>0</v>
      </c>
      <c r="K50" s="30">
        <f>'Monthly Data'!AO50</f>
        <v>0</v>
      </c>
      <c r="L50" s="30">
        <f>'Monthly Data'!AP50</f>
        <v>0</v>
      </c>
      <c r="M50" s="30">
        <f>'Monthly Data'!AQ50</f>
        <v>0</v>
      </c>
      <c r="O50" s="23">
        <f>'GS &gt; 50 OLS Model'!$B$5</f>
        <v>-17077253.144684698</v>
      </c>
      <c r="P50" s="23">
        <f ca="1">'GS &gt; 50 OLS Model'!$B$6*D50</f>
        <v>6041834.8187083015</v>
      </c>
      <c r="Q50" s="23">
        <f ca="1">'GS &gt; 50 OLS Model'!$B$7*E50</f>
        <v>0</v>
      </c>
      <c r="R50" s="23">
        <f>'GS &gt; 50 OLS Model'!$B$8*F50</f>
        <v>36204600.561692327</v>
      </c>
      <c r="S50" s="23">
        <f>'GS &gt; 50 OLS Model'!$B$9*G50</f>
        <v>-1207950.308375932</v>
      </c>
      <c r="T50" s="23">
        <f>'GS &gt; 50 OLS Model'!$B$10*H50</f>
        <v>3232795.1810757425</v>
      </c>
      <c r="U50" s="23">
        <f>'GS &gt; 50 OLS Model'!$B$11*I50</f>
        <v>0</v>
      </c>
      <c r="V50" s="23">
        <f>'GS &gt; 50 OLS Model'!$B$12*J50</f>
        <v>0</v>
      </c>
      <c r="W50" s="23">
        <f>'GS &gt; 50 OLS Model'!$B$13*K50</f>
        <v>0</v>
      </c>
      <c r="X50" s="23">
        <f>'GS &gt; 50 OLS Model'!$B$14*L50</f>
        <v>0</v>
      </c>
      <c r="Y50" s="23">
        <f>'GS &gt; 50 OLS Model'!$B$15*M50</f>
        <v>0</v>
      </c>
      <c r="Z50" s="23">
        <f t="shared" ca="1" si="2"/>
        <v>27194027.108415738</v>
      </c>
    </row>
    <row r="51" spans="1:26" x14ac:dyDescent="0.2">
      <c r="A51" s="11">
        <f>'Monthly Data'!A51</f>
        <v>41306</v>
      </c>
      <c r="B51" s="6">
        <f t="shared" si="1"/>
        <v>2013</v>
      </c>
      <c r="C51" s="30">
        <f>'Monthly Data'!N51</f>
        <v>24661696.396936703</v>
      </c>
      <c r="D51">
        <f t="shared" ca="1" si="5"/>
        <v>682.50999999999988</v>
      </c>
      <c r="E51">
        <f t="shared" ca="1" si="5"/>
        <v>0</v>
      </c>
      <c r="F51" s="30">
        <f>'Monthly Data'!Y51</f>
        <v>6702</v>
      </c>
      <c r="G51" s="30">
        <f>'Monthly Data'!AA51</f>
        <v>50</v>
      </c>
      <c r="H51" s="30">
        <f>'Monthly Data'!AF51</f>
        <v>365</v>
      </c>
      <c r="I51" s="30">
        <f>'Monthly Data'!AM51</f>
        <v>0</v>
      </c>
      <c r="J51" s="30">
        <f>'Monthly Data'!AN51</f>
        <v>1</v>
      </c>
      <c r="K51" s="30">
        <f>'Monthly Data'!AO51</f>
        <v>0</v>
      </c>
      <c r="L51" s="30">
        <f>'Monthly Data'!AP51</f>
        <v>0</v>
      </c>
      <c r="M51" s="30">
        <f>'Monthly Data'!AQ51</f>
        <v>0</v>
      </c>
      <c r="O51" s="23">
        <f>'GS &gt; 50 OLS Model'!$B$5</f>
        <v>-17077253.144684698</v>
      </c>
      <c r="P51" s="23">
        <f ca="1">'GS &gt; 50 OLS Model'!$B$6*D51</f>
        <v>5257765.2170964852</v>
      </c>
      <c r="Q51" s="23">
        <f ca="1">'GS &gt; 50 OLS Model'!$B$7*E51</f>
        <v>0</v>
      </c>
      <c r="R51" s="23">
        <f>'GS &gt; 50 OLS Model'!$B$8*F51</f>
        <v>36098491.894083641</v>
      </c>
      <c r="S51" s="23">
        <f>'GS &gt; 50 OLS Model'!$B$9*G51</f>
        <v>-1232602.3554856451</v>
      </c>
      <c r="T51" s="23">
        <f>'GS &gt; 50 OLS Model'!$B$10*H51</f>
        <v>3232795.1810757425</v>
      </c>
      <c r="U51" s="23">
        <f>'GS &gt; 50 OLS Model'!$B$11*I51</f>
        <v>0</v>
      </c>
      <c r="V51" s="23">
        <f>'GS &gt; 50 OLS Model'!$B$12*J51</f>
        <v>-1514640.7258048099</v>
      </c>
      <c r="W51" s="23">
        <f>'GS &gt; 50 OLS Model'!$B$13*K51</f>
        <v>0</v>
      </c>
      <c r="X51" s="23">
        <f>'GS &gt; 50 OLS Model'!$B$14*L51</f>
        <v>0</v>
      </c>
      <c r="Y51" s="23">
        <f>'GS &gt; 50 OLS Model'!$B$15*M51</f>
        <v>0</v>
      </c>
      <c r="Z51" s="23">
        <f t="shared" ca="1" si="2"/>
        <v>24764556.066280719</v>
      </c>
    </row>
    <row r="52" spans="1:26" x14ac:dyDescent="0.2">
      <c r="A52" s="11">
        <f>'Monthly Data'!A52</f>
        <v>41334</v>
      </c>
      <c r="B52" s="6">
        <f t="shared" si="1"/>
        <v>2013</v>
      </c>
      <c r="C52" s="30">
        <f>'Monthly Data'!N52</f>
        <v>25156036.893035416</v>
      </c>
      <c r="D52">
        <f t="shared" ca="1" si="5"/>
        <v>556.99</v>
      </c>
      <c r="E52">
        <f t="shared" ca="1" si="5"/>
        <v>0</v>
      </c>
      <c r="F52" s="30">
        <f>'Monthly Data'!Y52</f>
        <v>6675.8</v>
      </c>
      <c r="G52" s="30">
        <f>'Monthly Data'!AA52</f>
        <v>51</v>
      </c>
      <c r="H52" s="30">
        <f>'Monthly Data'!AF52</f>
        <v>369</v>
      </c>
      <c r="I52" s="30">
        <f>'Monthly Data'!AM52</f>
        <v>0</v>
      </c>
      <c r="J52" s="30">
        <f>'Monthly Data'!AN52</f>
        <v>0</v>
      </c>
      <c r="K52" s="30">
        <f>'Monthly Data'!AO52</f>
        <v>0</v>
      </c>
      <c r="L52" s="30">
        <f>'Monthly Data'!AP52</f>
        <v>0</v>
      </c>
      <c r="M52" s="30">
        <f>'Monthly Data'!AQ52</f>
        <v>0</v>
      </c>
      <c r="O52" s="23">
        <f>'GS &gt; 50 OLS Model'!$B$5</f>
        <v>-17077253.144684698</v>
      </c>
      <c r="P52" s="23">
        <f ca="1">'GS &gt; 50 OLS Model'!$B$6*D52</f>
        <v>4290812.8060696134</v>
      </c>
      <c r="Q52" s="23">
        <f ca="1">'GS &gt; 50 OLS Model'!$B$7*E52</f>
        <v>0</v>
      </c>
      <c r="R52" s="23">
        <f>'GS &gt; 50 OLS Model'!$B$8*F52</f>
        <v>35957372.752390862</v>
      </c>
      <c r="S52" s="23">
        <f>'GS &gt; 50 OLS Model'!$B$9*G52</f>
        <v>-1257254.402595358</v>
      </c>
      <c r="T52" s="23">
        <f>'GS &gt; 50 OLS Model'!$B$10*H52</f>
        <v>3268223.0734710931</v>
      </c>
      <c r="U52" s="23">
        <f>'GS &gt; 50 OLS Model'!$B$11*I52</f>
        <v>0</v>
      </c>
      <c r="V52" s="23">
        <f>'GS &gt; 50 OLS Model'!$B$12*J52</f>
        <v>0</v>
      </c>
      <c r="W52" s="23">
        <f>'GS &gt; 50 OLS Model'!$B$13*K52</f>
        <v>0</v>
      </c>
      <c r="X52" s="23">
        <f>'GS &gt; 50 OLS Model'!$B$14*L52</f>
        <v>0</v>
      </c>
      <c r="Y52" s="23">
        <f>'GS &gt; 50 OLS Model'!$B$15*M52</f>
        <v>0</v>
      </c>
      <c r="Z52" s="23">
        <f t="shared" ca="1" si="2"/>
        <v>25181901.084651507</v>
      </c>
    </row>
    <row r="53" spans="1:26" x14ac:dyDescent="0.2">
      <c r="A53" s="11">
        <f>'Monthly Data'!A53</f>
        <v>41365</v>
      </c>
      <c r="B53" s="6">
        <f t="shared" si="1"/>
        <v>2013</v>
      </c>
      <c r="C53" s="30">
        <f>'Monthly Data'!N53</f>
        <v>22478377.571534127</v>
      </c>
      <c r="D53">
        <f t="shared" ca="1" si="5"/>
        <v>326.58999999999997</v>
      </c>
      <c r="E53">
        <f t="shared" ca="1" si="5"/>
        <v>0.39</v>
      </c>
      <c r="F53" s="30">
        <f>'Monthly Data'!Y53</f>
        <v>6703.7</v>
      </c>
      <c r="G53" s="30">
        <f>'Monthly Data'!AA53</f>
        <v>52</v>
      </c>
      <c r="H53" s="30">
        <f>'Monthly Data'!AF53</f>
        <v>371</v>
      </c>
      <c r="I53" s="30">
        <f>'Monthly Data'!AM53</f>
        <v>0</v>
      </c>
      <c r="J53" s="30">
        <f>'Monthly Data'!AN53</f>
        <v>0</v>
      </c>
      <c r="K53" s="30">
        <f>'Monthly Data'!AO53</f>
        <v>1</v>
      </c>
      <c r="L53" s="30">
        <f>'Monthly Data'!AP53</f>
        <v>0</v>
      </c>
      <c r="M53" s="30">
        <f>'Monthly Data'!AQ53</f>
        <v>0</v>
      </c>
      <c r="O53" s="23">
        <f>'GS &gt; 50 OLS Model'!$B$5</f>
        <v>-17077253.144684698</v>
      </c>
      <c r="P53" s="23">
        <f ca="1">'GS &gt; 50 OLS Model'!$B$6*D53</f>
        <v>2515909.7189074759</v>
      </c>
      <c r="Q53" s="23">
        <f ca="1">'GS &gt; 50 OLS Model'!$B$7*E53</f>
        <v>12733.555464525869</v>
      </c>
      <c r="R53" s="23">
        <f>'GS &gt; 50 OLS Model'!$B$8*F53</f>
        <v>36107648.479613319</v>
      </c>
      <c r="S53" s="23">
        <f>'GS &gt; 50 OLS Model'!$B$9*G53</f>
        <v>-1281906.4497050708</v>
      </c>
      <c r="T53" s="23">
        <f>'GS &gt; 50 OLS Model'!$B$10*H53</f>
        <v>3285937.0196687682</v>
      </c>
      <c r="U53" s="23">
        <f>'GS &gt; 50 OLS Model'!$B$11*I53</f>
        <v>0</v>
      </c>
      <c r="V53" s="23">
        <f>'GS &gt; 50 OLS Model'!$B$12*J53</f>
        <v>0</v>
      </c>
      <c r="W53" s="23">
        <f>'GS &gt; 50 OLS Model'!$B$13*K53</f>
        <v>-1589672.4013817001</v>
      </c>
      <c r="X53" s="23">
        <f>'GS &gt; 50 OLS Model'!$B$14*L53</f>
        <v>0</v>
      </c>
      <c r="Y53" s="23">
        <f>'GS &gt; 50 OLS Model'!$B$15*M53</f>
        <v>0</v>
      </c>
      <c r="Z53" s="23">
        <f t="shared" ca="1" si="2"/>
        <v>21973396.777882617</v>
      </c>
    </row>
    <row r="54" spans="1:26" x14ac:dyDescent="0.2">
      <c r="A54" s="11">
        <f>'Monthly Data'!A54</f>
        <v>41395</v>
      </c>
      <c r="B54" s="6">
        <f t="shared" si="1"/>
        <v>2013</v>
      </c>
      <c r="C54" s="30">
        <f>'Monthly Data'!N54</f>
        <v>21098970.468832832</v>
      </c>
      <c r="D54">
        <f t="shared" ca="1" si="5"/>
        <v>144.96</v>
      </c>
      <c r="E54">
        <f t="shared" ca="1" si="5"/>
        <v>8.67</v>
      </c>
      <c r="F54" s="30">
        <f>'Monthly Data'!Y54</f>
        <v>6770.3</v>
      </c>
      <c r="G54" s="30">
        <f>'Monthly Data'!AA54</f>
        <v>53</v>
      </c>
      <c r="H54" s="30">
        <f>'Monthly Data'!AF54</f>
        <v>371</v>
      </c>
      <c r="I54" s="30">
        <f>'Monthly Data'!AM54</f>
        <v>0</v>
      </c>
      <c r="J54" s="30">
        <f>'Monthly Data'!AN54</f>
        <v>0</v>
      </c>
      <c r="K54" s="30">
        <f>'Monthly Data'!AO54</f>
        <v>0</v>
      </c>
      <c r="L54" s="30">
        <f>'Monthly Data'!AP54</f>
        <v>0</v>
      </c>
      <c r="M54" s="30">
        <f>'Monthly Data'!AQ54</f>
        <v>1</v>
      </c>
      <c r="O54" s="23">
        <f>'GS &gt; 50 OLS Model'!$B$5</f>
        <v>-17077253.144684698</v>
      </c>
      <c r="P54" s="23">
        <f ca="1">'GS &gt; 50 OLS Model'!$B$6*D54</f>
        <v>1116709.8590061783</v>
      </c>
      <c r="Q54" s="23">
        <f ca="1">'GS &gt; 50 OLS Model'!$B$7*E54</f>
        <v>283076.73301907507</v>
      </c>
      <c r="R54" s="23">
        <f>'GS &gt; 50 OLS Model'!$B$8*F54</f>
        <v>36466371.183305651</v>
      </c>
      <c r="S54" s="23">
        <f>'GS &gt; 50 OLS Model'!$B$9*G54</f>
        <v>-1306558.4968147837</v>
      </c>
      <c r="T54" s="23">
        <f>'GS &gt; 50 OLS Model'!$B$10*H54</f>
        <v>3285937.0196687682</v>
      </c>
      <c r="U54" s="23">
        <f>'GS &gt; 50 OLS Model'!$B$11*I54</f>
        <v>0</v>
      </c>
      <c r="V54" s="23">
        <f>'GS &gt; 50 OLS Model'!$B$12*J54</f>
        <v>0</v>
      </c>
      <c r="W54" s="23">
        <f>'GS &gt; 50 OLS Model'!$B$13*K54</f>
        <v>0</v>
      </c>
      <c r="X54" s="23">
        <f>'GS &gt; 50 OLS Model'!$B$14*L54</f>
        <v>0</v>
      </c>
      <c r="Y54" s="23">
        <f>'GS &gt; 50 OLS Model'!$B$15*M54</f>
        <v>-1207210.30976711</v>
      </c>
      <c r="Z54" s="23">
        <f t="shared" ca="1" si="2"/>
        <v>21561072.843733083</v>
      </c>
    </row>
    <row r="55" spans="1:26" x14ac:dyDescent="0.2">
      <c r="A55" s="11">
        <f>'Monthly Data'!A55</f>
        <v>41426</v>
      </c>
      <c r="B55" s="6">
        <f t="shared" si="1"/>
        <v>2013</v>
      </c>
      <c r="C55" s="30">
        <f>'Monthly Data'!N55</f>
        <v>21584100.430531546</v>
      </c>
      <c r="D55">
        <f t="shared" ca="1" si="5"/>
        <v>41.510000000000005</v>
      </c>
      <c r="E55">
        <f t="shared" ca="1" si="5"/>
        <v>44.41</v>
      </c>
      <c r="F55" s="30">
        <f>'Monthly Data'!Y55</f>
        <v>6861.8</v>
      </c>
      <c r="G55" s="30">
        <f>'Monthly Data'!AA55</f>
        <v>54</v>
      </c>
      <c r="H55" s="30">
        <f>'Monthly Data'!AF55</f>
        <v>370</v>
      </c>
      <c r="I55" s="30">
        <f>'Monthly Data'!AM55</f>
        <v>0</v>
      </c>
      <c r="J55" s="30">
        <f>'Monthly Data'!AN55</f>
        <v>0</v>
      </c>
      <c r="K55" s="30">
        <f>'Monthly Data'!AO55</f>
        <v>0</v>
      </c>
      <c r="L55" s="30">
        <f>'Monthly Data'!AP55</f>
        <v>0</v>
      </c>
      <c r="M55" s="30">
        <f>'Monthly Data'!AQ55</f>
        <v>1</v>
      </c>
      <c r="O55" s="23">
        <f>'GS &gt; 50 OLS Model'!$B$5</f>
        <v>-17077253.144684698</v>
      </c>
      <c r="P55" s="23">
        <f ca="1">'GS &gt; 50 OLS Model'!$B$6*D55</f>
        <v>319775.29144140769</v>
      </c>
      <c r="Q55" s="23">
        <f ca="1">'GS &gt; 50 OLS Model'!$B$7*E55</f>
        <v>1449992.8158451123</v>
      </c>
      <c r="R55" s="23">
        <f>'GS &gt; 50 OLS Model'!$B$8*F55</f>
        <v>36959210.933873937</v>
      </c>
      <c r="S55" s="23">
        <f>'GS &gt; 50 OLS Model'!$B$9*G55</f>
        <v>-1331210.5439244967</v>
      </c>
      <c r="T55" s="23">
        <f>'GS &gt; 50 OLS Model'!$B$10*H55</f>
        <v>3277080.0465699309</v>
      </c>
      <c r="U55" s="23">
        <f>'GS &gt; 50 OLS Model'!$B$11*I55</f>
        <v>0</v>
      </c>
      <c r="V55" s="23">
        <f>'GS &gt; 50 OLS Model'!$B$12*J55</f>
        <v>0</v>
      </c>
      <c r="W55" s="23">
        <f>'GS &gt; 50 OLS Model'!$B$13*K55</f>
        <v>0</v>
      </c>
      <c r="X55" s="23">
        <f>'GS &gt; 50 OLS Model'!$B$14*L55</f>
        <v>0</v>
      </c>
      <c r="Y55" s="23">
        <f>'GS &gt; 50 OLS Model'!$B$15*M55</f>
        <v>-1207210.30976711</v>
      </c>
      <c r="Z55" s="23">
        <f t="shared" ca="1" si="2"/>
        <v>22390385.089354087</v>
      </c>
    </row>
    <row r="56" spans="1:26" x14ac:dyDescent="0.2">
      <c r="A56" s="11">
        <f>'Monthly Data'!A56</f>
        <v>41456</v>
      </c>
      <c r="B56" s="6">
        <f t="shared" si="1"/>
        <v>2013</v>
      </c>
      <c r="C56" s="30">
        <f>'Monthly Data'!N56</f>
        <v>24380210.304030258</v>
      </c>
      <c r="D56">
        <f t="shared" ca="1" si="5"/>
        <v>5.01</v>
      </c>
      <c r="E56">
        <f t="shared" ca="1" si="5"/>
        <v>96.909999999999982</v>
      </c>
      <c r="F56" s="30">
        <f>'Monthly Data'!Y56</f>
        <v>6917.1</v>
      </c>
      <c r="G56" s="30">
        <f>'Monthly Data'!AA56</f>
        <v>55</v>
      </c>
      <c r="H56" s="30">
        <f>'Monthly Data'!AF56</f>
        <v>371</v>
      </c>
      <c r="I56" s="30">
        <f>'Monthly Data'!AM56</f>
        <v>0</v>
      </c>
      <c r="J56" s="30">
        <f>'Monthly Data'!AN56</f>
        <v>0</v>
      </c>
      <c r="K56" s="30">
        <f>'Monthly Data'!AO56</f>
        <v>0</v>
      </c>
      <c r="L56" s="30">
        <f>'Monthly Data'!AP56</f>
        <v>0</v>
      </c>
      <c r="M56" s="30">
        <f>'Monthly Data'!AQ56</f>
        <v>1</v>
      </c>
      <c r="O56" s="23">
        <f>'GS &gt; 50 OLS Model'!$B$5</f>
        <v>-17077253.144684698</v>
      </c>
      <c r="P56" s="23">
        <f ca="1">'GS &gt; 50 OLS Model'!$B$6*D56</f>
        <v>38594.897858864184</v>
      </c>
      <c r="Q56" s="23">
        <f ca="1">'GS &gt; 50 OLS Model'!$B$7*E56</f>
        <v>3164125.2822235944</v>
      </c>
      <c r="R56" s="23">
        <f>'GS &gt; 50 OLS Model'!$B$8*F56</f>
        <v>37257069.274927773</v>
      </c>
      <c r="S56" s="23">
        <f>'GS &gt; 50 OLS Model'!$B$9*G56</f>
        <v>-1355862.5910342096</v>
      </c>
      <c r="T56" s="23">
        <f>'GS &gt; 50 OLS Model'!$B$10*H56</f>
        <v>3285937.0196687682</v>
      </c>
      <c r="U56" s="23">
        <f>'GS &gt; 50 OLS Model'!$B$11*I56</f>
        <v>0</v>
      </c>
      <c r="V56" s="23">
        <f>'GS &gt; 50 OLS Model'!$B$12*J56</f>
        <v>0</v>
      </c>
      <c r="W56" s="23">
        <f>'GS &gt; 50 OLS Model'!$B$13*K56</f>
        <v>0</v>
      </c>
      <c r="X56" s="23">
        <f>'GS &gt; 50 OLS Model'!$B$14*L56</f>
        <v>0</v>
      </c>
      <c r="Y56" s="23">
        <f>'GS &gt; 50 OLS Model'!$B$15*M56</f>
        <v>-1207210.30976711</v>
      </c>
      <c r="Z56" s="23">
        <f t="shared" ca="1" si="2"/>
        <v>24105400.429192983</v>
      </c>
    </row>
    <row r="57" spans="1:26" x14ac:dyDescent="0.2">
      <c r="A57" s="11">
        <f>'Monthly Data'!A57</f>
        <v>41487</v>
      </c>
      <c r="B57" s="6">
        <f t="shared" si="1"/>
        <v>2013</v>
      </c>
      <c r="C57" s="30">
        <f>'Monthly Data'!N57</f>
        <v>23693758.831728969</v>
      </c>
      <c r="D57">
        <f t="shared" ca="1" si="5"/>
        <v>12.719999999999999</v>
      </c>
      <c r="E57">
        <f t="shared" ca="1" si="5"/>
        <v>77.22999999999999</v>
      </c>
      <c r="F57" s="30">
        <f>'Monthly Data'!Y57</f>
        <v>6934.7</v>
      </c>
      <c r="G57" s="30">
        <f>'Monthly Data'!AA57</f>
        <v>56</v>
      </c>
      <c r="H57" s="30">
        <f>'Monthly Data'!AF57</f>
        <v>373</v>
      </c>
      <c r="I57" s="30">
        <f>'Monthly Data'!AM57</f>
        <v>0</v>
      </c>
      <c r="J57" s="30">
        <f>'Monthly Data'!AN57</f>
        <v>0</v>
      </c>
      <c r="K57" s="30">
        <f>'Monthly Data'!AO57</f>
        <v>0</v>
      </c>
      <c r="L57" s="30">
        <f>'Monthly Data'!AP57</f>
        <v>0</v>
      </c>
      <c r="M57" s="30">
        <f>'Monthly Data'!AQ57</f>
        <v>1</v>
      </c>
      <c r="O57" s="23">
        <f>'GS &gt; 50 OLS Model'!$B$5</f>
        <v>-17077253.144684698</v>
      </c>
      <c r="P57" s="23">
        <f ca="1">'GS &gt; 50 OLS Model'!$B$6*D57</f>
        <v>97989.441270409661</v>
      </c>
      <c r="Q57" s="23">
        <f ca="1">'GS &gt; 50 OLS Model'!$B$7*E57</f>
        <v>2521570.483398289</v>
      </c>
      <c r="R57" s="23">
        <f>'GS &gt; 50 OLS Model'!$B$8*F57</f>
        <v>37351866.866293915</v>
      </c>
      <c r="S57" s="23">
        <f>'GS &gt; 50 OLS Model'!$B$9*G57</f>
        <v>-1380514.6381439224</v>
      </c>
      <c r="T57" s="23">
        <f>'GS &gt; 50 OLS Model'!$B$10*H57</f>
        <v>3303650.9658664437</v>
      </c>
      <c r="U57" s="23">
        <f>'GS &gt; 50 OLS Model'!$B$11*I57</f>
        <v>0</v>
      </c>
      <c r="V57" s="23">
        <f>'GS &gt; 50 OLS Model'!$B$12*J57</f>
        <v>0</v>
      </c>
      <c r="W57" s="23">
        <f>'GS &gt; 50 OLS Model'!$B$13*K57</f>
        <v>0</v>
      </c>
      <c r="X57" s="23">
        <f>'GS &gt; 50 OLS Model'!$B$14*L57</f>
        <v>0</v>
      </c>
      <c r="Y57" s="23">
        <f>'GS &gt; 50 OLS Model'!$B$15*M57</f>
        <v>-1207210.30976711</v>
      </c>
      <c r="Z57" s="23">
        <f t="shared" ca="1" si="2"/>
        <v>23610099.664233327</v>
      </c>
    </row>
    <row r="58" spans="1:26" x14ac:dyDescent="0.2">
      <c r="A58" s="11">
        <f>'Monthly Data'!A58</f>
        <v>41518</v>
      </c>
      <c r="B58" s="6">
        <f t="shared" si="1"/>
        <v>2013</v>
      </c>
      <c r="C58" s="30">
        <f>'Monthly Data'!N58</f>
        <v>21820286.767527681</v>
      </c>
      <c r="D58">
        <f t="shared" ca="1" si="5"/>
        <v>86.570000000000007</v>
      </c>
      <c r="E58">
        <f t="shared" ca="1" si="5"/>
        <v>19.899999999999999</v>
      </c>
      <c r="F58" s="30">
        <f>'Monthly Data'!Y58</f>
        <v>6906.9</v>
      </c>
      <c r="G58" s="30">
        <f>'Monthly Data'!AA58</f>
        <v>57</v>
      </c>
      <c r="H58" s="30">
        <f>'Monthly Data'!AF58</f>
        <v>373</v>
      </c>
      <c r="I58" s="30">
        <f>'Monthly Data'!AM58</f>
        <v>1</v>
      </c>
      <c r="J58" s="30">
        <f>'Monthly Data'!AN58</f>
        <v>0</v>
      </c>
      <c r="K58" s="30">
        <f>'Monthly Data'!AO58</f>
        <v>0</v>
      </c>
      <c r="L58" s="30">
        <f>'Monthly Data'!AP58</f>
        <v>0</v>
      </c>
      <c r="M58" s="30">
        <f>'Monthly Data'!AQ58</f>
        <v>0</v>
      </c>
      <c r="O58" s="23">
        <f>'GS &gt; 50 OLS Model'!$B$5</f>
        <v>-17077253.144684698</v>
      </c>
      <c r="P58" s="23">
        <f ca="1">'GS &gt; 50 OLS Model'!$B$6*D58</f>
        <v>666898.26499837788</v>
      </c>
      <c r="Q58" s="23">
        <f ca="1">'GS &gt; 50 OLS Model'!$B$7*E58</f>
        <v>649737.83011298662</v>
      </c>
      <c r="R58" s="23">
        <f>'GS &gt; 50 OLS Model'!$B$8*F58</f>
        <v>37202129.76174967</v>
      </c>
      <c r="S58" s="23">
        <f>'GS &gt; 50 OLS Model'!$B$9*G58</f>
        <v>-1405166.6852536353</v>
      </c>
      <c r="T58" s="23">
        <f>'GS &gt; 50 OLS Model'!$B$10*H58</f>
        <v>3303650.9658664437</v>
      </c>
      <c r="U58" s="23">
        <f>'GS &gt; 50 OLS Model'!$B$11*I58</f>
        <v>-1573555.21064002</v>
      </c>
      <c r="V58" s="23">
        <f>'GS &gt; 50 OLS Model'!$B$12*J58</f>
        <v>0</v>
      </c>
      <c r="W58" s="23">
        <f>'GS &gt; 50 OLS Model'!$B$13*K58</f>
        <v>0</v>
      </c>
      <c r="X58" s="23">
        <f>'GS &gt; 50 OLS Model'!$B$14*L58</f>
        <v>0</v>
      </c>
      <c r="Y58" s="23">
        <f>'GS &gt; 50 OLS Model'!$B$15*M58</f>
        <v>0</v>
      </c>
      <c r="Z58" s="23">
        <f t="shared" ca="1" si="2"/>
        <v>21766441.782149125</v>
      </c>
    </row>
    <row r="59" spans="1:26" x14ac:dyDescent="0.2">
      <c r="A59" s="11">
        <f>'Monthly Data'!A59</f>
        <v>41548</v>
      </c>
      <c r="B59" s="6">
        <f t="shared" si="1"/>
        <v>2013</v>
      </c>
      <c r="C59" s="30">
        <f>'Monthly Data'!N59</f>
        <v>22103727.918226391</v>
      </c>
      <c r="D59">
        <f t="shared" ca="1" si="5"/>
        <v>270.3</v>
      </c>
      <c r="E59">
        <f t="shared" ca="1" si="5"/>
        <v>1.21</v>
      </c>
      <c r="F59" s="30">
        <f>'Monthly Data'!Y59</f>
        <v>6889</v>
      </c>
      <c r="G59" s="30">
        <f>'Monthly Data'!AA59</f>
        <v>58</v>
      </c>
      <c r="H59" s="30">
        <f>'Monthly Data'!AF59</f>
        <v>374</v>
      </c>
      <c r="I59" s="30">
        <f>'Monthly Data'!AM59</f>
        <v>1</v>
      </c>
      <c r="J59" s="30">
        <f>'Monthly Data'!AN59</f>
        <v>0</v>
      </c>
      <c r="K59" s="30">
        <f>'Monthly Data'!AO59</f>
        <v>0</v>
      </c>
      <c r="L59" s="30">
        <f>'Monthly Data'!AP59</f>
        <v>0</v>
      </c>
      <c r="M59" s="30">
        <f>'Monthly Data'!AQ59</f>
        <v>0</v>
      </c>
      <c r="O59" s="23">
        <f>'GS &gt; 50 OLS Model'!$B$5</f>
        <v>-17077253.144684698</v>
      </c>
      <c r="P59" s="23">
        <f ca="1">'GS &gt; 50 OLS Model'!$B$6*D59</f>
        <v>2082275.6269962057</v>
      </c>
      <c r="Q59" s="23">
        <f ca="1">'GS &gt; 50 OLS Model'!$B$7*E59</f>
        <v>39506.672082246929</v>
      </c>
      <c r="R59" s="23">
        <f>'GS &gt; 50 OLS Model'!$B$8*F59</f>
        <v>37105716.302348875</v>
      </c>
      <c r="S59" s="23">
        <f>'GS &gt; 50 OLS Model'!$B$9*G59</f>
        <v>-1429818.7323633484</v>
      </c>
      <c r="T59" s="23">
        <f>'GS &gt; 50 OLS Model'!$B$10*H59</f>
        <v>3312507.9389652815</v>
      </c>
      <c r="U59" s="23">
        <f>'GS &gt; 50 OLS Model'!$B$11*I59</f>
        <v>-1573555.21064002</v>
      </c>
      <c r="V59" s="23">
        <f>'GS &gt; 50 OLS Model'!$B$12*J59</f>
        <v>0</v>
      </c>
      <c r="W59" s="23">
        <f>'GS &gt; 50 OLS Model'!$B$13*K59</f>
        <v>0</v>
      </c>
      <c r="X59" s="23">
        <f>'GS &gt; 50 OLS Model'!$B$14*L59</f>
        <v>0</v>
      </c>
      <c r="Y59" s="23">
        <f>'GS &gt; 50 OLS Model'!$B$15*M59</f>
        <v>0</v>
      </c>
      <c r="Z59" s="23">
        <f t="shared" ca="1" si="2"/>
        <v>22459379.452704541</v>
      </c>
    </row>
    <row r="60" spans="1:26" x14ac:dyDescent="0.2">
      <c r="A60" s="11">
        <f>'Monthly Data'!A60</f>
        <v>41579</v>
      </c>
      <c r="B60" s="6">
        <f t="shared" si="1"/>
        <v>2013</v>
      </c>
      <c r="C60" s="30">
        <f>'Monthly Data'!N60</f>
        <v>24077093.308325101</v>
      </c>
      <c r="D60">
        <f t="shared" ca="1" si="5"/>
        <v>444.05</v>
      </c>
      <c r="E60">
        <f t="shared" ca="1" si="5"/>
        <v>0</v>
      </c>
      <c r="F60" s="30">
        <f>'Monthly Data'!Y60</f>
        <v>6863.8</v>
      </c>
      <c r="G60" s="30">
        <f>'Monthly Data'!AA60</f>
        <v>59</v>
      </c>
      <c r="H60" s="30">
        <f>'Monthly Data'!AF60</f>
        <v>373</v>
      </c>
      <c r="I60" s="30">
        <f>'Monthly Data'!AM60</f>
        <v>1</v>
      </c>
      <c r="J60" s="30">
        <f>'Monthly Data'!AN60</f>
        <v>0</v>
      </c>
      <c r="K60" s="30">
        <f>'Monthly Data'!AO60</f>
        <v>0</v>
      </c>
      <c r="L60" s="30">
        <f>'Monthly Data'!AP60</f>
        <v>0</v>
      </c>
      <c r="M60" s="30">
        <f>'Monthly Data'!AQ60</f>
        <v>0</v>
      </c>
      <c r="O60" s="23">
        <f>'GS &gt; 50 OLS Model'!$B$5</f>
        <v>-17077253.144684698</v>
      </c>
      <c r="P60" s="23">
        <f ca="1">'GS &gt; 50 OLS Model'!$B$6*D60</f>
        <v>3420771.3361733817</v>
      </c>
      <c r="Q60" s="23">
        <f ca="1">'GS &gt; 50 OLS Model'!$B$7*E60</f>
        <v>0</v>
      </c>
      <c r="R60" s="23">
        <f>'GS &gt; 50 OLS Model'!$B$8*F60</f>
        <v>36969983.387438267</v>
      </c>
      <c r="S60" s="23">
        <f>'GS &gt; 50 OLS Model'!$B$9*G60</f>
        <v>-1454470.7794730612</v>
      </c>
      <c r="T60" s="23">
        <f>'GS &gt; 50 OLS Model'!$B$10*H60</f>
        <v>3303650.9658664437</v>
      </c>
      <c r="U60" s="23">
        <f>'GS &gt; 50 OLS Model'!$B$11*I60</f>
        <v>-1573555.21064002</v>
      </c>
      <c r="V60" s="23">
        <f>'GS &gt; 50 OLS Model'!$B$12*J60</f>
        <v>0</v>
      </c>
      <c r="W60" s="23">
        <f>'GS &gt; 50 OLS Model'!$B$13*K60</f>
        <v>0</v>
      </c>
      <c r="X60" s="23">
        <f>'GS &gt; 50 OLS Model'!$B$14*L60</f>
        <v>0</v>
      </c>
      <c r="Y60" s="23">
        <f>'GS &gt; 50 OLS Model'!$B$15*M60</f>
        <v>0</v>
      </c>
      <c r="Z60" s="23">
        <f t="shared" ca="1" si="2"/>
        <v>23589126.55468031</v>
      </c>
    </row>
    <row r="61" spans="1:26" x14ac:dyDescent="0.2">
      <c r="A61" s="11">
        <f>'Monthly Data'!A61</f>
        <v>41609</v>
      </c>
      <c r="B61" s="6">
        <f t="shared" si="1"/>
        <v>2013</v>
      </c>
      <c r="C61" s="30">
        <f>'Monthly Data'!N61</f>
        <v>27124967.93432381</v>
      </c>
      <c r="D61">
        <f t="shared" ca="1" si="5"/>
        <v>684.01</v>
      </c>
      <c r="E61">
        <f t="shared" ca="1" si="5"/>
        <v>0</v>
      </c>
      <c r="F61" s="30">
        <f>'Monthly Data'!Y61</f>
        <v>6849.3</v>
      </c>
      <c r="G61" s="30">
        <f>'Monthly Data'!AA61</f>
        <v>60</v>
      </c>
      <c r="H61" s="30">
        <f>'Monthly Data'!AF61</f>
        <v>374</v>
      </c>
      <c r="I61" s="30">
        <f>'Monthly Data'!AM61</f>
        <v>0</v>
      </c>
      <c r="J61" s="30">
        <f>'Monthly Data'!AN61</f>
        <v>0</v>
      </c>
      <c r="K61" s="30">
        <f>'Monthly Data'!AO61</f>
        <v>0</v>
      </c>
      <c r="L61" s="30">
        <f>'Monthly Data'!AP61</f>
        <v>1</v>
      </c>
      <c r="M61" s="30">
        <f>'Monthly Data'!AQ61</f>
        <v>0</v>
      </c>
      <c r="O61" s="23">
        <f>'GS &gt; 50 OLS Model'!$B$5</f>
        <v>-17077253.144684698</v>
      </c>
      <c r="P61" s="23">
        <f ca="1">'GS &gt; 50 OLS Model'!$B$6*D61</f>
        <v>5269320.5757368645</v>
      </c>
      <c r="Q61" s="23">
        <f ca="1">'GS &gt; 50 OLS Model'!$B$7*E61</f>
        <v>0</v>
      </c>
      <c r="R61" s="23">
        <f>'GS &gt; 50 OLS Model'!$B$8*F61</f>
        <v>36891883.09909685</v>
      </c>
      <c r="S61" s="23">
        <f>'GS &gt; 50 OLS Model'!$B$9*G61</f>
        <v>-1479122.8265827741</v>
      </c>
      <c r="T61" s="23">
        <f>'GS &gt; 50 OLS Model'!$B$10*H61</f>
        <v>3312507.9389652815</v>
      </c>
      <c r="U61" s="23">
        <f>'GS &gt; 50 OLS Model'!$B$11*I61</f>
        <v>0</v>
      </c>
      <c r="V61" s="23">
        <f>'GS &gt; 50 OLS Model'!$B$12*J61</f>
        <v>0</v>
      </c>
      <c r="W61" s="23">
        <f>'GS &gt; 50 OLS Model'!$B$13*K61</f>
        <v>0</v>
      </c>
      <c r="X61" s="23">
        <f>'GS &gt; 50 OLS Model'!$B$14*L61</f>
        <v>-1084258.36487305</v>
      </c>
      <c r="Y61" s="23">
        <f>'GS &gt; 50 OLS Model'!$B$15*M61</f>
        <v>0</v>
      </c>
      <c r="Z61" s="23">
        <f t="shared" ca="1" si="2"/>
        <v>25833077.27765847</v>
      </c>
    </row>
    <row r="62" spans="1:26" x14ac:dyDescent="0.2">
      <c r="A62" s="11">
        <v>41640</v>
      </c>
      <c r="B62" s="6">
        <f t="shared" si="1"/>
        <v>2014</v>
      </c>
      <c r="C62" s="30">
        <f>'Monthly Data'!N62</f>
        <v>27949977.122618053</v>
      </c>
      <c r="D62">
        <f t="shared" ca="1" si="5"/>
        <v>784.29</v>
      </c>
      <c r="E62">
        <f t="shared" ca="1" si="5"/>
        <v>0</v>
      </c>
      <c r="F62" s="30">
        <f>'Monthly Data'!Y62</f>
        <v>6806.1</v>
      </c>
      <c r="G62" s="30">
        <f>'Monthly Data'!AA62</f>
        <v>61</v>
      </c>
      <c r="H62" s="30">
        <f>'Monthly Data'!AF62</f>
        <v>322</v>
      </c>
      <c r="I62" s="30">
        <f>'Monthly Data'!AM62</f>
        <v>0</v>
      </c>
      <c r="J62" s="30">
        <f>'Monthly Data'!AN62</f>
        <v>0</v>
      </c>
      <c r="K62" s="30">
        <f>'Monthly Data'!AO62</f>
        <v>0</v>
      </c>
      <c r="L62" s="30">
        <f>'Monthly Data'!AP62</f>
        <v>0</v>
      </c>
      <c r="M62" s="30">
        <f>'Monthly Data'!AQ62</f>
        <v>0</v>
      </c>
      <c r="O62" s="23">
        <f>'GS &gt; 50 OLS Model'!$B$5</f>
        <v>-17077253.144684698</v>
      </c>
      <c r="P62" s="23">
        <f ca="1">'GS &gt; 50 OLS Model'!$B$6*D62</f>
        <v>6041834.8187083015</v>
      </c>
      <c r="Q62" s="23">
        <f ca="1">'GS &gt; 50 OLS Model'!$B$7*E62</f>
        <v>0</v>
      </c>
      <c r="R62" s="23">
        <f>'GS &gt; 50 OLS Model'!$B$8*F62</f>
        <v>36659198.102107234</v>
      </c>
      <c r="S62" s="23">
        <f>'GS &gt; 50 OLS Model'!$B$9*G62</f>
        <v>-1503774.8736924869</v>
      </c>
      <c r="T62" s="23">
        <f>'GS &gt; 50 OLS Model'!$B$10*H62</f>
        <v>2851945.3378257235</v>
      </c>
      <c r="U62" s="23">
        <f>'GS &gt; 50 OLS Model'!$B$11*I62</f>
        <v>0</v>
      </c>
      <c r="V62" s="23">
        <f>'GS &gt; 50 OLS Model'!$B$12*J62</f>
        <v>0</v>
      </c>
      <c r="W62" s="23">
        <f>'GS &gt; 50 OLS Model'!$B$13*K62</f>
        <v>0</v>
      </c>
      <c r="X62" s="23">
        <f>'GS &gt; 50 OLS Model'!$B$14*L62</f>
        <v>0</v>
      </c>
      <c r="Y62" s="23">
        <f>'GS &gt; 50 OLS Model'!$B$15*M62</f>
        <v>0</v>
      </c>
      <c r="Z62" s="23">
        <f t="shared" ca="1" si="2"/>
        <v>26971950.240264073</v>
      </c>
    </row>
    <row r="63" spans="1:26" x14ac:dyDescent="0.2">
      <c r="A63" s="11">
        <v>41671</v>
      </c>
      <c r="B63" s="6">
        <f t="shared" si="1"/>
        <v>2014</v>
      </c>
      <c r="C63" s="30">
        <f>'Monthly Data'!N63</f>
        <v>25182923.631018892</v>
      </c>
      <c r="D63">
        <f t="shared" ref="D63:E78" ca="1" si="6">D51</f>
        <v>682.50999999999988</v>
      </c>
      <c r="E63">
        <f t="shared" ca="1" si="6"/>
        <v>0</v>
      </c>
      <c r="F63" s="30">
        <f>'Monthly Data'!Y63</f>
        <v>6772.3</v>
      </c>
      <c r="G63" s="30">
        <f>'Monthly Data'!AA63</f>
        <v>62</v>
      </c>
      <c r="H63" s="30">
        <f>'Monthly Data'!AF63</f>
        <v>322</v>
      </c>
      <c r="I63" s="30">
        <f>'Monthly Data'!AM63</f>
        <v>0</v>
      </c>
      <c r="J63" s="30">
        <f>'Monthly Data'!AN63</f>
        <v>1</v>
      </c>
      <c r="K63" s="30">
        <f>'Monthly Data'!AO63</f>
        <v>0</v>
      </c>
      <c r="L63" s="30">
        <f>'Monthly Data'!AP63</f>
        <v>0</v>
      </c>
      <c r="M63" s="30">
        <f>'Monthly Data'!AQ63</f>
        <v>0</v>
      </c>
      <c r="O63" s="23">
        <f>'GS &gt; 50 OLS Model'!$B$5</f>
        <v>-17077253.144684698</v>
      </c>
      <c r="P63" s="23">
        <f ca="1">'GS &gt; 50 OLS Model'!$B$6*D63</f>
        <v>5257765.2170964852</v>
      </c>
      <c r="Q63" s="23">
        <f ca="1">'GS &gt; 50 OLS Model'!$B$7*E63</f>
        <v>0</v>
      </c>
      <c r="R63" s="23">
        <f>'GS &gt; 50 OLS Model'!$B$8*F63</f>
        <v>36477143.636869982</v>
      </c>
      <c r="S63" s="23">
        <f>'GS &gt; 50 OLS Model'!$B$9*G63</f>
        <v>-1528426.9208022</v>
      </c>
      <c r="T63" s="23">
        <f>'GS &gt; 50 OLS Model'!$B$10*H63</f>
        <v>2851945.3378257235</v>
      </c>
      <c r="U63" s="23">
        <f>'GS &gt; 50 OLS Model'!$B$11*I63</f>
        <v>0</v>
      </c>
      <c r="V63" s="23">
        <f>'GS &gt; 50 OLS Model'!$B$12*J63</f>
        <v>-1514640.7258048099</v>
      </c>
      <c r="W63" s="23">
        <f>'GS &gt; 50 OLS Model'!$B$13*K63</f>
        <v>0</v>
      </c>
      <c r="X63" s="23">
        <f>'GS &gt; 50 OLS Model'!$B$14*L63</f>
        <v>0</v>
      </c>
      <c r="Y63" s="23">
        <f>'GS &gt; 50 OLS Model'!$B$15*M63</f>
        <v>0</v>
      </c>
      <c r="Z63" s="23">
        <f t="shared" ca="1" si="2"/>
        <v>24466533.400500484</v>
      </c>
    </row>
    <row r="64" spans="1:26" x14ac:dyDescent="0.2">
      <c r="A64" s="11">
        <v>41699</v>
      </c>
      <c r="B64" s="6">
        <f t="shared" si="1"/>
        <v>2014</v>
      </c>
      <c r="C64" s="30">
        <f>'Monthly Data'!N64</f>
        <v>26454974.45341973</v>
      </c>
      <c r="D64">
        <f t="shared" ca="1" si="6"/>
        <v>556.99</v>
      </c>
      <c r="E64">
        <f t="shared" ca="1" si="6"/>
        <v>0</v>
      </c>
      <c r="F64" s="30">
        <f>'Monthly Data'!Y64</f>
        <v>6751.3</v>
      </c>
      <c r="G64" s="30">
        <f>'Monthly Data'!AA64</f>
        <v>63</v>
      </c>
      <c r="H64" s="30">
        <f>'Monthly Data'!AF64</f>
        <v>325</v>
      </c>
      <c r="I64" s="30">
        <f>'Monthly Data'!AM64</f>
        <v>0</v>
      </c>
      <c r="J64" s="30">
        <f>'Monthly Data'!AN64</f>
        <v>0</v>
      </c>
      <c r="K64" s="30">
        <f>'Monthly Data'!AO64</f>
        <v>0</v>
      </c>
      <c r="L64" s="30">
        <f>'Monthly Data'!AP64</f>
        <v>0</v>
      </c>
      <c r="M64" s="30">
        <f>'Monthly Data'!AQ64</f>
        <v>0</v>
      </c>
      <c r="O64" s="23">
        <f>'GS &gt; 50 OLS Model'!$B$5</f>
        <v>-17077253.144684698</v>
      </c>
      <c r="P64" s="23">
        <f ca="1">'GS &gt; 50 OLS Model'!$B$6*D64</f>
        <v>4290812.8060696134</v>
      </c>
      <c r="Q64" s="23">
        <f ca="1">'GS &gt; 50 OLS Model'!$B$7*E64</f>
        <v>0</v>
      </c>
      <c r="R64" s="23">
        <f>'GS &gt; 50 OLS Model'!$B$8*F64</f>
        <v>36364032.874444477</v>
      </c>
      <c r="S64" s="23">
        <f>'GS &gt; 50 OLS Model'!$B$9*G64</f>
        <v>-1553078.9679119128</v>
      </c>
      <c r="T64" s="23">
        <f>'GS &gt; 50 OLS Model'!$B$10*H64</f>
        <v>2878516.2571222363</v>
      </c>
      <c r="U64" s="23">
        <f>'GS &gt; 50 OLS Model'!$B$11*I64</f>
        <v>0</v>
      </c>
      <c r="V64" s="23">
        <f>'GS &gt; 50 OLS Model'!$B$12*J64</f>
        <v>0</v>
      </c>
      <c r="W64" s="23">
        <f>'GS &gt; 50 OLS Model'!$B$13*K64</f>
        <v>0</v>
      </c>
      <c r="X64" s="23">
        <f>'GS &gt; 50 OLS Model'!$B$14*L64</f>
        <v>0</v>
      </c>
      <c r="Y64" s="23">
        <f>'GS &gt; 50 OLS Model'!$B$15*M64</f>
        <v>0</v>
      </c>
      <c r="Z64" s="23">
        <f t="shared" ca="1" si="2"/>
        <v>24903029.825039715</v>
      </c>
    </row>
    <row r="65" spans="1:26" x14ac:dyDescent="0.2">
      <c r="A65" s="11">
        <v>41730</v>
      </c>
      <c r="B65" s="6">
        <f t="shared" si="1"/>
        <v>2014</v>
      </c>
      <c r="C65" s="30">
        <f>'Monthly Data'!N65</f>
        <v>22395463.118020575</v>
      </c>
      <c r="D65">
        <f t="shared" ca="1" si="6"/>
        <v>326.58999999999997</v>
      </c>
      <c r="E65">
        <f t="shared" ca="1" si="6"/>
        <v>0.39</v>
      </c>
      <c r="F65" s="30">
        <f>'Monthly Data'!Y65</f>
        <v>6785</v>
      </c>
      <c r="G65" s="30">
        <f>'Monthly Data'!AA65</f>
        <v>64</v>
      </c>
      <c r="H65" s="30">
        <f>'Monthly Data'!AF65</f>
        <v>323</v>
      </c>
      <c r="I65" s="30">
        <f>'Monthly Data'!AM65</f>
        <v>0</v>
      </c>
      <c r="J65" s="30">
        <f>'Monthly Data'!AN65</f>
        <v>0</v>
      </c>
      <c r="K65" s="30">
        <f>'Monthly Data'!AO65</f>
        <v>1</v>
      </c>
      <c r="L65" s="30">
        <f>'Monthly Data'!AP65</f>
        <v>0</v>
      </c>
      <c r="M65" s="30">
        <f>'Monthly Data'!AQ65</f>
        <v>0</v>
      </c>
      <c r="O65" s="23">
        <f>'GS &gt; 50 OLS Model'!$B$5</f>
        <v>-17077253.144684698</v>
      </c>
      <c r="P65" s="23">
        <f ca="1">'GS &gt; 50 OLS Model'!$B$6*D65</f>
        <v>2515909.7189074759</v>
      </c>
      <c r="Q65" s="23">
        <f ca="1">'GS &gt; 50 OLS Model'!$B$7*E65</f>
        <v>12733.555464525869</v>
      </c>
      <c r="R65" s="23">
        <f>'GS &gt; 50 OLS Model'!$B$8*F65</f>
        <v>36545548.717003502</v>
      </c>
      <c r="S65" s="23">
        <f>'GS &gt; 50 OLS Model'!$B$9*G65</f>
        <v>-1577731.0150216257</v>
      </c>
      <c r="T65" s="23">
        <f>'GS &gt; 50 OLS Model'!$B$10*H65</f>
        <v>2860802.3109245612</v>
      </c>
      <c r="U65" s="23">
        <f>'GS &gt; 50 OLS Model'!$B$11*I65</f>
        <v>0</v>
      </c>
      <c r="V65" s="23">
        <f>'GS &gt; 50 OLS Model'!$B$12*J65</f>
        <v>0</v>
      </c>
      <c r="W65" s="23">
        <f>'GS &gt; 50 OLS Model'!$B$13*K65</f>
        <v>-1589672.4013817001</v>
      </c>
      <c r="X65" s="23">
        <f>'GS &gt; 50 OLS Model'!$B$14*L65</f>
        <v>0</v>
      </c>
      <c r="Y65" s="23">
        <f>'GS &gt; 50 OLS Model'!$B$15*M65</f>
        <v>0</v>
      </c>
      <c r="Z65" s="23">
        <f t="shared" ca="1" si="2"/>
        <v>21690337.741212036</v>
      </c>
    </row>
    <row r="66" spans="1:26" x14ac:dyDescent="0.2">
      <c r="A66" s="11">
        <v>41760</v>
      </c>
      <c r="B66" s="6">
        <f t="shared" si="1"/>
        <v>2014</v>
      </c>
      <c r="C66" s="30">
        <f>'Monthly Data'!N66</f>
        <v>20819474.809721414</v>
      </c>
      <c r="D66">
        <f t="shared" ca="1" si="6"/>
        <v>144.96</v>
      </c>
      <c r="E66">
        <f t="shared" ca="1" si="6"/>
        <v>8.67</v>
      </c>
      <c r="F66" s="30">
        <f>'Monthly Data'!Y66</f>
        <v>6842.6</v>
      </c>
      <c r="G66" s="30">
        <f>'Monthly Data'!AA66</f>
        <v>65</v>
      </c>
      <c r="H66" s="30">
        <f>'Monthly Data'!AF66</f>
        <v>324</v>
      </c>
      <c r="I66" s="30">
        <f>'Monthly Data'!AM66</f>
        <v>0</v>
      </c>
      <c r="J66" s="30">
        <f>'Monthly Data'!AN66</f>
        <v>0</v>
      </c>
      <c r="K66" s="30">
        <f>'Monthly Data'!AO66</f>
        <v>0</v>
      </c>
      <c r="L66" s="30">
        <f>'Monthly Data'!AP66</f>
        <v>0</v>
      </c>
      <c r="M66" s="30">
        <f>'Monthly Data'!AQ66</f>
        <v>1</v>
      </c>
      <c r="O66" s="23">
        <f>'GS &gt; 50 OLS Model'!$B$5</f>
        <v>-17077253.144684698</v>
      </c>
      <c r="P66" s="23">
        <f ca="1">'GS &gt; 50 OLS Model'!$B$6*D66</f>
        <v>1116709.8590061783</v>
      </c>
      <c r="Q66" s="23">
        <f ca="1">'GS &gt; 50 OLS Model'!$B$7*E66</f>
        <v>283076.73301907507</v>
      </c>
      <c r="R66" s="23">
        <f>'GS &gt; 50 OLS Model'!$B$8*F66</f>
        <v>36855795.37965633</v>
      </c>
      <c r="S66" s="23">
        <f>'GS &gt; 50 OLS Model'!$B$9*G66</f>
        <v>-1602383.0621313385</v>
      </c>
      <c r="T66" s="23">
        <f>'GS &gt; 50 OLS Model'!$B$10*H66</f>
        <v>2869659.2840233985</v>
      </c>
      <c r="U66" s="23">
        <f>'GS &gt; 50 OLS Model'!$B$11*I66</f>
        <v>0</v>
      </c>
      <c r="V66" s="23">
        <f>'GS &gt; 50 OLS Model'!$B$12*J66</f>
        <v>0</v>
      </c>
      <c r="W66" s="23">
        <f>'GS &gt; 50 OLS Model'!$B$13*K66</f>
        <v>0</v>
      </c>
      <c r="X66" s="23">
        <f>'GS &gt; 50 OLS Model'!$B$14*L66</f>
        <v>0</v>
      </c>
      <c r="Y66" s="23">
        <f>'GS &gt; 50 OLS Model'!$B$15*M66</f>
        <v>-1207210.30976711</v>
      </c>
      <c r="Z66" s="23">
        <f t="shared" ca="1" si="2"/>
        <v>21238394.739121836</v>
      </c>
    </row>
    <row r="67" spans="1:26" x14ac:dyDescent="0.2">
      <c r="A67" s="11">
        <v>41791</v>
      </c>
      <c r="B67" s="6">
        <f t="shared" ref="B67:B97" si="7">YEAR(A67)</f>
        <v>2014</v>
      </c>
      <c r="C67" s="30">
        <f>'Monthly Data'!N67</f>
        <v>21307174.991522256</v>
      </c>
      <c r="D67">
        <f t="shared" ca="1" si="6"/>
        <v>41.510000000000005</v>
      </c>
      <c r="E67">
        <f t="shared" ca="1" si="6"/>
        <v>44.41</v>
      </c>
      <c r="F67" s="30">
        <f>'Monthly Data'!Y67</f>
        <v>6912.9</v>
      </c>
      <c r="G67" s="30">
        <f>'Monthly Data'!AA67</f>
        <v>66</v>
      </c>
      <c r="H67" s="30">
        <f>'Monthly Data'!AF67</f>
        <v>325</v>
      </c>
      <c r="I67" s="30">
        <f>'Monthly Data'!AM67</f>
        <v>0</v>
      </c>
      <c r="J67" s="30">
        <f>'Monthly Data'!AN67</f>
        <v>0</v>
      </c>
      <c r="K67" s="30">
        <f>'Monthly Data'!AO67</f>
        <v>0</v>
      </c>
      <c r="L67" s="30">
        <f>'Monthly Data'!AP67</f>
        <v>0</v>
      </c>
      <c r="M67" s="30">
        <f>'Monthly Data'!AQ67</f>
        <v>1</v>
      </c>
      <c r="O67" s="23">
        <f>'GS &gt; 50 OLS Model'!$B$5</f>
        <v>-17077253.144684698</v>
      </c>
      <c r="P67" s="23">
        <f ca="1">'GS &gt; 50 OLS Model'!$B$6*D67</f>
        <v>319775.29144140769</v>
      </c>
      <c r="Q67" s="23">
        <f ca="1">'GS &gt; 50 OLS Model'!$B$7*E67</f>
        <v>1449992.8158451123</v>
      </c>
      <c r="R67" s="23">
        <f>'GS &gt; 50 OLS Model'!$B$8*F67</f>
        <v>37234447.12244267</v>
      </c>
      <c r="S67" s="23">
        <f>'GS &gt; 50 OLS Model'!$B$9*G67</f>
        <v>-1627035.1092410514</v>
      </c>
      <c r="T67" s="23">
        <f>'GS &gt; 50 OLS Model'!$B$10*H67</f>
        <v>2878516.2571222363</v>
      </c>
      <c r="U67" s="23">
        <f>'GS &gt; 50 OLS Model'!$B$11*I67</f>
        <v>0</v>
      </c>
      <c r="V67" s="23">
        <f>'GS &gt; 50 OLS Model'!$B$12*J67</f>
        <v>0</v>
      </c>
      <c r="W67" s="23">
        <f>'GS &gt; 50 OLS Model'!$B$13*K67</f>
        <v>0</v>
      </c>
      <c r="X67" s="23">
        <f>'GS &gt; 50 OLS Model'!$B$14*L67</f>
        <v>0</v>
      </c>
      <c r="Y67" s="23">
        <f>'GS &gt; 50 OLS Model'!$B$15*M67</f>
        <v>-1207210.30976711</v>
      </c>
      <c r="Z67" s="23">
        <f t="shared" ref="Z67:Z130" ca="1" si="8">SUM(O67:Y67)</f>
        <v>21971232.923158571</v>
      </c>
    </row>
    <row r="68" spans="1:26" x14ac:dyDescent="0.2">
      <c r="A68" s="11">
        <v>41821</v>
      </c>
      <c r="B68" s="6">
        <f t="shared" si="7"/>
        <v>2014</v>
      </c>
      <c r="C68" s="30">
        <f>'Monthly Data'!N68</f>
        <v>22623500.588523094</v>
      </c>
      <c r="D68">
        <f t="shared" ca="1" si="6"/>
        <v>5.01</v>
      </c>
      <c r="E68">
        <f t="shared" ca="1" si="6"/>
        <v>96.909999999999982</v>
      </c>
      <c r="F68" s="30">
        <f>'Monthly Data'!Y68</f>
        <v>6957.8</v>
      </c>
      <c r="G68" s="30">
        <f>'Monthly Data'!AA68</f>
        <v>67</v>
      </c>
      <c r="H68" s="30">
        <f>'Monthly Data'!AF68</f>
        <v>325</v>
      </c>
      <c r="I68" s="30">
        <f>'Monthly Data'!AM68</f>
        <v>0</v>
      </c>
      <c r="J68" s="30">
        <f>'Monthly Data'!AN68</f>
        <v>0</v>
      </c>
      <c r="K68" s="30">
        <f>'Monthly Data'!AO68</f>
        <v>0</v>
      </c>
      <c r="L68" s="30">
        <f>'Monthly Data'!AP68</f>
        <v>0</v>
      </c>
      <c r="M68" s="30">
        <f>'Monthly Data'!AQ68</f>
        <v>1</v>
      </c>
      <c r="O68" s="23">
        <f>'GS &gt; 50 OLS Model'!$B$5</f>
        <v>-17077253.144684698</v>
      </c>
      <c r="P68" s="23">
        <f ca="1">'GS &gt; 50 OLS Model'!$B$6*D68</f>
        <v>38594.897858864184</v>
      </c>
      <c r="Q68" s="23">
        <f ca="1">'GS &gt; 50 OLS Model'!$B$7*E68</f>
        <v>3164125.2822235944</v>
      </c>
      <c r="R68" s="23">
        <f>'GS &gt; 50 OLS Model'!$B$8*F68</f>
        <v>37476288.70496197</v>
      </c>
      <c r="S68" s="23">
        <f>'GS &gt; 50 OLS Model'!$B$9*G68</f>
        <v>-1651687.1563507644</v>
      </c>
      <c r="T68" s="23">
        <f>'GS &gt; 50 OLS Model'!$B$10*H68</f>
        <v>2878516.2571222363</v>
      </c>
      <c r="U68" s="23">
        <f>'GS &gt; 50 OLS Model'!$B$11*I68</f>
        <v>0</v>
      </c>
      <c r="V68" s="23">
        <f>'GS &gt; 50 OLS Model'!$B$12*J68</f>
        <v>0</v>
      </c>
      <c r="W68" s="23">
        <f>'GS &gt; 50 OLS Model'!$B$13*K68</f>
        <v>0</v>
      </c>
      <c r="X68" s="23">
        <f>'GS &gt; 50 OLS Model'!$B$14*L68</f>
        <v>0</v>
      </c>
      <c r="Y68" s="23">
        <f>'GS &gt; 50 OLS Model'!$B$15*M68</f>
        <v>-1207210.30976711</v>
      </c>
      <c r="Z68" s="23">
        <f t="shared" ca="1" si="8"/>
        <v>23621374.531364094</v>
      </c>
    </row>
    <row r="69" spans="1:26" x14ac:dyDescent="0.2">
      <c r="A69" s="11">
        <v>41852</v>
      </c>
      <c r="B69" s="6">
        <f t="shared" si="7"/>
        <v>2014</v>
      </c>
      <c r="C69" s="30">
        <f>'Monthly Data'!N69</f>
        <v>22446275.295723934</v>
      </c>
      <c r="D69">
        <f t="shared" ca="1" si="6"/>
        <v>12.719999999999999</v>
      </c>
      <c r="E69">
        <f t="shared" ca="1" si="6"/>
        <v>77.22999999999999</v>
      </c>
      <c r="F69" s="30">
        <f>'Monthly Data'!Y69</f>
        <v>6969.7</v>
      </c>
      <c r="G69" s="30">
        <f>'Monthly Data'!AA69</f>
        <v>68</v>
      </c>
      <c r="H69" s="30">
        <f>'Monthly Data'!AF69</f>
        <v>326</v>
      </c>
      <c r="I69" s="30">
        <f>'Monthly Data'!AM69</f>
        <v>0</v>
      </c>
      <c r="J69" s="30">
        <f>'Monthly Data'!AN69</f>
        <v>0</v>
      </c>
      <c r="K69" s="30">
        <f>'Monthly Data'!AO69</f>
        <v>0</v>
      </c>
      <c r="L69" s="30">
        <f>'Monthly Data'!AP69</f>
        <v>0</v>
      </c>
      <c r="M69" s="30">
        <f>'Monthly Data'!AQ69</f>
        <v>1</v>
      </c>
      <c r="O69" s="23">
        <f>'GS &gt; 50 OLS Model'!$B$5</f>
        <v>-17077253.144684698</v>
      </c>
      <c r="P69" s="23">
        <f ca="1">'GS &gt; 50 OLS Model'!$B$6*D69</f>
        <v>97989.441270409661</v>
      </c>
      <c r="Q69" s="23">
        <f ca="1">'GS &gt; 50 OLS Model'!$B$7*E69</f>
        <v>2521570.483398289</v>
      </c>
      <c r="R69" s="23">
        <f>'GS &gt; 50 OLS Model'!$B$8*F69</f>
        <v>37540384.803669758</v>
      </c>
      <c r="S69" s="23">
        <f>'GS &gt; 50 OLS Model'!$B$9*G69</f>
        <v>-1676339.2034604773</v>
      </c>
      <c r="T69" s="23">
        <f>'GS &gt; 50 OLS Model'!$B$10*H69</f>
        <v>2887373.2302210741</v>
      </c>
      <c r="U69" s="23">
        <f>'GS &gt; 50 OLS Model'!$B$11*I69</f>
        <v>0</v>
      </c>
      <c r="V69" s="23">
        <f>'GS &gt; 50 OLS Model'!$B$12*J69</f>
        <v>0</v>
      </c>
      <c r="W69" s="23">
        <f>'GS &gt; 50 OLS Model'!$B$13*K69</f>
        <v>0</v>
      </c>
      <c r="X69" s="23">
        <f>'GS &gt; 50 OLS Model'!$B$14*L69</f>
        <v>0</v>
      </c>
      <c r="Y69" s="23">
        <f>'GS &gt; 50 OLS Model'!$B$15*M69</f>
        <v>-1207210.30976711</v>
      </c>
      <c r="Z69" s="23">
        <f t="shared" ca="1" si="8"/>
        <v>23086515.300647248</v>
      </c>
    </row>
    <row r="70" spans="1:26" x14ac:dyDescent="0.2">
      <c r="A70" s="11">
        <v>41883</v>
      </c>
      <c r="B70" s="6">
        <f t="shared" si="7"/>
        <v>2014</v>
      </c>
      <c r="C70" s="30">
        <f>'Monthly Data'!N70</f>
        <v>21085532.231524777</v>
      </c>
      <c r="D70">
        <f t="shared" ca="1" si="6"/>
        <v>86.570000000000007</v>
      </c>
      <c r="E70">
        <f t="shared" ca="1" si="6"/>
        <v>19.899999999999999</v>
      </c>
      <c r="F70" s="30">
        <f>'Monthly Data'!Y70</f>
        <v>6944.1</v>
      </c>
      <c r="G70" s="30">
        <f>'Monthly Data'!AA70</f>
        <v>69</v>
      </c>
      <c r="H70" s="30">
        <f>'Monthly Data'!AF70</f>
        <v>324</v>
      </c>
      <c r="I70" s="30">
        <f>'Monthly Data'!AM70</f>
        <v>1</v>
      </c>
      <c r="J70" s="30">
        <f>'Monthly Data'!AN70</f>
        <v>0</v>
      </c>
      <c r="K70" s="30">
        <f>'Monthly Data'!AO70</f>
        <v>0</v>
      </c>
      <c r="L70" s="30">
        <f>'Monthly Data'!AP70</f>
        <v>0</v>
      </c>
      <c r="M70" s="30">
        <f>'Monthly Data'!AQ70</f>
        <v>0</v>
      </c>
      <c r="O70" s="23">
        <f>'GS &gt; 50 OLS Model'!$B$5</f>
        <v>-17077253.144684698</v>
      </c>
      <c r="P70" s="23">
        <f ca="1">'GS &gt; 50 OLS Model'!$B$6*D70</f>
        <v>666898.26499837788</v>
      </c>
      <c r="Q70" s="23">
        <f ca="1">'GS &gt; 50 OLS Model'!$B$7*E70</f>
        <v>649737.83011298662</v>
      </c>
      <c r="R70" s="23">
        <f>'GS &gt; 50 OLS Model'!$B$8*F70</f>
        <v>37402497.398046285</v>
      </c>
      <c r="S70" s="23">
        <f>'GS &gt; 50 OLS Model'!$B$9*G70</f>
        <v>-1700991.2505701901</v>
      </c>
      <c r="T70" s="23">
        <f>'GS &gt; 50 OLS Model'!$B$10*H70</f>
        <v>2869659.2840233985</v>
      </c>
      <c r="U70" s="23">
        <f>'GS &gt; 50 OLS Model'!$B$11*I70</f>
        <v>-1573555.21064002</v>
      </c>
      <c r="V70" s="23">
        <f>'GS &gt; 50 OLS Model'!$B$12*J70</f>
        <v>0</v>
      </c>
      <c r="W70" s="23">
        <f>'GS &gt; 50 OLS Model'!$B$13*K70</f>
        <v>0</v>
      </c>
      <c r="X70" s="23">
        <f>'GS &gt; 50 OLS Model'!$B$14*L70</f>
        <v>0</v>
      </c>
      <c r="Y70" s="23">
        <f>'GS &gt; 50 OLS Model'!$B$15*M70</f>
        <v>0</v>
      </c>
      <c r="Z70" s="23">
        <f t="shared" ca="1" si="8"/>
        <v>21236993.171286143</v>
      </c>
    </row>
    <row r="71" spans="1:26" x14ac:dyDescent="0.2">
      <c r="A71" s="11">
        <v>41913</v>
      </c>
      <c r="B71" s="6">
        <f t="shared" si="7"/>
        <v>2014</v>
      </c>
      <c r="C71" s="30">
        <f>'Monthly Data'!N71</f>
        <v>21354029.711225618</v>
      </c>
      <c r="D71">
        <f t="shared" ca="1" si="6"/>
        <v>270.3</v>
      </c>
      <c r="E71">
        <f t="shared" ca="1" si="6"/>
        <v>1.21</v>
      </c>
      <c r="F71" s="30">
        <f>'Monthly Data'!Y71</f>
        <v>6936.6</v>
      </c>
      <c r="G71" s="30">
        <f>'Monthly Data'!AA71</f>
        <v>70</v>
      </c>
      <c r="H71" s="30">
        <f>'Monthly Data'!AF71</f>
        <v>324</v>
      </c>
      <c r="I71" s="30">
        <f>'Monthly Data'!AM71</f>
        <v>1</v>
      </c>
      <c r="J71" s="30">
        <f>'Monthly Data'!AN71</f>
        <v>0</v>
      </c>
      <c r="K71" s="30">
        <f>'Monthly Data'!AO71</f>
        <v>0</v>
      </c>
      <c r="L71" s="30">
        <f>'Monthly Data'!AP71</f>
        <v>0</v>
      </c>
      <c r="M71" s="30">
        <f>'Monthly Data'!AQ71</f>
        <v>0</v>
      </c>
      <c r="O71" s="23">
        <f>'GS &gt; 50 OLS Model'!$B$5</f>
        <v>-17077253.144684698</v>
      </c>
      <c r="P71" s="23">
        <f ca="1">'GS &gt; 50 OLS Model'!$B$6*D71</f>
        <v>2082275.6269962057</v>
      </c>
      <c r="Q71" s="23">
        <f ca="1">'GS &gt; 50 OLS Model'!$B$7*E71</f>
        <v>39506.672082246929</v>
      </c>
      <c r="R71" s="23">
        <f>'GS &gt; 50 OLS Model'!$B$8*F71</f>
        <v>37362100.697180033</v>
      </c>
      <c r="S71" s="23">
        <f>'GS &gt; 50 OLS Model'!$B$9*G71</f>
        <v>-1725643.297679903</v>
      </c>
      <c r="T71" s="23">
        <f>'GS &gt; 50 OLS Model'!$B$10*H71</f>
        <v>2869659.2840233985</v>
      </c>
      <c r="U71" s="23">
        <f>'GS &gt; 50 OLS Model'!$B$11*I71</f>
        <v>-1573555.21064002</v>
      </c>
      <c r="V71" s="23">
        <f>'GS &gt; 50 OLS Model'!$B$12*J71</f>
        <v>0</v>
      </c>
      <c r="W71" s="23">
        <f>'GS &gt; 50 OLS Model'!$B$13*K71</f>
        <v>0</v>
      </c>
      <c r="X71" s="23">
        <f>'GS &gt; 50 OLS Model'!$B$14*L71</f>
        <v>0</v>
      </c>
      <c r="Y71" s="23">
        <f>'GS &gt; 50 OLS Model'!$B$15*M71</f>
        <v>0</v>
      </c>
      <c r="Z71" s="23">
        <f t="shared" ca="1" si="8"/>
        <v>21977090.627277263</v>
      </c>
    </row>
    <row r="72" spans="1:26" x14ac:dyDescent="0.2">
      <c r="A72" s="11">
        <v>41944</v>
      </c>
      <c r="B72" s="6">
        <f t="shared" si="7"/>
        <v>2014</v>
      </c>
      <c r="C72" s="30">
        <f>'Monthly Data'!N72</f>
        <v>23164144.280326456</v>
      </c>
      <c r="D72">
        <f t="shared" ca="1" si="6"/>
        <v>444.05</v>
      </c>
      <c r="E72">
        <f t="shared" ca="1" si="6"/>
        <v>0</v>
      </c>
      <c r="F72" s="30">
        <f>'Monthly Data'!Y72</f>
        <v>6914.3</v>
      </c>
      <c r="G72" s="30">
        <f>'Monthly Data'!AA72</f>
        <v>71</v>
      </c>
      <c r="H72" s="30">
        <f>'Monthly Data'!AF72</f>
        <v>327</v>
      </c>
      <c r="I72" s="30">
        <f>'Monthly Data'!AM72</f>
        <v>1</v>
      </c>
      <c r="J72" s="30">
        <f>'Monthly Data'!AN72</f>
        <v>0</v>
      </c>
      <c r="K72" s="30">
        <f>'Monthly Data'!AO72</f>
        <v>0</v>
      </c>
      <c r="L72" s="30">
        <f>'Monthly Data'!AP72</f>
        <v>0</v>
      </c>
      <c r="M72" s="30">
        <f>'Monthly Data'!AQ72</f>
        <v>0</v>
      </c>
      <c r="O72" s="23">
        <f>'GS &gt; 50 OLS Model'!$B$5</f>
        <v>-17077253.144684698</v>
      </c>
      <c r="P72" s="23">
        <f ca="1">'GS &gt; 50 OLS Model'!$B$6*D72</f>
        <v>3420771.3361733817</v>
      </c>
      <c r="Q72" s="23">
        <f ca="1">'GS &gt; 50 OLS Model'!$B$7*E72</f>
        <v>0</v>
      </c>
      <c r="R72" s="23">
        <f>'GS &gt; 50 OLS Model'!$B$8*F72</f>
        <v>37241987.839937709</v>
      </c>
      <c r="S72" s="23">
        <f>'GS &gt; 50 OLS Model'!$B$9*G72</f>
        <v>-1750295.3447896161</v>
      </c>
      <c r="T72" s="23">
        <f>'GS &gt; 50 OLS Model'!$B$10*H72</f>
        <v>2896230.2033199118</v>
      </c>
      <c r="U72" s="23">
        <f>'GS &gt; 50 OLS Model'!$B$11*I72</f>
        <v>-1573555.21064002</v>
      </c>
      <c r="V72" s="23">
        <f>'GS &gt; 50 OLS Model'!$B$12*J72</f>
        <v>0</v>
      </c>
      <c r="W72" s="23">
        <f>'GS &gt; 50 OLS Model'!$B$13*K72</f>
        <v>0</v>
      </c>
      <c r="X72" s="23">
        <f>'GS &gt; 50 OLS Model'!$B$14*L72</f>
        <v>0</v>
      </c>
      <c r="Y72" s="23">
        <f>'GS &gt; 50 OLS Model'!$B$15*M72</f>
        <v>0</v>
      </c>
      <c r="Z72" s="23">
        <f t="shared" ca="1" si="8"/>
        <v>23157885.679316666</v>
      </c>
    </row>
    <row r="73" spans="1:26" x14ac:dyDescent="0.2">
      <c r="A73" s="11">
        <v>41974</v>
      </c>
      <c r="B73" s="6">
        <f t="shared" si="7"/>
        <v>2014</v>
      </c>
      <c r="C73" s="30">
        <f>'Monthly Data'!N73</f>
        <v>25206632.692327291</v>
      </c>
      <c r="D73">
        <f t="shared" ca="1" si="6"/>
        <v>684.01</v>
      </c>
      <c r="E73">
        <f t="shared" ca="1" si="6"/>
        <v>0</v>
      </c>
      <c r="F73" s="30">
        <f>'Monthly Data'!Y73</f>
        <v>6903.2</v>
      </c>
      <c r="G73" s="30">
        <f>'Monthly Data'!AA73</f>
        <v>72</v>
      </c>
      <c r="H73" s="30">
        <f>'Monthly Data'!AF73</f>
        <v>327</v>
      </c>
      <c r="I73" s="30">
        <f>'Monthly Data'!AM73</f>
        <v>0</v>
      </c>
      <c r="J73" s="30">
        <f>'Monthly Data'!AN73</f>
        <v>0</v>
      </c>
      <c r="K73" s="30">
        <f>'Monthly Data'!AO73</f>
        <v>0</v>
      </c>
      <c r="L73" s="30">
        <f>'Monthly Data'!AP73</f>
        <v>1</v>
      </c>
      <c r="M73" s="30">
        <f>'Monthly Data'!AQ73</f>
        <v>0</v>
      </c>
      <c r="O73" s="23">
        <f>'GS &gt; 50 OLS Model'!$B$5</f>
        <v>-17077253.144684698</v>
      </c>
      <c r="P73" s="23">
        <f ca="1">'GS &gt; 50 OLS Model'!$B$6*D73</f>
        <v>5269320.5757368645</v>
      </c>
      <c r="Q73" s="23">
        <f ca="1">'GS &gt; 50 OLS Model'!$B$7*E73</f>
        <v>0</v>
      </c>
      <c r="R73" s="23">
        <f>'GS &gt; 50 OLS Model'!$B$8*F73</f>
        <v>37182200.722655647</v>
      </c>
      <c r="S73" s="23">
        <f>'GS &gt; 50 OLS Model'!$B$9*G73</f>
        <v>-1774947.3918993289</v>
      </c>
      <c r="T73" s="23">
        <f>'GS &gt; 50 OLS Model'!$B$10*H73</f>
        <v>2896230.2033199118</v>
      </c>
      <c r="U73" s="23">
        <f>'GS &gt; 50 OLS Model'!$B$11*I73</f>
        <v>0</v>
      </c>
      <c r="V73" s="23">
        <f>'GS &gt; 50 OLS Model'!$B$12*J73</f>
        <v>0</v>
      </c>
      <c r="W73" s="23">
        <f>'GS &gt; 50 OLS Model'!$B$13*K73</f>
        <v>0</v>
      </c>
      <c r="X73" s="23">
        <f>'GS &gt; 50 OLS Model'!$B$14*L73</f>
        <v>-1084258.36487305</v>
      </c>
      <c r="Y73" s="23">
        <f>'GS &gt; 50 OLS Model'!$B$15*M73</f>
        <v>0</v>
      </c>
      <c r="Z73" s="23">
        <f t="shared" ca="1" si="8"/>
        <v>25411292.600255344</v>
      </c>
    </row>
    <row r="74" spans="1:26" x14ac:dyDescent="0.2">
      <c r="A74" s="11">
        <v>42005</v>
      </c>
      <c r="B74" s="6">
        <f t="shared" si="7"/>
        <v>2015</v>
      </c>
      <c r="D74">
        <f t="shared" ca="1" si="6"/>
        <v>784.29</v>
      </c>
      <c r="E74">
        <f t="shared" ca="1" si="6"/>
        <v>0</v>
      </c>
      <c r="F74" s="30">
        <f>F62*(1+SUMIF('Ontario Employment Growth'!B:B,B74,'Ontario Employment Growth'!G:G))</f>
        <v>6884.3701500000006</v>
      </c>
      <c r="G74" s="30">
        <f>G73+1</f>
        <v>73</v>
      </c>
      <c r="H74" s="60">
        <f>SUMIF('Connection count '!B:B,B74,'Connection count '!M:M)</f>
        <v>330.70760277267368</v>
      </c>
      <c r="I74" s="30">
        <f t="shared" ref="I74:M83" si="9">I62</f>
        <v>0</v>
      </c>
      <c r="J74" s="30">
        <f t="shared" si="9"/>
        <v>0</v>
      </c>
      <c r="K74" s="30">
        <f t="shared" si="9"/>
        <v>0</v>
      </c>
      <c r="L74" s="30">
        <f t="shared" si="9"/>
        <v>0</v>
      </c>
      <c r="M74" s="30">
        <f t="shared" si="9"/>
        <v>0</v>
      </c>
      <c r="O74" s="23">
        <f>'GS &gt; 50 OLS Model'!$B$5</f>
        <v>-17077253.144684698</v>
      </c>
      <c r="P74" s="23">
        <f ca="1">'GS &gt; 50 OLS Model'!$B$6*D74</f>
        <v>6041834.8187083015</v>
      </c>
      <c r="Q74" s="23">
        <f ca="1">'GS &gt; 50 OLS Model'!$B$7*E74</f>
        <v>0</v>
      </c>
      <c r="R74" s="23">
        <f>'GS &gt; 50 OLS Model'!$B$8*F74</f>
        <v>37080778.880281463</v>
      </c>
      <c r="S74" s="23">
        <f>'GS &gt; 50 OLS Model'!$B$9*G74</f>
        <v>-1799599.4390090418</v>
      </c>
      <c r="T74" s="23">
        <f>'GS &gt; 50 OLS Model'!$B$10*H74</f>
        <v>2929068.3413386582</v>
      </c>
      <c r="U74" s="23">
        <f>'GS &gt; 50 OLS Model'!$B$11*I74</f>
        <v>0</v>
      </c>
      <c r="V74" s="23">
        <f>'GS &gt; 50 OLS Model'!$B$12*J74</f>
        <v>0</v>
      </c>
      <c r="W74" s="23">
        <f>'GS &gt; 50 OLS Model'!$B$13*K74</f>
        <v>0</v>
      </c>
      <c r="X74" s="23">
        <f>'GS &gt; 50 OLS Model'!$B$14*L74</f>
        <v>0</v>
      </c>
      <c r="Y74" s="23">
        <f>'GS &gt; 50 OLS Model'!$B$15*M74</f>
        <v>0</v>
      </c>
      <c r="Z74" s="23">
        <f t="shared" ca="1" si="8"/>
        <v>27174829.456634682</v>
      </c>
    </row>
    <row r="75" spans="1:26" x14ac:dyDescent="0.2">
      <c r="A75" s="11">
        <v>42036</v>
      </c>
      <c r="B75" s="6">
        <f t="shared" si="7"/>
        <v>2015</v>
      </c>
      <c r="D75">
        <f t="shared" ca="1" si="6"/>
        <v>682.50999999999988</v>
      </c>
      <c r="E75">
        <f t="shared" ca="1" si="6"/>
        <v>0</v>
      </c>
      <c r="F75" s="30">
        <f>F63*(1+SUMIF('Ontario Employment Growth'!B:B,B75,'Ontario Employment Growth'!G:G))</f>
        <v>6850.181450000001</v>
      </c>
      <c r="G75" s="30">
        <f t="shared" ref="G75:G138" si="10">G74+1</f>
        <v>74</v>
      </c>
      <c r="H75" s="60">
        <f>SUMIF('Connection count '!B:B,B75,'Connection count '!M:M)</f>
        <v>330.70760277267368</v>
      </c>
      <c r="I75" s="30">
        <f t="shared" si="9"/>
        <v>0</v>
      </c>
      <c r="J75" s="30">
        <f t="shared" si="9"/>
        <v>1</v>
      </c>
      <c r="K75" s="30">
        <f t="shared" si="9"/>
        <v>0</v>
      </c>
      <c r="L75" s="30">
        <f t="shared" si="9"/>
        <v>0</v>
      </c>
      <c r="M75" s="30">
        <f t="shared" si="9"/>
        <v>0</v>
      </c>
      <c r="O75" s="23">
        <f>'GS &gt; 50 OLS Model'!$B$5</f>
        <v>-17077253.144684698</v>
      </c>
      <c r="P75" s="23">
        <f ca="1">'GS &gt; 50 OLS Model'!$B$6*D75</f>
        <v>5257765.2170964852</v>
      </c>
      <c r="Q75" s="23">
        <f ca="1">'GS &gt; 50 OLS Model'!$B$7*E75</f>
        <v>0</v>
      </c>
      <c r="R75" s="23">
        <f>'GS &gt; 50 OLS Model'!$B$8*F75</f>
        <v>36896630.788693994</v>
      </c>
      <c r="S75" s="23">
        <f>'GS &gt; 50 OLS Model'!$B$9*G75</f>
        <v>-1824251.4861187546</v>
      </c>
      <c r="T75" s="23">
        <f>'GS &gt; 50 OLS Model'!$B$10*H75</f>
        <v>2929068.3413386582</v>
      </c>
      <c r="U75" s="23">
        <f>'GS &gt; 50 OLS Model'!$B$11*I75</f>
        <v>0</v>
      </c>
      <c r="V75" s="23">
        <f>'GS &gt; 50 OLS Model'!$B$12*J75</f>
        <v>-1514640.7258048099</v>
      </c>
      <c r="W75" s="23">
        <f>'GS &gt; 50 OLS Model'!$B$13*K75</f>
        <v>0</v>
      </c>
      <c r="X75" s="23">
        <f>'GS &gt; 50 OLS Model'!$B$14*L75</f>
        <v>0</v>
      </c>
      <c r="Y75" s="23">
        <f>'GS &gt; 50 OLS Model'!$B$15*M75</f>
        <v>0</v>
      </c>
      <c r="Z75" s="23">
        <f t="shared" ca="1" si="8"/>
        <v>24667318.990520872</v>
      </c>
    </row>
    <row r="76" spans="1:26" x14ac:dyDescent="0.2">
      <c r="A76" s="11">
        <v>42064</v>
      </c>
      <c r="B76" s="6">
        <f t="shared" si="7"/>
        <v>2015</v>
      </c>
      <c r="D76">
        <f t="shared" ca="1" si="6"/>
        <v>556.99</v>
      </c>
      <c r="E76">
        <f t="shared" ca="1" si="6"/>
        <v>0</v>
      </c>
      <c r="F76" s="30">
        <f>F64*(1+SUMIF('Ontario Employment Growth'!B:B,B76,'Ontario Employment Growth'!G:G))</f>
        <v>6828.9399500000009</v>
      </c>
      <c r="G76" s="30">
        <f t="shared" si="10"/>
        <v>75</v>
      </c>
      <c r="H76" s="60">
        <f>SUMIF('Connection count '!B:B,B76,'Connection count '!M:M)</f>
        <v>330.70760277267368</v>
      </c>
      <c r="I76" s="30">
        <f t="shared" si="9"/>
        <v>0</v>
      </c>
      <c r="J76" s="30">
        <f t="shared" si="9"/>
        <v>0</v>
      </c>
      <c r="K76" s="30">
        <f t="shared" si="9"/>
        <v>0</v>
      </c>
      <c r="L76" s="30">
        <f t="shared" si="9"/>
        <v>0</v>
      </c>
      <c r="M76" s="30">
        <f t="shared" si="9"/>
        <v>0</v>
      </c>
      <c r="O76" s="23">
        <f>'GS &gt; 50 OLS Model'!$B$5</f>
        <v>-17077253.144684698</v>
      </c>
      <c r="P76" s="23">
        <f ca="1">'GS &gt; 50 OLS Model'!$B$6*D76</f>
        <v>4290812.8060696134</v>
      </c>
      <c r="Q76" s="23">
        <f ca="1">'GS &gt; 50 OLS Model'!$B$7*E76</f>
        <v>0</v>
      </c>
      <c r="R76" s="23">
        <f>'GS &gt; 50 OLS Model'!$B$8*F76</f>
        <v>36782219.252500594</v>
      </c>
      <c r="S76" s="23">
        <f>'GS &gt; 50 OLS Model'!$B$9*G76</f>
        <v>-1848903.5332284677</v>
      </c>
      <c r="T76" s="23">
        <f>'GS &gt; 50 OLS Model'!$B$10*H76</f>
        <v>2929068.3413386582</v>
      </c>
      <c r="U76" s="23">
        <f>'GS &gt; 50 OLS Model'!$B$11*I76</f>
        <v>0</v>
      </c>
      <c r="V76" s="23">
        <f>'GS &gt; 50 OLS Model'!$B$12*J76</f>
        <v>0</v>
      </c>
      <c r="W76" s="23">
        <f>'GS &gt; 50 OLS Model'!$B$13*K76</f>
        <v>0</v>
      </c>
      <c r="X76" s="23">
        <f>'GS &gt; 50 OLS Model'!$B$14*L76</f>
        <v>0</v>
      </c>
      <c r="Y76" s="23">
        <f>'GS &gt; 50 OLS Model'!$B$15*M76</f>
        <v>0</v>
      </c>
      <c r="Z76" s="23">
        <f t="shared" ca="1" si="8"/>
        <v>25075943.721995696</v>
      </c>
    </row>
    <row r="77" spans="1:26" x14ac:dyDescent="0.2">
      <c r="A77" s="11">
        <v>42095</v>
      </c>
      <c r="B77" s="6">
        <f t="shared" si="7"/>
        <v>2015</v>
      </c>
      <c r="D77">
        <f t="shared" ca="1" si="6"/>
        <v>326.58999999999997</v>
      </c>
      <c r="E77">
        <f t="shared" ca="1" si="6"/>
        <v>0.39</v>
      </c>
      <c r="F77" s="30">
        <f>F65*(1+SUMIF('Ontario Employment Growth'!B:B,B77,'Ontario Employment Growth'!G:G))</f>
        <v>6863.0275000000001</v>
      </c>
      <c r="G77" s="30">
        <f t="shared" si="10"/>
        <v>76</v>
      </c>
      <c r="H77" s="60">
        <f>SUMIF('Connection count '!B:B,B77,'Connection count '!M:M)</f>
        <v>330.70760277267368</v>
      </c>
      <c r="I77" s="30">
        <f t="shared" si="9"/>
        <v>0</v>
      </c>
      <c r="J77" s="30">
        <f t="shared" si="9"/>
        <v>0</v>
      </c>
      <c r="K77" s="30">
        <f t="shared" si="9"/>
        <v>1</v>
      </c>
      <c r="L77" s="30">
        <f t="shared" si="9"/>
        <v>0</v>
      </c>
      <c r="M77" s="30">
        <f t="shared" si="9"/>
        <v>0</v>
      </c>
      <c r="O77" s="23">
        <f>'GS &gt; 50 OLS Model'!$B$5</f>
        <v>-17077253.144684698</v>
      </c>
      <c r="P77" s="23">
        <f ca="1">'GS &gt; 50 OLS Model'!$B$6*D77</f>
        <v>2515909.7189074759</v>
      </c>
      <c r="Q77" s="23">
        <f ca="1">'GS &gt; 50 OLS Model'!$B$7*E77</f>
        <v>12733.555464525869</v>
      </c>
      <c r="R77" s="23">
        <f>'GS &gt; 50 OLS Model'!$B$8*F77</f>
        <v>36965822.527249046</v>
      </c>
      <c r="S77" s="23">
        <f>'GS &gt; 50 OLS Model'!$B$9*G77</f>
        <v>-1873555.5803381805</v>
      </c>
      <c r="T77" s="23">
        <f>'GS &gt; 50 OLS Model'!$B$10*H77</f>
        <v>2929068.3413386582</v>
      </c>
      <c r="U77" s="23">
        <f>'GS &gt; 50 OLS Model'!$B$11*I77</f>
        <v>0</v>
      </c>
      <c r="V77" s="23">
        <f>'GS &gt; 50 OLS Model'!$B$12*J77</f>
        <v>0</v>
      </c>
      <c r="W77" s="23">
        <f>'GS &gt; 50 OLS Model'!$B$13*K77</f>
        <v>-1589672.4013817001</v>
      </c>
      <c r="X77" s="23">
        <f>'GS &gt; 50 OLS Model'!$B$14*L77</f>
        <v>0</v>
      </c>
      <c r="Y77" s="23">
        <f>'GS &gt; 50 OLS Model'!$B$15*M77</f>
        <v>0</v>
      </c>
      <c r="Z77" s="23">
        <f t="shared" ca="1" si="8"/>
        <v>21883053.016555123</v>
      </c>
    </row>
    <row r="78" spans="1:26" x14ac:dyDescent="0.2">
      <c r="A78" s="11">
        <v>42125</v>
      </c>
      <c r="B78" s="6">
        <f t="shared" si="7"/>
        <v>2015</v>
      </c>
      <c r="D78">
        <f t="shared" ca="1" si="6"/>
        <v>144.96</v>
      </c>
      <c r="E78">
        <f t="shared" ca="1" si="6"/>
        <v>8.67</v>
      </c>
      <c r="F78" s="30">
        <f>F66*(1+SUMIF('Ontario Employment Growth'!B:B,B78,'Ontario Employment Growth'!G:G))</f>
        <v>6921.2899000000007</v>
      </c>
      <c r="G78" s="30">
        <f t="shared" si="10"/>
        <v>77</v>
      </c>
      <c r="H78" s="60">
        <f>SUMIF('Connection count '!B:B,B78,'Connection count '!M:M)</f>
        <v>330.70760277267368</v>
      </c>
      <c r="I78" s="30">
        <f t="shared" si="9"/>
        <v>0</v>
      </c>
      <c r="J78" s="30">
        <f t="shared" si="9"/>
        <v>0</v>
      </c>
      <c r="K78" s="30">
        <f t="shared" si="9"/>
        <v>0</v>
      </c>
      <c r="L78" s="30">
        <f t="shared" si="9"/>
        <v>0</v>
      </c>
      <c r="M78" s="30">
        <f t="shared" si="9"/>
        <v>1</v>
      </c>
      <c r="O78" s="23">
        <f>'GS &gt; 50 OLS Model'!$B$5</f>
        <v>-17077253.144684698</v>
      </c>
      <c r="P78" s="23">
        <f ca="1">'GS &gt; 50 OLS Model'!$B$6*D78</f>
        <v>1116709.8590061783</v>
      </c>
      <c r="Q78" s="23">
        <f ca="1">'GS &gt; 50 OLS Model'!$B$7*E78</f>
        <v>283076.73301907507</v>
      </c>
      <c r="R78" s="23">
        <f>'GS &gt; 50 OLS Model'!$B$8*F78</f>
        <v>37279637.026522376</v>
      </c>
      <c r="S78" s="23">
        <f>'GS &gt; 50 OLS Model'!$B$9*G78</f>
        <v>-1898207.6274478934</v>
      </c>
      <c r="T78" s="23">
        <f>'GS &gt; 50 OLS Model'!$B$10*H78</f>
        <v>2929068.3413386582</v>
      </c>
      <c r="U78" s="23">
        <f>'GS &gt; 50 OLS Model'!$B$11*I78</f>
        <v>0</v>
      </c>
      <c r="V78" s="23">
        <f>'GS &gt; 50 OLS Model'!$B$12*J78</f>
        <v>0</v>
      </c>
      <c r="W78" s="23">
        <f>'GS &gt; 50 OLS Model'!$B$13*K78</f>
        <v>0</v>
      </c>
      <c r="X78" s="23">
        <f>'GS &gt; 50 OLS Model'!$B$14*L78</f>
        <v>0</v>
      </c>
      <c r="Y78" s="23">
        <f>'GS &gt; 50 OLS Model'!$B$15*M78</f>
        <v>-1207210.30976711</v>
      </c>
      <c r="Z78" s="23">
        <f t="shared" ca="1" si="8"/>
        <v>21425820.877986588</v>
      </c>
    </row>
    <row r="79" spans="1:26" x14ac:dyDescent="0.2">
      <c r="A79" s="11">
        <v>42156</v>
      </c>
      <c r="B79" s="6">
        <f t="shared" si="7"/>
        <v>2015</v>
      </c>
      <c r="D79">
        <f t="shared" ref="D79:E94" ca="1" si="11">D67</f>
        <v>41.510000000000005</v>
      </c>
      <c r="E79">
        <f t="shared" ca="1" si="11"/>
        <v>44.41</v>
      </c>
      <c r="F79" s="30">
        <f>F67*(1+SUMIF('Ontario Employment Growth'!B:B,B79,'Ontario Employment Growth'!G:G))</f>
        <v>6992.3983500000004</v>
      </c>
      <c r="G79" s="30">
        <f t="shared" si="10"/>
        <v>78</v>
      </c>
      <c r="H79" s="60">
        <f>SUMIF('Connection count '!B:B,B79,'Connection count '!M:M)</f>
        <v>330.70760277267368</v>
      </c>
      <c r="I79" s="30">
        <f t="shared" si="9"/>
        <v>0</v>
      </c>
      <c r="J79" s="30">
        <f t="shared" si="9"/>
        <v>0</v>
      </c>
      <c r="K79" s="30">
        <f t="shared" si="9"/>
        <v>0</v>
      </c>
      <c r="L79" s="30">
        <f t="shared" si="9"/>
        <v>0</v>
      </c>
      <c r="M79" s="30">
        <f t="shared" si="9"/>
        <v>1</v>
      </c>
      <c r="O79" s="23">
        <f>'GS &gt; 50 OLS Model'!$B$5</f>
        <v>-17077253.144684698</v>
      </c>
      <c r="P79" s="23">
        <f ca="1">'GS &gt; 50 OLS Model'!$B$6*D79</f>
        <v>319775.29144140769</v>
      </c>
      <c r="Q79" s="23">
        <f ca="1">'GS &gt; 50 OLS Model'!$B$7*E79</f>
        <v>1449992.8158451123</v>
      </c>
      <c r="R79" s="23">
        <f>'GS &gt; 50 OLS Model'!$B$8*F79</f>
        <v>37662643.264350764</v>
      </c>
      <c r="S79" s="23">
        <f>'GS &gt; 50 OLS Model'!$B$9*G79</f>
        <v>-1922859.6745576062</v>
      </c>
      <c r="T79" s="23">
        <f>'GS &gt; 50 OLS Model'!$B$10*H79</f>
        <v>2929068.3413386582</v>
      </c>
      <c r="U79" s="23">
        <f>'GS &gt; 50 OLS Model'!$B$11*I79</f>
        <v>0</v>
      </c>
      <c r="V79" s="23">
        <f>'GS &gt; 50 OLS Model'!$B$12*J79</f>
        <v>0</v>
      </c>
      <c r="W79" s="23">
        <f>'GS &gt; 50 OLS Model'!$B$13*K79</f>
        <v>0</v>
      </c>
      <c r="X79" s="23">
        <f>'GS &gt; 50 OLS Model'!$B$14*L79</f>
        <v>0</v>
      </c>
      <c r="Y79" s="23">
        <f>'GS &gt; 50 OLS Model'!$B$15*M79</f>
        <v>-1207210.30976711</v>
      </c>
      <c r="Z79" s="23">
        <f t="shared" ca="1" si="8"/>
        <v>22154156.583966527</v>
      </c>
    </row>
    <row r="80" spans="1:26" x14ac:dyDescent="0.2">
      <c r="A80" s="11">
        <v>42186</v>
      </c>
      <c r="B80" s="6">
        <f t="shared" si="7"/>
        <v>2015</v>
      </c>
      <c r="D80">
        <f t="shared" ca="1" si="11"/>
        <v>5.01</v>
      </c>
      <c r="E80">
        <f t="shared" ca="1" si="11"/>
        <v>96.909999999999982</v>
      </c>
      <c r="F80" s="30">
        <f>F68*(1+SUMIF('Ontario Employment Growth'!B:B,B80,'Ontario Employment Growth'!G:G))</f>
        <v>7037.8147000000008</v>
      </c>
      <c r="G80" s="30">
        <f t="shared" si="10"/>
        <v>79</v>
      </c>
      <c r="H80" s="60">
        <f>SUMIF('Connection count '!B:B,B80,'Connection count '!M:M)</f>
        <v>330.70760277267368</v>
      </c>
      <c r="I80" s="30">
        <f t="shared" si="9"/>
        <v>0</v>
      </c>
      <c r="J80" s="30">
        <f t="shared" si="9"/>
        <v>0</v>
      </c>
      <c r="K80" s="30">
        <f t="shared" si="9"/>
        <v>0</v>
      </c>
      <c r="L80" s="30">
        <f t="shared" si="9"/>
        <v>0</v>
      </c>
      <c r="M80" s="30">
        <f t="shared" si="9"/>
        <v>1</v>
      </c>
      <c r="O80" s="23">
        <f>'GS &gt; 50 OLS Model'!$B$5</f>
        <v>-17077253.144684698</v>
      </c>
      <c r="P80" s="23">
        <f ca="1">'GS &gt; 50 OLS Model'!$B$6*D80</f>
        <v>38594.897858864184</v>
      </c>
      <c r="Q80" s="23">
        <f ca="1">'GS &gt; 50 OLS Model'!$B$7*E80</f>
        <v>3164125.2822235944</v>
      </c>
      <c r="R80" s="23">
        <f>'GS &gt; 50 OLS Model'!$B$8*F80</f>
        <v>37907266.025069036</v>
      </c>
      <c r="S80" s="23">
        <f>'GS &gt; 50 OLS Model'!$B$9*G80</f>
        <v>-1947511.7216673193</v>
      </c>
      <c r="T80" s="23">
        <f>'GS &gt; 50 OLS Model'!$B$10*H80</f>
        <v>2929068.3413386582</v>
      </c>
      <c r="U80" s="23">
        <f>'GS &gt; 50 OLS Model'!$B$11*I80</f>
        <v>0</v>
      </c>
      <c r="V80" s="23">
        <f>'GS &gt; 50 OLS Model'!$B$12*J80</f>
        <v>0</v>
      </c>
      <c r="W80" s="23">
        <f>'GS &gt; 50 OLS Model'!$B$13*K80</f>
        <v>0</v>
      </c>
      <c r="X80" s="23">
        <f>'GS &gt; 50 OLS Model'!$B$14*L80</f>
        <v>0</v>
      </c>
      <c r="Y80" s="23">
        <f>'GS &gt; 50 OLS Model'!$B$15*M80</f>
        <v>-1207210.30976711</v>
      </c>
      <c r="Z80" s="23">
        <f t="shared" ca="1" si="8"/>
        <v>23807079.370371025</v>
      </c>
    </row>
    <row r="81" spans="1:26" x14ac:dyDescent="0.2">
      <c r="A81" s="11">
        <v>42217</v>
      </c>
      <c r="B81" s="6">
        <f t="shared" si="7"/>
        <v>2015</v>
      </c>
      <c r="D81">
        <f t="shared" ca="1" si="11"/>
        <v>12.719999999999999</v>
      </c>
      <c r="E81">
        <f t="shared" ca="1" si="11"/>
        <v>77.22999999999999</v>
      </c>
      <c r="F81" s="30">
        <f>F69*(1+SUMIF('Ontario Employment Growth'!B:B,B81,'Ontario Employment Growth'!G:G))</f>
        <v>7049.8515500000003</v>
      </c>
      <c r="G81" s="30">
        <f t="shared" si="10"/>
        <v>80</v>
      </c>
      <c r="H81" s="60">
        <f>SUMIF('Connection count '!B:B,B81,'Connection count '!M:M)</f>
        <v>330.70760277267368</v>
      </c>
      <c r="I81" s="30">
        <f t="shared" si="9"/>
        <v>0</v>
      </c>
      <c r="J81" s="30">
        <f t="shared" si="9"/>
        <v>0</v>
      </c>
      <c r="K81" s="30">
        <f t="shared" si="9"/>
        <v>0</v>
      </c>
      <c r="L81" s="30">
        <f t="shared" si="9"/>
        <v>0</v>
      </c>
      <c r="M81" s="30">
        <f t="shared" si="9"/>
        <v>1</v>
      </c>
      <c r="O81" s="23">
        <f>'GS &gt; 50 OLS Model'!$B$5</f>
        <v>-17077253.144684698</v>
      </c>
      <c r="P81" s="23">
        <f ca="1">'GS &gt; 50 OLS Model'!$B$6*D81</f>
        <v>97989.441270409661</v>
      </c>
      <c r="Q81" s="23">
        <f ca="1">'GS &gt; 50 OLS Model'!$B$7*E81</f>
        <v>2521570.483398289</v>
      </c>
      <c r="R81" s="23">
        <f>'GS &gt; 50 OLS Model'!$B$8*F81</f>
        <v>37972099.228911966</v>
      </c>
      <c r="S81" s="23">
        <f>'GS &gt; 50 OLS Model'!$B$9*G81</f>
        <v>-1972163.7687770321</v>
      </c>
      <c r="T81" s="23">
        <f>'GS &gt; 50 OLS Model'!$B$10*H81</f>
        <v>2929068.3413386582</v>
      </c>
      <c r="U81" s="23">
        <f>'GS &gt; 50 OLS Model'!$B$11*I81</f>
        <v>0</v>
      </c>
      <c r="V81" s="23">
        <f>'GS &gt; 50 OLS Model'!$B$12*J81</f>
        <v>0</v>
      </c>
      <c r="W81" s="23">
        <f>'GS &gt; 50 OLS Model'!$B$13*K81</f>
        <v>0</v>
      </c>
      <c r="X81" s="23">
        <f>'GS &gt; 50 OLS Model'!$B$14*L81</f>
        <v>0</v>
      </c>
      <c r="Y81" s="23">
        <f>'GS &gt; 50 OLS Model'!$B$15*M81</f>
        <v>-1207210.30976711</v>
      </c>
      <c r="Z81" s="23">
        <f t="shared" ca="1" si="8"/>
        <v>23264100.271690484</v>
      </c>
    </row>
    <row r="82" spans="1:26" x14ac:dyDescent="0.2">
      <c r="A82" s="11">
        <v>42248</v>
      </c>
      <c r="B82" s="6">
        <f t="shared" si="7"/>
        <v>2015</v>
      </c>
      <c r="D82">
        <f t="shared" ca="1" si="11"/>
        <v>86.570000000000007</v>
      </c>
      <c r="E82">
        <f t="shared" ca="1" si="11"/>
        <v>19.899999999999999</v>
      </c>
      <c r="F82" s="30">
        <f>F70*(1+SUMIF('Ontario Employment Growth'!B:B,B82,'Ontario Employment Growth'!G:G))</f>
        <v>7023.9571500000011</v>
      </c>
      <c r="G82" s="30">
        <f t="shared" si="10"/>
        <v>81</v>
      </c>
      <c r="H82" s="60">
        <f>SUMIF('Connection count '!B:B,B82,'Connection count '!M:M)</f>
        <v>330.70760277267368</v>
      </c>
      <c r="I82" s="30">
        <f t="shared" si="9"/>
        <v>1</v>
      </c>
      <c r="J82" s="30">
        <f t="shared" si="9"/>
        <v>0</v>
      </c>
      <c r="K82" s="30">
        <f t="shared" si="9"/>
        <v>0</v>
      </c>
      <c r="L82" s="30">
        <f t="shared" si="9"/>
        <v>0</v>
      </c>
      <c r="M82" s="30">
        <f t="shared" si="9"/>
        <v>0</v>
      </c>
      <c r="O82" s="23">
        <f>'GS &gt; 50 OLS Model'!$B$5</f>
        <v>-17077253.144684698</v>
      </c>
      <c r="P82" s="23">
        <f ca="1">'GS &gt; 50 OLS Model'!$B$6*D82</f>
        <v>666898.26499837788</v>
      </c>
      <c r="Q82" s="23">
        <f ca="1">'GS &gt; 50 OLS Model'!$B$7*E82</f>
        <v>649737.83011298662</v>
      </c>
      <c r="R82" s="23">
        <f>'GS &gt; 50 OLS Model'!$B$8*F82</f>
        <v>37832626.118123822</v>
      </c>
      <c r="S82" s="23">
        <f>'GS &gt; 50 OLS Model'!$B$9*G82</f>
        <v>-1996815.815886745</v>
      </c>
      <c r="T82" s="23">
        <f>'GS &gt; 50 OLS Model'!$B$10*H82</f>
        <v>2929068.3413386582</v>
      </c>
      <c r="U82" s="23">
        <f>'GS &gt; 50 OLS Model'!$B$11*I82</f>
        <v>-1573555.21064002</v>
      </c>
      <c r="V82" s="23">
        <f>'GS &gt; 50 OLS Model'!$B$12*J82</f>
        <v>0</v>
      </c>
      <c r="W82" s="23">
        <f>'GS &gt; 50 OLS Model'!$B$13*K82</f>
        <v>0</v>
      </c>
      <c r="X82" s="23">
        <f>'GS &gt; 50 OLS Model'!$B$14*L82</f>
        <v>0</v>
      </c>
      <c r="Y82" s="23">
        <f>'GS &gt; 50 OLS Model'!$B$15*M82</f>
        <v>0</v>
      </c>
      <c r="Z82" s="23">
        <f t="shared" ca="1" si="8"/>
        <v>21430706.383362383</v>
      </c>
    </row>
    <row r="83" spans="1:26" x14ac:dyDescent="0.2">
      <c r="A83" s="11">
        <v>42278</v>
      </c>
      <c r="B83" s="6">
        <f t="shared" si="7"/>
        <v>2015</v>
      </c>
      <c r="D83">
        <f t="shared" ca="1" si="11"/>
        <v>270.3</v>
      </c>
      <c r="E83">
        <f t="shared" ca="1" si="11"/>
        <v>1.21</v>
      </c>
      <c r="F83" s="30">
        <f>F71*(1+SUMIF('Ontario Employment Growth'!B:B,B83,'Ontario Employment Growth'!G:G))</f>
        <v>7016.3709000000008</v>
      </c>
      <c r="G83" s="30">
        <f t="shared" si="10"/>
        <v>82</v>
      </c>
      <c r="H83" s="60">
        <f>SUMIF('Connection count '!B:B,B83,'Connection count '!M:M)</f>
        <v>330.70760277267368</v>
      </c>
      <c r="I83" s="30">
        <f t="shared" si="9"/>
        <v>1</v>
      </c>
      <c r="J83" s="30">
        <f t="shared" si="9"/>
        <v>0</v>
      </c>
      <c r="K83" s="30">
        <f t="shared" si="9"/>
        <v>0</v>
      </c>
      <c r="L83" s="30">
        <f t="shared" si="9"/>
        <v>0</v>
      </c>
      <c r="M83" s="30">
        <f t="shared" si="9"/>
        <v>0</v>
      </c>
      <c r="O83" s="23">
        <f>'GS &gt; 50 OLS Model'!$B$5</f>
        <v>-17077253.144684698</v>
      </c>
      <c r="P83" s="23">
        <f ca="1">'GS &gt; 50 OLS Model'!$B$6*D83</f>
        <v>2082275.6269962057</v>
      </c>
      <c r="Q83" s="23">
        <f ca="1">'GS &gt; 50 OLS Model'!$B$7*E83</f>
        <v>39506.672082246929</v>
      </c>
      <c r="R83" s="23">
        <f>'GS &gt; 50 OLS Model'!$B$8*F83</f>
        <v>37791764.855197608</v>
      </c>
      <c r="S83" s="23">
        <f>'GS &gt; 50 OLS Model'!$B$9*G83</f>
        <v>-2021467.8629964578</v>
      </c>
      <c r="T83" s="23">
        <f>'GS &gt; 50 OLS Model'!$B$10*H83</f>
        <v>2929068.3413386582</v>
      </c>
      <c r="U83" s="23">
        <f>'GS &gt; 50 OLS Model'!$B$11*I83</f>
        <v>-1573555.21064002</v>
      </c>
      <c r="V83" s="23">
        <f>'GS &gt; 50 OLS Model'!$B$12*J83</f>
        <v>0</v>
      </c>
      <c r="W83" s="23">
        <f>'GS &gt; 50 OLS Model'!$B$13*K83</f>
        <v>0</v>
      </c>
      <c r="X83" s="23">
        <f>'GS &gt; 50 OLS Model'!$B$14*L83</f>
        <v>0</v>
      </c>
      <c r="Y83" s="23">
        <f>'GS &gt; 50 OLS Model'!$B$15*M83</f>
        <v>0</v>
      </c>
      <c r="Z83" s="23">
        <f t="shared" ca="1" si="8"/>
        <v>22170339.277293541</v>
      </c>
    </row>
    <row r="84" spans="1:26" x14ac:dyDescent="0.2">
      <c r="A84" s="11">
        <v>42309</v>
      </c>
      <c r="B84" s="6">
        <f t="shared" si="7"/>
        <v>2015</v>
      </c>
      <c r="D84">
        <f t="shared" ca="1" si="11"/>
        <v>444.05</v>
      </c>
      <c r="E84">
        <f t="shared" ca="1" si="11"/>
        <v>0</v>
      </c>
      <c r="F84" s="30">
        <f>F72*(1+SUMIF('Ontario Employment Growth'!B:B,B84,'Ontario Employment Growth'!G:G))</f>
        <v>6993.8144500000008</v>
      </c>
      <c r="G84" s="30">
        <f t="shared" si="10"/>
        <v>83</v>
      </c>
      <c r="H84" s="60">
        <f>SUMIF('Connection count '!B:B,B84,'Connection count '!M:M)</f>
        <v>330.70760277267368</v>
      </c>
      <c r="I84" s="30">
        <f t="shared" ref="I84:M93" si="12">I72</f>
        <v>1</v>
      </c>
      <c r="J84" s="30">
        <f t="shared" si="12"/>
        <v>0</v>
      </c>
      <c r="K84" s="30">
        <f t="shared" si="12"/>
        <v>0</v>
      </c>
      <c r="L84" s="30">
        <f t="shared" si="12"/>
        <v>0</v>
      </c>
      <c r="M84" s="30">
        <f t="shared" si="12"/>
        <v>0</v>
      </c>
      <c r="O84" s="23">
        <f>'GS &gt; 50 OLS Model'!$B$5</f>
        <v>-17077253.144684698</v>
      </c>
      <c r="P84" s="23">
        <f ca="1">'GS &gt; 50 OLS Model'!$B$6*D84</f>
        <v>3420771.3361733817</v>
      </c>
      <c r="Q84" s="23">
        <f ca="1">'GS &gt; 50 OLS Model'!$B$7*E84</f>
        <v>0</v>
      </c>
      <c r="R84" s="23">
        <f>'GS &gt; 50 OLS Model'!$B$8*F84</f>
        <v>37670270.700096995</v>
      </c>
      <c r="S84" s="23">
        <f>'GS &gt; 50 OLS Model'!$B$9*G84</f>
        <v>-2046119.9101061707</v>
      </c>
      <c r="T84" s="23">
        <f>'GS &gt; 50 OLS Model'!$B$10*H84</f>
        <v>2929068.3413386582</v>
      </c>
      <c r="U84" s="23">
        <f>'GS &gt; 50 OLS Model'!$B$11*I84</f>
        <v>-1573555.21064002</v>
      </c>
      <c r="V84" s="23">
        <f>'GS &gt; 50 OLS Model'!$B$12*J84</f>
        <v>0</v>
      </c>
      <c r="W84" s="23">
        <f>'GS &gt; 50 OLS Model'!$B$13*K84</f>
        <v>0</v>
      </c>
      <c r="X84" s="23">
        <f>'GS &gt; 50 OLS Model'!$B$14*L84</f>
        <v>0</v>
      </c>
      <c r="Y84" s="23">
        <f>'GS &gt; 50 OLS Model'!$B$15*M84</f>
        <v>0</v>
      </c>
      <c r="Z84" s="23">
        <f t="shared" ca="1" si="8"/>
        <v>23323182.112178143</v>
      </c>
    </row>
    <row r="85" spans="1:26" x14ac:dyDescent="0.2">
      <c r="A85" s="11">
        <v>42339</v>
      </c>
      <c r="B85" s="6">
        <f t="shared" si="7"/>
        <v>2015</v>
      </c>
      <c r="D85">
        <f t="shared" ca="1" si="11"/>
        <v>684.01</v>
      </c>
      <c r="E85">
        <f t="shared" ca="1" si="11"/>
        <v>0</v>
      </c>
      <c r="F85" s="30">
        <f>F73*(1+SUMIF('Ontario Employment Growth'!B:B,B85,'Ontario Employment Growth'!G:G))</f>
        <v>6982.5868</v>
      </c>
      <c r="G85" s="30">
        <f t="shared" si="10"/>
        <v>84</v>
      </c>
      <c r="H85" s="60">
        <f>SUMIF('Connection count '!B:B,B85,'Connection count '!M:M)</f>
        <v>330.70760277267368</v>
      </c>
      <c r="I85" s="30">
        <f t="shared" si="12"/>
        <v>0</v>
      </c>
      <c r="J85" s="30">
        <f t="shared" si="12"/>
        <v>0</v>
      </c>
      <c r="K85" s="30">
        <f t="shared" si="12"/>
        <v>0</v>
      </c>
      <c r="L85" s="30">
        <f t="shared" si="12"/>
        <v>1</v>
      </c>
      <c r="M85" s="30">
        <f t="shared" si="12"/>
        <v>0</v>
      </c>
      <c r="O85" s="23">
        <f>'GS &gt; 50 OLS Model'!$B$5</f>
        <v>-17077253.144684698</v>
      </c>
      <c r="P85" s="23">
        <f ca="1">'GS &gt; 50 OLS Model'!$B$6*D85</f>
        <v>5269320.5757368645</v>
      </c>
      <c r="Q85" s="23">
        <f ca="1">'GS &gt; 50 OLS Model'!$B$7*E85</f>
        <v>0</v>
      </c>
      <c r="R85" s="23">
        <f>'GS &gt; 50 OLS Model'!$B$8*F85</f>
        <v>37609796.030966192</v>
      </c>
      <c r="S85" s="23">
        <f>'GS &gt; 50 OLS Model'!$B$9*G85</f>
        <v>-2070771.9572158838</v>
      </c>
      <c r="T85" s="23">
        <f>'GS &gt; 50 OLS Model'!$B$10*H85</f>
        <v>2929068.3413386582</v>
      </c>
      <c r="U85" s="23">
        <f>'GS &gt; 50 OLS Model'!$B$11*I85</f>
        <v>0</v>
      </c>
      <c r="V85" s="23">
        <f>'GS &gt; 50 OLS Model'!$B$12*J85</f>
        <v>0</v>
      </c>
      <c r="W85" s="23">
        <f>'GS &gt; 50 OLS Model'!$B$13*K85</f>
        <v>0</v>
      </c>
      <c r="X85" s="23">
        <f>'GS &gt; 50 OLS Model'!$B$14*L85</f>
        <v>-1084258.36487305</v>
      </c>
      <c r="Y85" s="23">
        <f>'GS &gt; 50 OLS Model'!$B$15*M85</f>
        <v>0</v>
      </c>
      <c r="Z85" s="23">
        <f t="shared" ca="1" si="8"/>
        <v>25575901.481268082</v>
      </c>
    </row>
    <row r="86" spans="1:26" x14ac:dyDescent="0.2">
      <c r="A86" s="11">
        <v>42370</v>
      </c>
      <c r="B86" s="6">
        <f t="shared" si="7"/>
        <v>2016</v>
      </c>
      <c r="D86">
        <f t="shared" ca="1" si="11"/>
        <v>784.29</v>
      </c>
      <c r="E86">
        <f t="shared" ca="1" si="11"/>
        <v>0</v>
      </c>
      <c r="F86" s="30">
        <f>F74*(1+SUMIF('Ontario Employment Growth'!B:B,B86,'Ontario Employment Growth'!G:G))</f>
        <v>6961.8193141875008</v>
      </c>
      <c r="G86" s="30">
        <f t="shared" si="10"/>
        <v>85</v>
      </c>
      <c r="H86" s="60">
        <f>SUMIF('Connection count '!B:B,B86,'Connection count '!M:M)</f>
        <v>337.03395541340069</v>
      </c>
      <c r="I86" s="30">
        <f t="shared" si="12"/>
        <v>0</v>
      </c>
      <c r="J86" s="30">
        <f t="shared" si="12"/>
        <v>0</v>
      </c>
      <c r="K86" s="30">
        <f t="shared" si="12"/>
        <v>0</v>
      </c>
      <c r="L86" s="30">
        <f t="shared" si="12"/>
        <v>0</v>
      </c>
      <c r="M86" s="30">
        <f t="shared" si="12"/>
        <v>0</v>
      </c>
      <c r="O86" s="23">
        <f>'GS &gt; 50 OLS Model'!$B$5</f>
        <v>-17077253.144684698</v>
      </c>
      <c r="P86" s="23">
        <f ca="1">'GS &gt; 50 OLS Model'!$B$6*D86</f>
        <v>6041834.8187083015</v>
      </c>
      <c r="Q86" s="23">
        <f ca="1">'GS &gt; 50 OLS Model'!$B$7*E86</f>
        <v>0</v>
      </c>
      <c r="R86" s="23">
        <f>'GS &gt; 50 OLS Model'!$B$8*F86</f>
        <v>37497937.642684631</v>
      </c>
      <c r="S86" s="23">
        <f>'GS &gt; 50 OLS Model'!$B$9*G86</f>
        <v>-2095424.0043255966</v>
      </c>
      <c r="T86" s="23">
        <f>'GS &gt; 50 OLS Model'!$B$10*H86</f>
        <v>2985100.6764913378</v>
      </c>
      <c r="U86" s="23">
        <f>'GS &gt; 50 OLS Model'!$B$11*I86</f>
        <v>0</v>
      </c>
      <c r="V86" s="23">
        <f>'GS &gt; 50 OLS Model'!$B$12*J86</f>
        <v>0</v>
      </c>
      <c r="W86" s="23">
        <f>'GS &gt; 50 OLS Model'!$B$13*K86</f>
        <v>0</v>
      </c>
      <c r="X86" s="23">
        <f>'GS &gt; 50 OLS Model'!$B$14*L86</f>
        <v>0</v>
      </c>
      <c r="Y86" s="23">
        <f>'GS &gt; 50 OLS Model'!$B$15*M86</f>
        <v>0</v>
      </c>
      <c r="Z86" s="23">
        <f t="shared" ca="1" si="8"/>
        <v>27352195.988873977</v>
      </c>
    </row>
    <row r="87" spans="1:26" x14ac:dyDescent="0.2">
      <c r="A87" s="11">
        <v>42401</v>
      </c>
      <c r="B87" s="6">
        <f t="shared" si="7"/>
        <v>2016</v>
      </c>
      <c r="D87">
        <f t="shared" ca="1" si="11"/>
        <v>682.50999999999988</v>
      </c>
      <c r="E87">
        <f t="shared" ca="1" si="11"/>
        <v>0</v>
      </c>
      <c r="F87" s="30">
        <f>F75*(1+SUMIF('Ontario Employment Growth'!B:B,B87,'Ontario Employment Growth'!G:G))</f>
        <v>6927.2459913125012</v>
      </c>
      <c r="G87" s="30">
        <f t="shared" si="10"/>
        <v>86</v>
      </c>
      <c r="H87" s="60">
        <f>SUMIF('Connection count '!B:B,B87,'Connection count '!M:M)</f>
        <v>337.03395541340069</v>
      </c>
      <c r="I87" s="30">
        <f t="shared" si="12"/>
        <v>0</v>
      </c>
      <c r="J87" s="30">
        <f t="shared" si="12"/>
        <v>1</v>
      </c>
      <c r="K87" s="30">
        <f t="shared" si="12"/>
        <v>0</v>
      </c>
      <c r="L87" s="30">
        <f t="shared" si="12"/>
        <v>0</v>
      </c>
      <c r="M87" s="30">
        <f t="shared" si="12"/>
        <v>0</v>
      </c>
      <c r="O87" s="23">
        <f>'GS &gt; 50 OLS Model'!$B$5</f>
        <v>-17077253.144684698</v>
      </c>
      <c r="P87" s="23">
        <f ca="1">'GS &gt; 50 OLS Model'!$B$6*D87</f>
        <v>5257765.2170964852</v>
      </c>
      <c r="Q87" s="23">
        <f ca="1">'GS &gt; 50 OLS Model'!$B$7*E87</f>
        <v>0</v>
      </c>
      <c r="R87" s="23">
        <f>'GS &gt; 50 OLS Model'!$B$8*F87</f>
        <v>37311717.8850668</v>
      </c>
      <c r="S87" s="23">
        <f>'GS &gt; 50 OLS Model'!$B$9*G87</f>
        <v>-2120076.0514353095</v>
      </c>
      <c r="T87" s="23">
        <f>'GS &gt; 50 OLS Model'!$B$10*H87</f>
        <v>2985100.6764913378</v>
      </c>
      <c r="U87" s="23">
        <f>'GS &gt; 50 OLS Model'!$B$11*I87</f>
        <v>0</v>
      </c>
      <c r="V87" s="23">
        <f>'GS &gt; 50 OLS Model'!$B$12*J87</f>
        <v>-1514640.7258048099</v>
      </c>
      <c r="W87" s="23">
        <f>'GS &gt; 50 OLS Model'!$B$13*K87</f>
        <v>0</v>
      </c>
      <c r="X87" s="23">
        <f>'GS &gt; 50 OLS Model'!$B$14*L87</f>
        <v>0</v>
      </c>
      <c r="Y87" s="23">
        <f>'GS &gt; 50 OLS Model'!$B$15*M87</f>
        <v>0</v>
      </c>
      <c r="Z87" s="23">
        <f t="shared" ca="1" si="8"/>
        <v>24842613.856729805</v>
      </c>
    </row>
    <row r="88" spans="1:26" x14ac:dyDescent="0.2">
      <c r="A88" s="11">
        <v>42430</v>
      </c>
      <c r="B88" s="6">
        <f t="shared" si="7"/>
        <v>2016</v>
      </c>
      <c r="D88">
        <f t="shared" ca="1" si="11"/>
        <v>556.99</v>
      </c>
      <c r="E88">
        <f t="shared" ca="1" si="11"/>
        <v>0</v>
      </c>
      <c r="F88" s="30">
        <f>F76*(1+SUMIF('Ontario Employment Growth'!B:B,B88,'Ontario Employment Growth'!G:G))</f>
        <v>6905.765524437501</v>
      </c>
      <c r="G88" s="30">
        <f t="shared" si="10"/>
        <v>87</v>
      </c>
      <c r="H88" s="60">
        <f>SUMIF('Connection count '!B:B,B88,'Connection count '!M:M)</f>
        <v>337.03395541340069</v>
      </c>
      <c r="I88" s="30">
        <f t="shared" si="12"/>
        <v>0</v>
      </c>
      <c r="J88" s="30">
        <f t="shared" si="12"/>
        <v>0</v>
      </c>
      <c r="K88" s="30">
        <f t="shared" si="12"/>
        <v>0</v>
      </c>
      <c r="L88" s="30">
        <f t="shared" si="12"/>
        <v>0</v>
      </c>
      <c r="M88" s="30">
        <f t="shared" si="12"/>
        <v>0</v>
      </c>
      <c r="O88" s="23">
        <f>'GS &gt; 50 OLS Model'!$B$5</f>
        <v>-17077253.144684698</v>
      </c>
      <c r="P88" s="23">
        <f ca="1">'GS &gt; 50 OLS Model'!$B$6*D88</f>
        <v>4290812.8060696134</v>
      </c>
      <c r="Q88" s="23">
        <f ca="1">'GS &gt; 50 OLS Model'!$B$7*E88</f>
        <v>0</v>
      </c>
      <c r="R88" s="23">
        <f>'GS &gt; 50 OLS Model'!$B$8*F88</f>
        <v>37196019.219091222</v>
      </c>
      <c r="S88" s="23">
        <f>'GS &gt; 50 OLS Model'!$B$9*G88</f>
        <v>-2144728.0985450223</v>
      </c>
      <c r="T88" s="23">
        <f>'GS &gt; 50 OLS Model'!$B$10*H88</f>
        <v>2985100.6764913378</v>
      </c>
      <c r="U88" s="23">
        <f>'GS &gt; 50 OLS Model'!$B$11*I88</f>
        <v>0</v>
      </c>
      <c r="V88" s="23">
        <f>'GS &gt; 50 OLS Model'!$B$12*J88</f>
        <v>0</v>
      </c>
      <c r="W88" s="23">
        <f>'GS &gt; 50 OLS Model'!$B$13*K88</f>
        <v>0</v>
      </c>
      <c r="X88" s="23">
        <f>'GS &gt; 50 OLS Model'!$B$14*L88</f>
        <v>0</v>
      </c>
      <c r="Y88" s="23">
        <f>'GS &gt; 50 OLS Model'!$B$15*M88</f>
        <v>0</v>
      </c>
      <c r="Z88" s="23">
        <f t="shared" ca="1" si="8"/>
        <v>25249951.458422452</v>
      </c>
    </row>
    <row r="89" spans="1:26" x14ac:dyDescent="0.2">
      <c r="A89" s="11">
        <v>42461</v>
      </c>
      <c r="B89" s="6">
        <f t="shared" si="7"/>
        <v>2016</v>
      </c>
      <c r="D89">
        <f t="shared" ca="1" si="11"/>
        <v>326.58999999999997</v>
      </c>
      <c r="E89">
        <f t="shared" ca="1" si="11"/>
        <v>0.39</v>
      </c>
      <c r="F89" s="30">
        <f>F77*(1+SUMIF('Ontario Employment Growth'!B:B,B89,'Ontario Employment Growth'!G:G))</f>
        <v>6940.2365593750001</v>
      </c>
      <c r="G89" s="30">
        <f t="shared" si="10"/>
        <v>88</v>
      </c>
      <c r="H89" s="60">
        <f>SUMIF('Connection count '!B:B,B89,'Connection count '!M:M)</f>
        <v>337.03395541340069</v>
      </c>
      <c r="I89" s="30">
        <f t="shared" si="12"/>
        <v>0</v>
      </c>
      <c r="J89" s="30">
        <f t="shared" si="12"/>
        <v>0</v>
      </c>
      <c r="K89" s="30">
        <f t="shared" si="12"/>
        <v>1</v>
      </c>
      <c r="L89" s="30">
        <f t="shared" si="12"/>
        <v>0</v>
      </c>
      <c r="M89" s="30">
        <f t="shared" si="12"/>
        <v>0</v>
      </c>
      <c r="O89" s="23">
        <f>'GS &gt; 50 OLS Model'!$B$5</f>
        <v>-17077253.144684698</v>
      </c>
      <c r="P89" s="23">
        <f ca="1">'GS &gt; 50 OLS Model'!$B$6*D89</f>
        <v>2515909.7189074759</v>
      </c>
      <c r="Q89" s="23">
        <f ca="1">'GS &gt; 50 OLS Model'!$B$7*E89</f>
        <v>12733.555464525869</v>
      </c>
      <c r="R89" s="23">
        <f>'GS &gt; 50 OLS Model'!$B$8*F89</f>
        <v>37381688.030680597</v>
      </c>
      <c r="S89" s="23">
        <f>'GS &gt; 50 OLS Model'!$B$9*G89</f>
        <v>-2169380.1456547352</v>
      </c>
      <c r="T89" s="23">
        <f>'GS &gt; 50 OLS Model'!$B$10*H89</f>
        <v>2985100.6764913378</v>
      </c>
      <c r="U89" s="23">
        <f>'GS &gt; 50 OLS Model'!$B$11*I89</f>
        <v>0</v>
      </c>
      <c r="V89" s="23">
        <f>'GS &gt; 50 OLS Model'!$B$12*J89</f>
        <v>0</v>
      </c>
      <c r="W89" s="23">
        <f>'GS &gt; 50 OLS Model'!$B$13*K89</f>
        <v>-1589672.4013817001</v>
      </c>
      <c r="X89" s="23">
        <f>'GS &gt; 50 OLS Model'!$B$14*L89</f>
        <v>0</v>
      </c>
      <c r="Y89" s="23">
        <f>'GS &gt; 50 OLS Model'!$B$15*M89</f>
        <v>0</v>
      </c>
      <c r="Z89" s="23">
        <f t="shared" ca="1" si="8"/>
        <v>22059126.289822802</v>
      </c>
    </row>
    <row r="90" spans="1:26" x14ac:dyDescent="0.2">
      <c r="A90" s="11">
        <v>42491</v>
      </c>
      <c r="B90" s="6">
        <f t="shared" si="7"/>
        <v>2016</v>
      </c>
      <c r="D90">
        <f t="shared" ca="1" si="11"/>
        <v>144.96</v>
      </c>
      <c r="E90">
        <f t="shared" ca="1" si="11"/>
        <v>8.67</v>
      </c>
      <c r="F90" s="30">
        <f>F78*(1+SUMIF('Ontario Employment Growth'!B:B,B90,'Ontario Employment Growth'!G:G))</f>
        <v>6999.1544113750006</v>
      </c>
      <c r="G90" s="30">
        <f t="shared" si="10"/>
        <v>89</v>
      </c>
      <c r="H90" s="60">
        <f>SUMIF('Connection count '!B:B,B90,'Connection count '!M:M)</f>
        <v>337.03395541340069</v>
      </c>
      <c r="I90" s="30">
        <f t="shared" si="12"/>
        <v>0</v>
      </c>
      <c r="J90" s="30">
        <f t="shared" si="12"/>
        <v>0</v>
      </c>
      <c r="K90" s="30">
        <f t="shared" si="12"/>
        <v>0</v>
      </c>
      <c r="L90" s="30">
        <f t="shared" si="12"/>
        <v>0</v>
      </c>
      <c r="M90" s="30">
        <f t="shared" si="12"/>
        <v>1</v>
      </c>
      <c r="O90" s="23">
        <f>'GS &gt; 50 OLS Model'!$B$5</f>
        <v>-17077253.144684698</v>
      </c>
      <c r="P90" s="23">
        <f ca="1">'GS &gt; 50 OLS Model'!$B$6*D90</f>
        <v>1116709.8590061783</v>
      </c>
      <c r="Q90" s="23">
        <f ca="1">'GS &gt; 50 OLS Model'!$B$7*E90</f>
        <v>283076.73301907507</v>
      </c>
      <c r="R90" s="23">
        <f>'GS &gt; 50 OLS Model'!$B$8*F90</f>
        <v>37699032.943070754</v>
      </c>
      <c r="S90" s="23">
        <f>'GS &gt; 50 OLS Model'!$B$9*G90</f>
        <v>-2194032.192764448</v>
      </c>
      <c r="T90" s="23">
        <f>'GS &gt; 50 OLS Model'!$B$10*H90</f>
        <v>2985100.6764913378</v>
      </c>
      <c r="U90" s="23">
        <f>'GS &gt; 50 OLS Model'!$B$11*I90</f>
        <v>0</v>
      </c>
      <c r="V90" s="23">
        <f>'GS &gt; 50 OLS Model'!$B$12*J90</f>
        <v>0</v>
      </c>
      <c r="W90" s="23">
        <f>'GS &gt; 50 OLS Model'!$B$13*K90</f>
        <v>0</v>
      </c>
      <c r="X90" s="23">
        <f>'GS &gt; 50 OLS Model'!$B$14*L90</f>
        <v>0</v>
      </c>
      <c r="Y90" s="23">
        <f>'GS &gt; 50 OLS Model'!$B$15*M90</f>
        <v>-1207210.30976711</v>
      </c>
      <c r="Z90" s="23">
        <f t="shared" ca="1" si="8"/>
        <v>21605424.564371094</v>
      </c>
    </row>
    <row r="91" spans="1:26" x14ac:dyDescent="0.2">
      <c r="A91" s="11">
        <v>42522</v>
      </c>
      <c r="B91" s="6">
        <f t="shared" si="7"/>
        <v>2016</v>
      </c>
      <c r="D91">
        <f t="shared" ca="1" si="11"/>
        <v>41.510000000000005</v>
      </c>
      <c r="E91">
        <f t="shared" ca="1" si="11"/>
        <v>44.41</v>
      </c>
      <c r="F91" s="30">
        <f>F79*(1+SUMIF('Ontario Employment Growth'!B:B,B91,'Ontario Employment Growth'!G:G))</f>
        <v>7071.0628314374999</v>
      </c>
      <c r="G91" s="30">
        <f t="shared" si="10"/>
        <v>90</v>
      </c>
      <c r="H91" s="60">
        <f>SUMIF('Connection count '!B:B,B91,'Connection count '!M:M)</f>
        <v>337.03395541340069</v>
      </c>
      <c r="I91" s="30">
        <f t="shared" si="12"/>
        <v>0</v>
      </c>
      <c r="J91" s="30">
        <f t="shared" si="12"/>
        <v>0</v>
      </c>
      <c r="K91" s="30">
        <f t="shared" si="12"/>
        <v>0</v>
      </c>
      <c r="L91" s="30">
        <f t="shared" si="12"/>
        <v>0</v>
      </c>
      <c r="M91" s="30">
        <f t="shared" si="12"/>
        <v>1</v>
      </c>
      <c r="O91" s="23">
        <f>'GS &gt; 50 OLS Model'!$B$5</f>
        <v>-17077253.144684698</v>
      </c>
      <c r="P91" s="23">
        <f ca="1">'GS &gt; 50 OLS Model'!$B$6*D91</f>
        <v>319775.29144140769</v>
      </c>
      <c r="Q91" s="23">
        <f ca="1">'GS &gt; 50 OLS Model'!$B$7*E91</f>
        <v>1449992.8158451123</v>
      </c>
      <c r="R91" s="23">
        <f>'GS &gt; 50 OLS Model'!$B$8*F91</f>
        <v>38086348.001074709</v>
      </c>
      <c r="S91" s="23">
        <f>'GS &gt; 50 OLS Model'!$B$9*G91</f>
        <v>-2218684.2398741613</v>
      </c>
      <c r="T91" s="23">
        <f>'GS &gt; 50 OLS Model'!$B$10*H91</f>
        <v>2985100.6764913378</v>
      </c>
      <c r="U91" s="23">
        <f>'GS &gt; 50 OLS Model'!$B$11*I91</f>
        <v>0</v>
      </c>
      <c r="V91" s="23">
        <f>'GS &gt; 50 OLS Model'!$B$12*J91</f>
        <v>0</v>
      </c>
      <c r="W91" s="23">
        <f>'GS &gt; 50 OLS Model'!$B$13*K91</f>
        <v>0</v>
      </c>
      <c r="X91" s="23">
        <f>'GS &gt; 50 OLS Model'!$B$14*L91</f>
        <v>0</v>
      </c>
      <c r="Y91" s="23">
        <f>'GS &gt; 50 OLS Model'!$B$15*M91</f>
        <v>-1207210.30976711</v>
      </c>
      <c r="Z91" s="23">
        <f t="shared" ca="1" si="8"/>
        <v>22338069.090526599</v>
      </c>
    </row>
    <row r="92" spans="1:26" x14ac:dyDescent="0.2">
      <c r="A92" s="11">
        <v>42552</v>
      </c>
      <c r="B92" s="6">
        <f t="shared" si="7"/>
        <v>2016</v>
      </c>
      <c r="D92">
        <f t="shared" ca="1" si="11"/>
        <v>5.01</v>
      </c>
      <c r="E92">
        <f t="shared" ca="1" si="11"/>
        <v>96.909999999999982</v>
      </c>
      <c r="F92" s="30">
        <f>F80*(1+SUMIF('Ontario Employment Growth'!B:B,B92,'Ontario Employment Growth'!G:G))</f>
        <v>7116.9901153750006</v>
      </c>
      <c r="G92" s="30">
        <f t="shared" si="10"/>
        <v>91</v>
      </c>
      <c r="H92" s="60">
        <f>SUMIF('Connection count '!B:B,B92,'Connection count '!M:M)</f>
        <v>337.03395541340069</v>
      </c>
      <c r="I92" s="30">
        <f t="shared" si="12"/>
        <v>0</v>
      </c>
      <c r="J92" s="30">
        <f t="shared" si="12"/>
        <v>0</v>
      </c>
      <c r="K92" s="30">
        <f t="shared" si="12"/>
        <v>0</v>
      </c>
      <c r="L92" s="30">
        <f t="shared" si="12"/>
        <v>0</v>
      </c>
      <c r="M92" s="30">
        <f t="shared" si="12"/>
        <v>1</v>
      </c>
      <c r="O92" s="23">
        <f>'GS &gt; 50 OLS Model'!$B$5</f>
        <v>-17077253.144684698</v>
      </c>
      <c r="P92" s="23">
        <f ca="1">'GS &gt; 50 OLS Model'!$B$6*D92</f>
        <v>38594.897858864184</v>
      </c>
      <c r="Q92" s="23">
        <f ca="1">'GS &gt; 50 OLS Model'!$B$7*E92</f>
        <v>3164125.2822235944</v>
      </c>
      <c r="R92" s="23">
        <f>'GS &gt; 50 OLS Model'!$B$8*F92</f>
        <v>38333722.767851062</v>
      </c>
      <c r="S92" s="23">
        <f>'GS &gt; 50 OLS Model'!$B$9*G92</f>
        <v>-2243336.2869838742</v>
      </c>
      <c r="T92" s="23">
        <f>'GS &gt; 50 OLS Model'!$B$10*H92</f>
        <v>2985100.6764913378</v>
      </c>
      <c r="U92" s="23">
        <f>'GS &gt; 50 OLS Model'!$B$11*I92</f>
        <v>0</v>
      </c>
      <c r="V92" s="23">
        <f>'GS &gt; 50 OLS Model'!$B$12*J92</f>
        <v>0</v>
      </c>
      <c r="W92" s="23">
        <f>'GS &gt; 50 OLS Model'!$B$13*K92</f>
        <v>0</v>
      </c>
      <c r="X92" s="23">
        <f>'GS &gt; 50 OLS Model'!$B$14*L92</f>
        <v>0</v>
      </c>
      <c r="Y92" s="23">
        <f>'GS &gt; 50 OLS Model'!$B$15*M92</f>
        <v>-1207210.30976711</v>
      </c>
      <c r="Z92" s="23">
        <f t="shared" ca="1" si="8"/>
        <v>23993743.882989179</v>
      </c>
    </row>
    <row r="93" spans="1:26" x14ac:dyDescent="0.2">
      <c r="A93" s="11">
        <v>42583</v>
      </c>
      <c r="B93" s="6">
        <f t="shared" si="7"/>
        <v>2016</v>
      </c>
      <c r="D93">
        <f t="shared" ca="1" si="11"/>
        <v>12.719999999999999</v>
      </c>
      <c r="E93">
        <f t="shared" ca="1" si="11"/>
        <v>77.22999999999999</v>
      </c>
      <c r="F93" s="30">
        <f>F81*(1+SUMIF('Ontario Employment Growth'!B:B,B93,'Ontario Employment Growth'!G:G))</f>
        <v>7129.1623799375002</v>
      </c>
      <c r="G93" s="30">
        <f t="shared" si="10"/>
        <v>92</v>
      </c>
      <c r="H93" s="60">
        <f>SUMIF('Connection count '!B:B,B93,'Connection count '!M:M)</f>
        <v>337.03395541340069</v>
      </c>
      <c r="I93" s="30">
        <f t="shared" si="12"/>
        <v>0</v>
      </c>
      <c r="J93" s="30">
        <f t="shared" si="12"/>
        <v>0</v>
      </c>
      <c r="K93" s="30">
        <f t="shared" si="12"/>
        <v>0</v>
      </c>
      <c r="L93" s="30">
        <f t="shared" si="12"/>
        <v>0</v>
      </c>
      <c r="M93" s="30">
        <f t="shared" si="12"/>
        <v>1</v>
      </c>
      <c r="O93" s="23">
        <f>'GS &gt; 50 OLS Model'!$B$5</f>
        <v>-17077253.144684698</v>
      </c>
      <c r="P93" s="23">
        <f ca="1">'GS &gt; 50 OLS Model'!$B$6*D93</f>
        <v>97989.441270409661</v>
      </c>
      <c r="Q93" s="23">
        <f ca="1">'GS &gt; 50 OLS Model'!$B$7*E93</f>
        <v>2521570.483398289</v>
      </c>
      <c r="R93" s="23">
        <f>'GS &gt; 50 OLS Model'!$B$8*F93</f>
        <v>38399285.345237225</v>
      </c>
      <c r="S93" s="23">
        <f>'GS &gt; 50 OLS Model'!$B$9*G93</f>
        <v>-2267988.334093587</v>
      </c>
      <c r="T93" s="23">
        <f>'GS &gt; 50 OLS Model'!$B$10*H93</f>
        <v>2985100.6764913378</v>
      </c>
      <c r="U93" s="23">
        <f>'GS &gt; 50 OLS Model'!$B$11*I93</f>
        <v>0</v>
      </c>
      <c r="V93" s="23">
        <f>'GS &gt; 50 OLS Model'!$B$12*J93</f>
        <v>0</v>
      </c>
      <c r="W93" s="23">
        <f>'GS &gt; 50 OLS Model'!$B$13*K93</f>
        <v>0</v>
      </c>
      <c r="X93" s="23">
        <f>'GS &gt; 50 OLS Model'!$B$14*L93</f>
        <v>0</v>
      </c>
      <c r="Y93" s="23">
        <f>'GS &gt; 50 OLS Model'!$B$15*M93</f>
        <v>-1207210.30976711</v>
      </c>
      <c r="Z93" s="23">
        <f t="shared" ca="1" si="8"/>
        <v>23451494.157851871</v>
      </c>
    </row>
    <row r="94" spans="1:26" x14ac:dyDescent="0.2">
      <c r="A94" s="11">
        <v>42614</v>
      </c>
      <c r="B94" s="6">
        <f t="shared" si="7"/>
        <v>2016</v>
      </c>
      <c r="D94">
        <f t="shared" ca="1" si="11"/>
        <v>86.570000000000007</v>
      </c>
      <c r="E94">
        <f t="shared" ca="1" si="11"/>
        <v>19.899999999999999</v>
      </c>
      <c r="F94" s="30">
        <f>F82*(1+SUMIF('Ontario Employment Growth'!B:B,B94,'Ontario Employment Growth'!G:G))</f>
        <v>7102.9766679375007</v>
      </c>
      <c r="G94" s="30">
        <f t="shared" si="10"/>
        <v>93</v>
      </c>
      <c r="H94" s="60">
        <f>SUMIF('Connection count '!B:B,B94,'Connection count '!M:M)</f>
        <v>337.03395541340069</v>
      </c>
      <c r="I94" s="30">
        <f t="shared" ref="I94:M103" si="13">I82</f>
        <v>1</v>
      </c>
      <c r="J94" s="30">
        <f t="shared" si="13"/>
        <v>0</v>
      </c>
      <c r="K94" s="30">
        <f t="shared" si="13"/>
        <v>0</v>
      </c>
      <c r="L94" s="30">
        <f t="shared" si="13"/>
        <v>0</v>
      </c>
      <c r="M94" s="30">
        <f t="shared" si="13"/>
        <v>0</v>
      </c>
      <c r="O94" s="23">
        <f>'GS &gt; 50 OLS Model'!$B$5</f>
        <v>-17077253.144684698</v>
      </c>
      <c r="P94" s="23">
        <f ca="1">'GS &gt; 50 OLS Model'!$B$6*D94</f>
        <v>666898.26499837788</v>
      </c>
      <c r="Q94" s="23">
        <f ca="1">'GS &gt; 50 OLS Model'!$B$7*E94</f>
        <v>649737.83011298662</v>
      </c>
      <c r="R94" s="23">
        <f>'GS &gt; 50 OLS Model'!$B$8*F94</f>
        <v>38258243.161952712</v>
      </c>
      <c r="S94" s="23">
        <f>'GS &gt; 50 OLS Model'!$B$9*G94</f>
        <v>-2292640.3812032999</v>
      </c>
      <c r="T94" s="23">
        <f>'GS &gt; 50 OLS Model'!$B$10*H94</f>
        <v>2985100.6764913378</v>
      </c>
      <c r="U94" s="23">
        <f>'GS &gt; 50 OLS Model'!$B$11*I94</f>
        <v>-1573555.21064002</v>
      </c>
      <c r="V94" s="23">
        <f>'GS &gt; 50 OLS Model'!$B$12*J94</f>
        <v>0</v>
      </c>
      <c r="W94" s="23">
        <f>'GS &gt; 50 OLS Model'!$B$13*K94</f>
        <v>0</v>
      </c>
      <c r="X94" s="23">
        <f>'GS &gt; 50 OLS Model'!$B$14*L94</f>
        <v>0</v>
      </c>
      <c r="Y94" s="23">
        <f>'GS &gt; 50 OLS Model'!$B$15*M94</f>
        <v>0</v>
      </c>
      <c r="Z94" s="23">
        <f t="shared" ca="1" si="8"/>
        <v>21616531.197027396</v>
      </c>
    </row>
    <row r="95" spans="1:26" x14ac:dyDescent="0.2">
      <c r="A95" s="11">
        <v>42644</v>
      </c>
      <c r="B95" s="6">
        <f t="shared" si="7"/>
        <v>2016</v>
      </c>
      <c r="D95">
        <f t="shared" ref="D95:E97" ca="1" si="14">D83</f>
        <v>270.3</v>
      </c>
      <c r="E95">
        <f t="shared" ca="1" si="14"/>
        <v>1.21</v>
      </c>
      <c r="F95" s="30">
        <f>F83*(1+SUMIF('Ontario Employment Growth'!B:B,B95,'Ontario Employment Growth'!G:G))</f>
        <v>7095.3050726250003</v>
      </c>
      <c r="G95" s="30">
        <f t="shared" si="10"/>
        <v>94</v>
      </c>
      <c r="H95" s="60">
        <f>SUMIF('Connection count '!B:B,B95,'Connection count '!M:M)</f>
        <v>337.03395541340069</v>
      </c>
      <c r="I95" s="30">
        <f t="shared" si="13"/>
        <v>1</v>
      </c>
      <c r="J95" s="30">
        <f t="shared" si="13"/>
        <v>0</v>
      </c>
      <c r="K95" s="30">
        <f t="shared" si="13"/>
        <v>0</v>
      </c>
      <c r="L95" s="30">
        <f t="shared" si="13"/>
        <v>0</v>
      </c>
      <c r="M95" s="30">
        <f t="shared" si="13"/>
        <v>0</v>
      </c>
      <c r="O95" s="23">
        <f>'GS &gt; 50 OLS Model'!$B$5</f>
        <v>-17077253.144684698</v>
      </c>
      <c r="P95" s="23">
        <f ca="1">'GS &gt; 50 OLS Model'!$B$6*D95</f>
        <v>2082275.6269962057</v>
      </c>
      <c r="Q95" s="23">
        <f ca="1">'GS &gt; 50 OLS Model'!$B$7*E95</f>
        <v>39506.672082246929</v>
      </c>
      <c r="R95" s="23">
        <f>'GS &gt; 50 OLS Model'!$B$8*F95</f>
        <v>38216922.209818572</v>
      </c>
      <c r="S95" s="23">
        <f>'GS &gt; 50 OLS Model'!$B$9*G95</f>
        <v>-2317292.4283130127</v>
      </c>
      <c r="T95" s="23">
        <f>'GS &gt; 50 OLS Model'!$B$10*H95</f>
        <v>2985100.6764913378</v>
      </c>
      <c r="U95" s="23">
        <f>'GS &gt; 50 OLS Model'!$B$11*I95</f>
        <v>-1573555.21064002</v>
      </c>
      <c r="V95" s="23">
        <f>'GS &gt; 50 OLS Model'!$B$12*J95</f>
        <v>0</v>
      </c>
      <c r="W95" s="23">
        <f>'GS &gt; 50 OLS Model'!$B$13*K95</f>
        <v>0</v>
      </c>
      <c r="X95" s="23">
        <f>'GS &gt; 50 OLS Model'!$B$14*L95</f>
        <v>0</v>
      </c>
      <c r="Y95" s="23">
        <f>'GS &gt; 50 OLS Model'!$B$15*M95</f>
        <v>0</v>
      </c>
      <c r="Z95" s="23">
        <f t="shared" ca="1" si="8"/>
        <v>22355704.401750632</v>
      </c>
    </row>
    <row r="96" spans="1:26" x14ac:dyDescent="0.2">
      <c r="A96" s="11">
        <v>42675</v>
      </c>
      <c r="B96" s="6">
        <f t="shared" si="7"/>
        <v>2016</v>
      </c>
      <c r="D96">
        <f t="shared" ca="1" si="14"/>
        <v>444.05</v>
      </c>
      <c r="E96">
        <f t="shared" ca="1" si="14"/>
        <v>0</v>
      </c>
      <c r="F96" s="30">
        <f>F84*(1+SUMIF('Ontario Employment Growth'!B:B,B96,'Ontario Employment Growth'!G:G))</f>
        <v>7072.4948625625002</v>
      </c>
      <c r="G96" s="30">
        <f t="shared" si="10"/>
        <v>95</v>
      </c>
      <c r="H96" s="60">
        <f>SUMIF('Connection count '!B:B,B96,'Connection count '!M:M)</f>
        <v>337.03395541340069</v>
      </c>
      <c r="I96" s="30">
        <f t="shared" si="13"/>
        <v>1</v>
      </c>
      <c r="J96" s="30">
        <f t="shared" si="13"/>
        <v>0</v>
      </c>
      <c r="K96" s="30">
        <f t="shared" si="13"/>
        <v>0</v>
      </c>
      <c r="L96" s="30">
        <f t="shared" si="13"/>
        <v>0</v>
      </c>
      <c r="M96" s="30">
        <f t="shared" si="13"/>
        <v>0</v>
      </c>
      <c r="O96" s="23">
        <f>'GS &gt; 50 OLS Model'!$B$5</f>
        <v>-17077253.144684698</v>
      </c>
      <c r="P96" s="23">
        <f ca="1">'GS &gt; 50 OLS Model'!$B$6*D96</f>
        <v>3420771.3361733817</v>
      </c>
      <c r="Q96" s="23">
        <f ca="1">'GS &gt; 50 OLS Model'!$B$7*E96</f>
        <v>0</v>
      </c>
      <c r="R96" s="23">
        <f>'GS &gt; 50 OLS Model'!$B$8*F96</f>
        <v>38094061.245473079</v>
      </c>
      <c r="S96" s="23">
        <f>'GS &gt; 50 OLS Model'!$B$9*G96</f>
        <v>-2341944.4754227255</v>
      </c>
      <c r="T96" s="23">
        <f>'GS &gt; 50 OLS Model'!$B$10*H96</f>
        <v>2985100.6764913378</v>
      </c>
      <c r="U96" s="23">
        <f>'GS &gt; 50 OLS Model'!$B$11*I96</f>
        <v>-1573555.21064002</v>
      </c>
      <c r="V96" s="23">
        <f>'GS &gt; 50 OLS Model'!$B$12*J96</f>
        <v>0</v>
      </c>
      <c r="W96" s="23">
        <f>'GS &gt; 50 OLS Model'!$B$13*K96</f>
        <v>0</v>
      </c>
      <c r="X96" s="23">
        <f>'GS &gt; 50 OLS Model'!$B$14*L96</f>
        <v>0</v>
      </c>
      <c r="Y96" s="23">
        <f>'GS &gt; 50 OLS Model'!$B$15*M96</f>
        <v>0</v>
      </c>
      <c r="Z96" s="23">
        <f t="shared" ca="1" si="8"/>
        <v>23507180.427390356</v>
      </c>
    </row>
    <row r="97" spans="1:26" x14ac:dyDescent="0.2">
      <c r="A97" s="11">
        <v>42705</v>
      </c>
      <c r="B97" s="6">
        <f t="shared" si="7"/>
        <v>2016</v>
      </c>
      <c r="D97">
        <f t="shared" ca="1" si="14"/>
        <v>684.01</v>
      </c>
      <c r="E97">
        <f t="shared" ca="1" si="14"/>
        <v>0</v>
      </c>
      <c r="F97" s="30">
        <f>F85*(1+SUMIF('Ontario Employment Growth'!B:B,B97,'Ontario Employment Growth'!G:G))</f>
        <v>7061.1409014999999</v>
      </c>
      <c r="G97" s="30">
        <f t="shared" si="10"/>
        <v>96</v>
      </c>
      <c r="H97" s="60">
        <f>SUMIF('Connection count '!B:B,B97,'Connection count '!M:M)</f>
        <v>337.03395541340069</v>
      </c>
      <c r="I97" s="30">
        <f t="shared" si="13"/>
        <v>0</v>
      </c>
      <c r="J97" s="30">
        <f t="shared" si="13"/>
        <v>0</v>
      </c>
      <c r="K97" s="30">
        <f t="shared" si="13"/>
        <v>0</v>
      </c>
      <c r="L97" s="30">
        <f t="shared" si="13"/>
        <v>1</v>
      </c>
      <c r="M97" s="30">
        <f t="shared" si="13"/>
        <v>0</v>
      </c>
      <c r="O97" s="23">
        <f>'GS &gt; 50 OLS Model'!$B$5</f>
        <v>-17077253.144684698</v>
      </c>
      <c r="P97" s="23">
        <f ca="1">'GS &gt; 50 OLS Model'!$B$6*D97</f>
        <v>5269320.5757368645</v>
      </c>
      <c r="Q97" s="23">
        <f ca="1">'GS &gt; 50 OLS Model'!$B$7*E97</f>
        <v>0</v>
      </c>
      <c r="R97" s="23">
        <f>'GS &gt; 50 OLS Model'!$B$8*F97</f>
        <v>38032906.236314557</v>
      </c>
      <c r="S97" s="23">
        <f>'GS &gt; 50 OLS Model'!$B$9*G97</f>
        <v>-2366596.5225324384</v>
      </c>
      <c r="T97" s="23">
        <f>'GS &gt; 50 OLS Model'!$B$10*H97</f>
        <v>2985100.6764913378</v>
      </c>
      <c r="U97" s="23">
        <f>'GS &gt; 50 OLS Model'!$B$11*I97</f>
        <v>0</v>
      </c>
      <c r="V97" s="23">
        <f>'GS &gt; 50 OLS Model'!$B$12*J97</f>
        <v>0</v>
      </c>
      <c r="W97" s="23">
        <f>'GS &gt; 50 OLS Model'!$B$13*K97</f>
        <v>0</v>
      </c>
      <c r="X97" s="23">
        <f>'GS &gt; 50 OLS Model'!$B$14*L97</f>
        <v>-1084258.36487305</v>
      </c>
      <c r="Y97" s="23">
        <f>'GS &gt; 50 OLS Model'!$B$15*M97</f>
        <v>0</v>
      </c>
      <c r="Z97" s="23">
        <f t="shared" ca="1" si="8"/>
        <v>25759219.456452575</v>
      </c>
    </row>
    <row r="98" spans="1:26" x14ac:dyDescent="0.2">
      <c r="A98" s="11">
        <v>42736</v>
      </c>
      <c r="B98" s="6">
        <f t="shared" ref="B98:B145" si="15">YEAR(A98)</f>
        <v>2017</v>
      </c>
      <c r="D98">
        <f t="shared" ref="D98:E117" ca="1" si="16">D86</f>
        <v>784.29</v>
      </c>
      <c r="E98">
        <f t="shared" ca="1" si="16"/>
        <v>0</v>
      </c>
      <c r="F98" s="30">
        <f>F86*(1+SUMIF('Ontario Employment Growth'!B:B,B98,'Ontario Employment Growth'!G:G))</f>
        <v>7040.1397814721104</v>
      </c>
      <c r="G98" s="30">
        <f t="shared" si="10"/>
        <v>97</v>
      </c>
      <c r="H98" s="60">
        <f>SUMIF('Connection count '!B:B,B98,'Connection count '!M:M)</f>
        <v>343.48132957706599</v>
      </c>
      <c r="I98" s="30">
        <f t="shared" si="13"/>
        <v>0</v>
      </c>
      <c r="J98" s="30">
        <f t="shared" si="13"/>
        <v>0</v>
      </c>
      <c r="K98" s="30">
        <f t="shared" si="13"/>
        <v>0</v>
      </c>
      <c r="L98" s="30">
        <f t="shared" si="13"/>
        <v>0</v>
      </c>
      <c r="M98" s="30">
        <f t="shared" si="13"/>
        <v>0</v>
      </c>
      <c r="O98" s="23">
        <f>'GS &gt; 50 OLS Model'!$B$5</f>
        <v>-17077253.144684698</v>
      </c>
      <c r="P98" s="23">
        <f ca="1">'GS &gt; 50 OLS Model'!$B$6*D98</f>
        <v>6041834.8187083015</v>
      </c>
      <c r="Q98" s="23">
        <f ca="1">'GS &gt; 50 OLS Model'!$B$7*E98</f>
        <v>0</v>
      </c>
      <c r="R98" s="23">
        <f>'GS &gt; 50 OLS Model'!$B$8*F98</f>
        <v>37919789.441164836</v>
      </c>
      <c r="S98" s="23">
        <f>'GS &gt; 50 OLS Model'!$B$9*G98</f>
        <v>-2391248.5696421512</v>
      </c>
      <c r="T98" s="23">
        <f>'GS &gt; 50 OLS Model'!$B$10*H98</f>
        <v>3042204.8960170625</v>
      </c>
      <c r="U98" s="23">
        <f>'GS &gt; 50 OLS Model'!$B$11*I98</f>
        <v>0</v>
      </c>
      <c r="V98" s="23">
        <f>'GS &gt; 50 OLS Model'!$B$12*J98</f>
        <v>0</v>
      </c>
      <c r="W98" s="23">
        <f>'GS &gt; 50 OLS Model'!$B$13*K98</f>
        <v>0</v>
      </c>
      <c r="X98" s="23">
        <f>'GS &gt; 50 OLS Model'!$B$14*L98</f>
        <v>0</v>
      </c>
      <c r="Y98" s="23">
        <f>'GS &gt; 50 OLS Model'!$B$15*M98</f>
        <v>0</v>
      </c>
      <c r="Z98" s="23">
        <f t="shared" ca="1" si="8"/>
        <v>27535327.441563349</v>
      </c>
    </row>
    <row r="99" spans="1:26" x14ac:dyDescent="0.2">
      <c r="A99" s="11">
        <v>42767</v>
      </c>
      <c r="B99" s="6">
        <f t="shared" si="15"/>
        <v>2017</v>
      </c>
      <c r="D99">
        <f t="shared" ca="1" si="16"/>
        <v>682.50999999999988</v>
      </c>
      <c r="E99">
        <f t="shared" ca="1" si="16"/>
        <v>0</v>
      </c>
      <c r="F99" s="30">
        <f>F87*(1+SUMIF('Ontario Employment Growth'!B:B,B99,'Ontario Employment Growth'!G:G))</f>
        <v>7005.1775087147671</v>
      </c>
      <c r="G99" s="30">
        <f t="shared" si="10"/>
        <v>98</v>
      </c>
      <c r="H99" s="60">
        <f>SUMIF('Connection count '!B:B,B99,'Connection count '!M:M)</f>
        <v>343.48132957706599</v>
      </c>
      <c r="I99" s="30">
        <f t="shared" si="13"/>
        <v>0</v>
      </c>
      <c r="J99" s="30">
        <f t="shared" si="13"/>
        <v>1</v>
      </c>
      <c r="K99" s="30">
        <f t="shared" si="13"/>
        <v>0</v>
      </c>
      <c r="L99" s="30">
        <f t="shared" si="13"/>
        <v>0</v>
      </c>
      <c r="M99" s="30">
        <f t="shared" si="13"/>
        <v>0</v>
      </c>
      <c r="O99" s="23">
        <f>'GS &gt; 50 OLS Model'!$B$5</f>
        <v>-17077253.144684698</v>
      </c>
      <c r="P99" s="23">
        <f ca="1">'GS &gt; 50 OLS Model'!$B$6*D99</f>
        <v>5257765.2170964852</v>
      </c>
      <c r="Q99" s="23">
        <f ca="1">'GS &gt; 50 OLS Model'!$B$7*E99</f>
        <v>0</v>
      </c>
      <c r="R99" s="23">
        <f>'GS &gt; 50 OLS Model'!$B$8*F99</f>
        <v>37731474.711273804</v>
      </c>
      <c r="S99" s="23">
        <f>'GS &gt; 50 OLS Model'!$B$9*G99</f>
        <v>-2415900.6167518641</v>
      </c>
      <c r="T99" s="23">
        <f>'GS &gt; 50 OLS Model'!$B$10*H99</f>
        <v>3042204.8960170625</v>
      </c>
      <c r="U99" s="23">
        <f>'GS &gt; 50 OLS Model'!$B$11*I99</f>
        <v>0</v>
      </c>
      <c r="V99" s="23">
        <f>'GS &gt; 50 OLS Model'!$B$12*J99</f>
        <v>-1514640.7258048099</v>
      </c>
      <c r="W99" s="23">
        <f>'GS &gt; 50 OLS Model'!$B$13*K99</f>
        <v>0</v>
      </c>
      <c r="X99" s="23">
        <f>'GS &gt; 50 OLS Model'!$B$14*L99</f>
        <v>0</v>
      </c>
      <c r="Y99" s="23">
        <f>'GS &gt; 50 OLS Model'!$B$15*M99</f>
        <v>0</v>
      </c>
      <c r="Z99" s="23">
        <f t="shared" ca="1" si="8"/>
        <v>25023650.33714598</v>
      </c>
    </row>
    <row r="100" spans="1:26" x14ac:dyDescent="0.2">
      <c r="A100" s="11">
        <v>42795</v>
      </c>
      <c r="B100" s="6">
        <f t="shared" si="15"/>
        <v>2017</v>
      </c>
      <c r="D100">
        <f t="shared" ca="1" si="16"/>
        <v>556.99</v>
      </c>
      <c r="E100">
        <f t="shared" ca="1" si="16"/>
        <v>0</v>
      </c>
      <c r="F100" s="30">
        <f>F88*(1+SUMIF('Ontario Employment Growth'!B:B,B100,'Ontario Employment Growth'!G:G))</f>
        <v>6983.4553865874232</v>
      </c>
      <c r="G100" s="30">
        <f t="shared" si="10"/>
        <v>99</v>
      </c>
      <c r="H100" s="60">
        <f>SUMIF('Connection count '!B:B,B100,'Connection count '!M:M)</f>
        <v>343.48132957706599</v>
      </c>
      <c r="I100" s="30">
        <f t="shared" si="13"/>
        <v>0</v>
      </c>
      <c r="J100" s="30">
        <f t="shared" si="13"/>
        <v>0</v>
      </c>
      <c r="K100" s="30">
        <f t="shared" si="13"/>
        <v>0</v>
      </c>
      <c r="L100" s="30">
        <f t="shared" si="13"/>
        <v>0</v>
      </c>
      <c r="M100" s="30">
        <f t="shared" si="13"/>
        <v>0</v>
      </c>
      <c r="O100" s="23">
        <f>'GS &gt; 50 OLS Model'!$B$5</f>
        <v>-17077253.144684698</v>
      </c>
      <c r="P100" s="23">
        <f ca="1">'GS &gt; 50 OLS Model'!$B$6*D100</f>
        <v>4290812.8060696134</v>
      </c>
      <c r="Q100" s="23">
        <f ca="1">'GS &gt; 50 OLS Model'!$B$7*E100</f>
        <v>0</v>
      </c>
      <c r="R100" s="23">
        <f>'GS &gt; 50 OLS Model'!$B$8*F100</f>
        <v>37614474.435305998</v>
      </c>
      <c r="S100" s="23">
        <f>'GS &gt; 50 OLS Model'!$B$9*G100</f>
        <v>-2440552.6638615774</v>
      </c>
      <c r="T100" s="23">
        <f>'GS &gt; 50 OLS Model'!$B$10*H100</f>
        <v>3042204.8960170625</v>
      </c>
      <c r="U100" s="23">
        <f>'GS &gt; 50 OLS Model'!$B$11*I100</f>
        <v>0</v>
      </c>
      <c r="V100" s="23">
        <f>'GS &gt; 50 OLS Model'!$B$12*J100</f>
        <v>0</v>
      </c>
      <c r="W100" s="23">
        <f>'GS &gt; 50 OLS Model'!$B$13*K100</f>
        <v>0</v>
      </c>
      <c r="X100" s="23">
        <f>'GS &gt; 50 OLS Model'!$B$14*L100</f>
        <v>0</v>
      </c>
      <c r="Y100" s="23">
        <f>'GS &gt; 50 OLS Model'!$B$15*M100</f>
        <v>0</v>
      </c>
      <c r="Z100" s="23">
        <f t="shared" ca="1" si="8"/>
        <v>25429686.328846399</v>
      </c>
    </row>
    <row r="101" spans="1:26" x14ac:dyDescent="0.2">
      <c r="A101" s="11">
        <v>42826</v>
      </c>
      <c r="B101" s="6">
        <f t="shared" si="15"/>
        <v>2017</v>
      </c>
      <c r="D101">
        <f t="shared" ca="1" si="16"/>
        <v>326.58999999999997</v>
      </c>
      <c r="E101">
        <f t="shared" ca="1" si="16"/>
        <v>0.39</v>
      </c>
      <c r="F101" s="30">
        <f>F89*(1+SUMIF('Ontario Employment Growth'!B:B,B101,'Ontario Employment Growth'!G:G))</f>
        <v>7018.3142206679686</v>
      </c>
      <c r="G101" s="30">
        <f t="shared" si="10"/>
        <v>100</v>
      </c>
      <c r="H101" s="60">
        <f>SUMIF('Connection count '!B:B,B101,'Connection count '!M:M)</f>
        <v>343.48132957706599</v>
      </c>
      <c r="I101" s="30">
        <f t="shared" si="13"/>
        <v>0</v>
      </c>
      <c r="J101" s="30">
        <f t="shared" si="13"/>
        <v>0</v>
      </c>
      <c r="K101" s="30">
        <f t="shared" si="13"/>
        <v>1</v>
      </c>
      <c r="L101" s="30">
        <f t="shared" si="13"/>
        <v>0</v>
      </c>
      <c r="M101" s="30">
        <f t="shared" si="13"/>
        <v>0</v>
      </c>
      <c r="O101" s="23">
        <f>'GS &gt; 50 OLS Model'!$B$5</f>
        <v>-17077253.144684698</v>
      </c>
      <c r="P101" s="23">
        <f ca="1">'GS &gt; 50 OLS Model'!$B$6*D101</f>
        <v>2515909.7189074759</v>
      </c>
      <c r="Q101" s="23">
        <f ca="1">'GS &gt; 50 OLS Model'!$B$7*E101</f>
        <v>12733.555464525869</v>
      </c>
      <c r="R101" s="23">
        <f>'GS &gt; 50 OLS Model'!$B$8*F101</f>
        <v>37802232.021025755</v>
      </c>
      <c r="S101" s="23">
        <f>'GS &gt; 50 OLS Model'!$B$9*G101</f>
        <v>-2465204.7109712902</v>
      </c>
      <c r="T101" s="23">
        <f>'GS &gt; 50 OLS Model'!$B$10*H101</f>
        <v>3042204.8960170625</v>
      </c>
      <c r="U101" s="23">
        <f>'GS &gt; 50 OLS Model'!$B$11*I101</f>
        <v>0</v>
      </c>
      <c r="V101" s="23">
        <f>'GS &gt; 50 OLS Model'!$B$12*J101</f>
        <v>0</v>
      </c>
      <c r="W101" s="23">
        <f>'GS &gt; 50 OLS Model'!$B$13*K101</f>
        <v>-1589672.4013817001</v>
      </c>
      <c r="X101" s="23">
        <f>'GS &gt; 50 OLS Model'!$B$14*L101</f>
        <v>0</v>
      </c>
      <c r="Y101" s="23">
        <f>'GS &gt; 50 OLS Model'!$B$15*M101</f>
        <v>0</v>
      </c>
      <c r="Z101" s="23">
        <f t="shared" ca="1" si="8"/>
        <v>22240949.93437713</v>
      </c>
    </row>
    <row r="102" spans="1:26" x14ac:dyDescent="0.2">
      <c r="A102" s="11">
        <v>42856</v>
      </c>
      <c r="B102" s="6">
        <f t="shared" si="15"/>
        <v>2017</v>
      </c>
      <c r="D102">
        <f t="shared" ca="1" si="16"/>
        <v>144.96</v>
      </c>
      <c r="E102">
        <f t="shared" ca="1" si="16"/>
        <v>8.67</v>
      </c>
      <c r="F102" s="30">
        <f>F90*(1+SUMIF('Ontario Employment Growth'!B:B,B102,'Ontario Employment Growth'!G:G))</f>
        <v>7077.8948985029692</v>
      </c>
      <c r="G102" s="30">
        <f t="shared" si="10"/>
        <v>101</v>
      </c>
      <c r="H102" s="60">
        <f>SUMIF('Connection count '!B:B,B102,'Connection count '!M:M)</f>
        <v>343.48132957706599</v>
      </c>
      <c r="I102" s="30">
        <f t="shared" si="13"/>
        <v>0</v>
      </c>
      <c r="J102" s="30">
        <f t="shared" si="13"/>
        <v>0</v>
      </c>
      <c r="K102" s="30">
        <f t="shared" si="13"/>
        <v>0</v>
      </c>
      <c r="L102" s="30">
        <f t="shared" si="13"/>
        <v>0</v>
      </c>
      <c r="M102" s="30">
        <f t="shared" si="13"/>
        <v>1</v>
      </c>
      <c r="O102" s="23">
        <f>'GS &gt; 50 OLS Model'!$B$5</f>
        <v>-17077253.144684698</v>
      </c>
      <c r="P102" s="23">
        <f ca="1">'GS &gt; 50 OLS Model'!$B$6*D102</f>
        <v>1116709.8590061783</v>
      </c>
      <c r="Q102" s="23">
        <f ca="1">'GS &gt; 50 OLS Model'!$B$7*E102</f>
        <v>283076.73301907507</v>
      </c>
      <c r="R102" s="23">
        <f>'GS &gt; 50 OLS Model'!$B$8*F102</f>
        <v>38123147.063680299</v>
      </c>
      <c r="S102" s="23">
        <f>'GS &gt; 50 OLS Model'!$B$9*G102</f>
        <v>-2489856.7580810031</v>
      </c>
      <c r="T102" s="23">
        <f>'GS &gt; 50 OLS Model'!$B$10*H102</f>
        <v>3042204.8960170625</v>
      </c>
      <c r="U102" s="23">
        <f>'GS &gt; 50 OLS Model'!$B$11*I102</f>
        <v>0</v>
      </c>
      <c r="V102" s="23">
        <f>'GS &gt; 50 OLS Model'!$B$12*J102</f>
        <v>0</v>
      </c>
      <c r="W102" s="23">
        <f>'GS &gt; 50 OLS Model'!$B$13*K102</f>
        <v>0</v>
      </c>
      <c r="X102" s="23">
        <f>'GS &gt; 50 OLS Model'!$B$14*L102</f>
        <v>0</v>
      </c>
      <c r="Y102" s="23">
        <f>'GS &gt; 50 OLS Model'!$B$15*M102</f>
        <v>-1207210.30976711</v>
      </c>
      <c r="Z102" s="23">
        <f t="shared" ca="1" si="8"/>
        <v>21790818.339189805</v>
      </c>
    </row>
    <row r="103" spans="1:26" x14ac:dyDescent="0.2">
      <c r="A103" s="11">
        <v>42887</v>
      </c>
      <c r="B103" s="6">
        <f t="shared" si="15"/>
        <v>2017</v>
      </c>
      <c r="D103">
        <f t="shared" ca="1" si="16"/>
        <v>41.510000000000005</v>
      </c>
      <c r="E103">
        <f t="shared" ca="1" si="16"/>
        <v>44.41</v>
      </c>
      <c r="F103" s="30">
        <f>F91*(1+SUMIF('Ontario Employment Growth'!B:B,B103,'Ontario Employment Growth'!G:G))</f>
        <v>7150.6122882911714</v>
      </c>
      <c r="G103" s="30">
        <f t="shared" si="10"/>
        <v>102</v>
      </c>
      <c r="H103" s="60">
        <f>SUMIF('Connection count '!B:B,B103,'Connection count '!M:M)</f>
        <v>343.48132957706599</v>
      </c>
      <c r="I103" s="30">
        <f t="shared" si="13"/>
        <v>0</v>
      </c>
      <c r="J103" s="30">
        <f t="shared" si="13"/>
        <v>0</v>
      </c>
      <c r="K103" s="30">
        <f t="shared" si="13"/>
        <v>0</v>
      </c>
      <c r="L103" s="30">
        <f t="shared" si="13"/>
        <v>0</v>
      </c>
      <c r="M103" s="30">
        <f t="shared" si="13"/>
        <v>1</v>
      </c>
      <c r="O103" s="23">
        <f>'GS &gt; 50 OLS Model'!$B$5</f>
        <v>-17077253.144684698</v>
      </c>
      <c r="P103" s="23">
        <f ca="1">'GS &gt; 50 OLS Model'!$B$6*D103</f>
        <v>319775.29144140769</v>
      </c>
      <c r="Q103" s="23">
        <f ca="1">'GS &gt; 50 OLS Model'!$B$7*E103</f>
        <v>1449992.8158451123</v>
      </c>
      <c r="R103" s="23">
        <f>'GS &gt; 50 OLS Model'!$B$8*F103</f>
        <v>38514819.416086793</v>
      </c>
      <c r="S103" s="23">
        <f>'GS &gt; 50 OLS Model'!$B$9*G103</f>
        <v>-2514508.8051907159</v>
      </c>
      <c r="T103" s="23">
        <f>'GS &gt; 50 OLS Model'!$B$10*H103</f>
        <v>3042204.8960170625</v>
      </c>
      <c r="U103" s="23">
        <f>'GS &gt; 50 OLS Model'!$B$11*I103</f>
        <v>0</v>
      </c>
      <c r="V103" s="23">
        <f>'GS &gt; 50 OLS Model'!$B$12*J103</f>
        <v>0</v>
      </c>
      <c r="W103" s="23">
        <f>'GS &gt; 50 OLS Model'!$B$13*K103</f>
        <v>0</v>
      </c>
      <c r="X103" s="23">
        <f>'GS &gt; 50 OLS Model'!$B$14*L103</f>
        <v>0</v>
      </c>
      <c r="Y103" s="23">
        <f>'GS &gt; 50 OLS Model'!$B$15*M103</f>
        <v>-1207210.30976711</v>
      </c>
      <c r="Z103" s="23">
        <f t="shared" ca="1" si="8"/>
        <v>22527820.159747854</v>
      </c>
    </row>
    <row r="104" spans="1:26" x14ac:dyDescent="0.2">
      <c r="A104" s="11">
        <v>42917</v>
      </c>
      <c r="B104" s="6">
        <f t="shared" si="15"/>
        <v>2017</v>
      </c>
      <c r="D104">
        <f t="shared" ca="1" si="16"/>
        <v>5.01</v>
      </c>
      <c r="E104">
        <f t="shared" ca="1" si="16"/>
        <v>96.909999999999982</v>
      </c>
      <c r="F104" s="30">
        <f>F92*(1+SUMIF('Ontario Employment Growth'!B:B,B104,'Ontario Employment Growth'!G:G))</f>
        <v>7197.0562541729696</v>
      </c>
      <c r="G104" s="30">
        <f t="shared" si="10"/>
        <v>103</v>
      </c>
      <c r="H104" s="60">
        <f>SUMIF('Connection count '!B:B,B104,'Connection count '!M:M)</f>
        <v>343.48132957706599</v>
      </c>
      <c r="I104" s="30">
        <f t="shared" ref="I104:M113" si="17">I92</f>
        <v>0</v>
      </c>
      <c r="J104" s="30">
        <f t="shared" si="17"/>
        <v>0</v>
      </c>
      <c r="K104" s="30">
        <f t="shared" si="17"/>
        <v>0</v>
      </c>
      <c r="L104" s="30">
        <f t="shared" si="17"/>
        <v>0</v>
      </c>
      <c r="M104" s="30">
        <f t="shared" si="17"/>
        <v>1</v>
      </c>
      <c r="O104" s="23">
        <f>'GS &gt; 50 OLS Model'!$B$5</f>
        <v>-17077253.144684698</v>
      </c>
      <c r="P104" s="23">
        <f ca="1">'GS &gt; 50 OLS Model'!$B$6*D104</f>
        <v>38594.897858864184</v>
      </c>
      <c r="Q104" s="23">
        <f ca="1">'GS &gt; 50 OLS Model'!$B$7*E104</f>
        <v>3164125.2822235944</v>
      </c>
      <c r="R104" s="23">
        <f>'GS &gt; 50 OLS Model'!$B$8*F104</f>
        <v>38764977.148989387</v>
      </c>
      <c r="S104" s="23">
        <f>'GS &gt; 50 OLS Model'!$B$9*G104</f>
        <v>-2539160.8523004288</v>
      </c>
      <c r="T104" s="23">
        <f>'GS &gt; 50 OLS Model'!$B$10*H104</f>
        <v>3042204.8960170625</v>
      </c>
      <c r="U104" s="23">
        <f>'GS &gt; 50 OLS Model'!$B$11*I104</f>
        <v>0</v>
      </c>
      <c r="V104" s="23">
        <f>'GS &gt; 50 OLS Model'!$B$12*J104</f>
        <v>0</v>
      </c>
      <c r="W104" s="23">
        <f>'GS &gt; 50 OLS Model'!$B$13*K104</f>
        <v>0</v>
      </c>
      <c r="X104" s="23">
        <f>'GS &gt; 50 OLS Model'!$B$14*L104</f>
        <v>0</v>
      </c>
      <c r="Y104" s="23">
        <f>'GS &gt; 50 OLS Model'!$B$15*M104</f>
        <v>-1207210.30976711</v>
      </c>
      <c r="Z104" s="23">
        <f t="shared" ca="1" si="8"/>
        <v>24186277.918336675</v>
      </c>
    </row>
    <row r="105" spans="1:26" x14ac:dyDescent="0.2">
      <c r="A105" s="11">
        <v>42948</v>
      </c>
      <c r="B105" s="6">
        <f t="shared" si="15"/>
        <v>2017</v>
      </c>
      <c r="D105">
        <f t="shared" ca="1" si="16"/>
        <v>12.719999999999999</v>
      </c>
      <c r="E105">
        <f t="shared" ca="1" si="16"/>
        <v>77.22999999999999</v>
      </c>
      <c r="F105" s="30">
        <f>F93*(1+SUMIF('Ontario Employment Growth'!B:B,B105,'Ontario Employment Growth'!G:G))</f>
        <v>7209.3654567117974</v>
      </c>
      <c r="G105" s="30">
        <f t="shared" si="10"/>
        <v>104</v>
      </c>
      <c r="H105" s="60">
        <f>SUMIF('Connection count '!B:B,B105,'Connection count '!M:M)</f>
        <v>343.48132957706599</v>
      </c>
      <c r="I105" s="30">
        <f t="shared" si="17"/>
        <v>0</v>
      </c>
      <c r="J105" s="30">
        <f t="shared" si="17"/>
        <v>0</v>
      </c>
      <c r="K105" s="30">
        <f t="shared" si="17"/>
        <v>0</v>
      </c>
      <c r="L105" s="30">
        <f t="shared" si="17"/>
        <v>0</v>
      </c>
      <c r="M105" s="30">
        <f t="shared" si="17"/>
        <v>1</v>
      </c>
      <c r="O105" s="23">
        <f>'GS &gt; 50 OLS Model'!$B$5</f>
        <v>-17077253.144684698</v>
      </c>
      <c r="P105" s="23">
        <f ca="1">'GS &gt; 50 OLS Model'!$B$6*D105</f>
        <v>97989.441270409661</v>
      </c>
      <c r="Q105" s="23">
        <f ca="1">'GS &gt; 50 OLS Model'!$B$7*E105</f>
        <v>2521570.483398289</v>
      </c>
      <c r="R105" s="23">
        <f>'GS &gt; 50 OLS Model'!$B$8*F105</f>
        <v>38831277.305371143</v>
      </c>
      <c r="S105" s="23">
        <f>'GS &gt; 50 OLS Model'!$B$9*G105</f>
        <v>-2563812.8994101416</v>
      </c>
      <c r="T105" s="23">
        <f>'GS &gt; 50 OLS Model'!$B$10*H105</f>
        <v>3042204.8960170625</v>
      </c>
      <c r="U105" s="23">
        <f>'GS &gt; 50 OLS Model'!$B$11*I105</f>
        <v>0</v>
      </c>
      <c r="V105" s="23">
        <f>'GS &gt; 50 OLS Model'!$B$12*J105</f>
        <v>0</v>
      </c>
      <c r="W105" s="23">
        <f>'GS &gt; 50 OLS Model'!$B$13*K105</f>
        <v>0</v>
      </c>
      <c r="X105" s="23">
        <f>'GS &gt; 50 OLS Model'!$B$14*L105</f>
        <v>0</v>
      </c>
      <c r="Y105" s="23">
        <f>'GS &gt; 50 OLS Model'!$B$15*M105</f>
        <v>-1207210.30976711</v>
      </c>
      <c r="Z105" s="23">
        <f t="shared" ca="1" si="8"/>
        <v>23644765.772194959</v>
      </c>
    </row>
    <row r="106" spans="1:26" x14ac:dyDescent="0.2">
      <c r="A106" s="11">
        <v>42979</v>
      </c>
      <c r="B106" s="6">
        <f t="shared" si="15"/>
        <v>2017</v>
      </c>
      <c r="D106">
        <f t="shared" ca="1" si="16"/>
        <v>86.570000000000007</v>
      </c>
      <c r="E106">
        <f t="shared" ca="1" si="16"/>
        <v>19.899999999999999</v>
      </c>
      <c r="F106" s="30">
        <f>F94*(1+SUMIF('Ontario Employment Growth'!B:B,B106,'Ontario Employment Growth'!G:G))</f>
        <v>7182.8851554517978</v>
      </c>
      <c r="G106" s="30">
        <f t="shared" si="10"/>
        <v>105</v>
      </c>
      <c r="H106" s="60">
        <f>SUMIF('Connection count '!B:B,B106,'Connection count '!M:M)</f>
        <v>343.48132957706599</v>
      </c>
      <c r="I106" s="30">
        <f t="shared" si="17"/>
        <v>1</v>
      </c>
      <c r="J106" s="30">
        <f t="shared" si="17"/>
        <v>0</v>
      </c>
      <c r="K106" s="30">
        <f t="shared" si="17"/>
        <v>0</v>
      </c>
      <c r="L106" s="30">
        <f t="shared" si="17"/>
        <v>0</v>
      </c>
      <c r="M106" s="30">
        <f t="shared" si="17"/>
        <v>0</v>
      </c>
      <c r="O106" s="23">
        <f>'GS &gt; 50 OLS Model'!$B$5</f>
        <v>-17077253.144684698</v>
      </c>
      <c r="P106" s="23">
        <f ca="1">'GS &gt; 50 OLS Model'!$B$6*D106</f>
        <v>666898.26499837788</v>
      </c>
      <c r="Q106" s="23">
        <f ca="1">'GS &gt; 50 OLS Model'!$B$7*E106</f>
        <v>649737.83011298662</v>
      </c>
      <c r="R106" s="23">
        <f>'GS &gt; 50 OLS Model'!$B$8*F106</f>
        <v>38688648.397524685</v>
      </c>
      <c r="S106" s="23">
        <f>'GS &gt; 50 OLS Model'!$B$9*G106</f>
        <v>-2588464.9465198545</v>
      </c>
      <c r="T106" s="23">
        <f>'GS &gt; 50 OLS Model'!$B$10*H106</f>
        <v>3042204.8960170625</v>
      </c>
      <c r="U106" s="23">
        <f>'GS &gt; 50 OLS Model'!$B$11*I106</f>
        <v>-1573555.21064002</v>
      </c>
      <c r="V106" s="23">
        <f>'GS &gt; 50 OLS Model'!$B$12*J106</f>
        <v>0</v>
      </c>
      <c r="W106" s="23">
        <f>'GS &gt; 50 OLS Model'!$B$13*K106</f>
        <v>0</v>
      </c>
      <c r="X106" s="23">
        <f>'GS &gt; 50 OLS Model'!$B$14*L106</f>
        <v>0</v>
      </c>
      <c r="Y106" s="23">
        <f>'GS &gt; 50 OLS Model'!$B$15*M106</f>
        <v>0</v>
      </c>
      <c r="Z106" s="23">
        <f t="shared" ca="1" si="8"/>
        <v>21808216.08680854</v>
      </c>
    </row>
    <row r="107" spans="1:26" x14ac:dyDescent="0.2">
      <c r="A107" s="11">
        <v>43009</v>
      </c>
      <c r="B107" s="6">
        <f t="shared" si="15"/>
        <v>2017</v>
      </c>
      <c r="D107">
        <f t="shared" ca="1" si="16"/>
        <v>270.3</v>
      </c>
      <c r="E107">
        <f t="shared" ca="1" si="16"/>
        <v>1.21</v>
      </c>
      <c r="F107" s="30">
        <f>F95*(1+SUMIF('Ontario Employment Growth'!B:B,B107,'Ontario Employment Growth'!G:G))</f>
        <v>7175.1272546920318</v>
      </c>
      <c r="G107" s="30">
        <f t="shared" si="10"/>
        <v>106</v>
      </c>
      <c r="H107" s="60">
        <f>SUMIF('Connection count '!B:B,B107,'Connection count '!M:M)</f>
        <v>343.48132957706599</v>
      </c>
      <c r="I107" s="30">
        <f t="shared" si="17"/>
        <v>1</v>
      </c>
      <c r="J107" s="30">
        <f t="shared" si="17"/>
        <v>0</v>
      </c>
      <c r="K107" s="30">
        <f t="shared" si="17"/>
        <v>0</v>
      </c>
      <c r="L107" s="30">
        <f t="shared" si="17"/>
        <v>0</v>
      </c>
      <c r="M107" s="30">
        <f t="shared" si="17"/>
        <v>0</v>
      </c>
      <c r="O107" s="23">
        <f>'GS &gt; 50 OLS Model'!$B$5</f>
        <v>-17077253.144684698</v>
      </c>
      <c r="P107" s="23">
        <f ca="1">'GS &gt; 50 OLS Model'!$B$6*D107</f>
        <v>2082275.6269962057</v>
      </c>
      <c r="Q107" s="23">
        <f ca="1">'GS &gt; 50 OLS Model'!$B$7*E107</f>
        <v>39506.672082246929</v>
      </c>
      <c r="R107" s="23">
        <f>'GS &gt; 50 OLS Model'!$B$8*F107</f>
        <v>38646862.584679037</v>
      </c>
      <c r="S107" s="23">
        <f>'GS &gt; 50 OLS Model'!$B$9*G107</f>
        <v>-2613116.9936295673</v>
      </c>
      <c r="T107" s="23">
        <f>'GS &gt; 50 OLS Model'!$B$10*H107</f>
        <v>3042204.8960170625</v>
      </c>
      <c r="U107" s="23">
        <f>'GS &gt; 50 OLS Model'!$B$11*I107</f>
        <v>-1573555.21064002</v>
      </c>
      <c r="V107" s="23">
        <f>'GS &gt; 50 OLS Model'!$B$12*J107</f>
        <v>0</v>
      </c>
      <c r="W107" s="23">
        <f>'GS &gt; 50 OLS Model'!$B$13*K107</f>
        <v>0</v>
      </c>
      <c r="X107" s="23">
        <f>'GS &gt; 50 OLS Model'!$B$14*L107</f>
        <v>0</v>
      </c>
      <c r="Y107" s="23">
        <f>'GS &gt; 50 OLS Model'!$B$15*M107</f>
        <v>0</v>
      </c>
      <c r="Z107" s="23">
        <f t="shared" ca="1" si="8"/>
        <v>22546924.430820268</v>
      </c>
    </row>
    <row r="108" spans="1:26" x14ac:dyDescent="0.2">
      <c r="A108" s="11">
        <v>43040</v>
      </c>
      <c r="B108" s="6">
        <f t="shared" si="15"/>
        <v>2017</v>
      </c>
      <c r="D108">
        <f t="shared" ca="1" si="16"/>
        <v>444.05</v>
      </c>
      <c r="E108">
        <f t="shared" ca="1" si="16"/>
        <v>0</v>
      </c>
      <c r="F108" s="30">
        <f>F96*(1+SUMIF('Ontario Employment Growth'!B:B,B108,'Ontario Employment Growth'!G:G))</f>
        <v>7152.0604297663285</v>
      </c>
      <c r="G108" s="30">
        <f t="shared" si="10"/>
        <v>107</v>
      </c>
      <c r="H108" s="60">
        <f>SUMIF('Connection count '!B:B,B108,'Connection count '!M:M)</f>
        <v>343.48132957706599</v>
      </c>
      <c r="I108" s="30">
        <f t="shared" si="17"/>
        <v>1</v>
      </c>
      <c r="J108" s="30">
        <f t="shared" si="17"/>
        <v>0</v>
      </c>
      <c r="K108" s="30">
        <f t="shared" si="17"/>
        <v>0</v>
      </c>
      <c r="L108" s="30">
        <f t="shared" si="17"/>
        <v>0</v>
      </c>
      <c r="M108" s="30">
        <f t="shared" si="17"/>
        <v>0</v>
      </c>
      <c r="O108" s="23">
        <f>'GS &gt; 50 OLS Model'!$B$5</f>
        <v>-17077253.144684698</v>
      </c>
      <c r="P108" s="23">
        <f ca="1">'GS &gt; 50 OLS Model'!$B$6*D108</f>
        <v>3420771.3361733817</v>
      </c>
      <c r="Q108" s="23">
        <f ca="1">'GS &gt; 50 OLS Model'!$B$7*E108</f>
        <v>0</v>
      </c>
      <c r="R108" s="23">
        <f>'GS &gt; 50 OLS Model'!$B$8*F108</f>
        <v>38522619.434484653</v>
      </c>
      <c r="S108" s="23">
        <f>'GS &gt; 50 OLS Model'!$B$9*G108</f>
        <v>-2637769.0407392806</v>
      </c>
      <c r="T108" s="23">
        <f>'GS &gt; 50 OLS Model'!$B$10*H108</f>
        <v>3042204.8960170625</v>
      </c>
      <c r="U108" s="23">
        <f>'GS &gt; 50 OLS Model'!$B$11*I108</f>
        <v>-1573555.21064002</v>
      </c>
      <c r="V108" s="23">
        <f>'GS &gt; 50 OLS Model'!$B$12*J108</f>
        <v>0</v>
      </c>
      <c r="W108" s="23">
        <f>'GS &gt; 50 OLS Model'!$B$13*K108</f>
        <v>0</v>
      </c>
      <c r="X108" s="23">
        <f>'GS &gt; 50 OLS Model'!$B$14*L108</f>
        <v>0</v>
      </c>
      <c r="Y108" s="23">
        <f>'GS &gt; 50 OLS Model'!$B$15*M108</f>
        <v>0</v>
      </c>
      <c r="Z108" s="23">
        <f t="shared" ca="1" si="8"/>
        <v>23697018.2706111</v>
      </c>
    </row>
    <row r="109" spans="1:26" x14ac:dyDescent="0.2">
      <c r="A109" s="11">
        <v>43070</v>
      </c>
      <c r="B109" s="6">
        <f t="shared" si="15"/>
        <v>2017</v>
      </c>
      <c r="D109">
        <f t="shared" ca="1" si="16"/>
        <v>684.01</v>
      </c>
      <c r="E109">
        <f t="shared" ca="1" si="16"/>
        <v>0</v>
      </c>
      <c r="F109" s="30">
        <f>F97*(1+SUMIF('Ontario Employment Growth'!B:B,B109,'Ontario Employment Growth'!G:G))</f>
        <v>7140.5787366418745</v>
      </c>
      <c r="G109" s="30">
        <f t="shared" si="10"/>
        <v>108</v>
      </c>
      <c r="H109" s="60">
        <f>SUMIF('Connection count '!B:B,B109,'Connection count '!M:M)</f>
        <v>343.48132957706599</v>
      </c>
      <c r="I109" s="30">
        <f t="shared" si="17"/>
        <v>0</v>
      </c>
      <c r="J109" s="30">
        <f t="shared" si="17"/>
        <v>0</v>
      </c>
      <c r="K109" s="30">
        <f t="shared" si="17"/>
        <v>0</v>
      </c>
      <c r="L109" s="30">
        <f t="shared" si="17"/>
        <v>1</v>
      </c>
      <c r="M109" s="30">
        <f t="shared" si="17"/>
        <v>0</v>
      </c>
      <c r="O109" s="23">
        <f>'GS &gt; 50 OLS Model'!$B$5</f>
        <v>-17077253.144684698</v>
      </c>
      <c r="P109" s="23">
        <f ca="1">'GS &gt; 50 OLS Model'!$B$6*D109</f>
        <v>5269320.5757368645</v>
      </c>
      <c r="Q109" s="23">
        <f ca="1">'GS &gt; 50 OLS Model'!$B$7*E109</f>
        <v>0</v>
      </c>
      <c r="R109" s="23">
        <f>'GS &gt; 50 OLS Model'!$B$8*F109</f>
        <v>38460776.431473099</v>
      </c>
      <c r="S109" s="23">
        <f>'GS &gt; 50 OLS Model'!$B$9*G109</f>
        <v>-2662421.0878489935</v>
      </c>
      <c r="T109" s="23">
        <f>'GS &gt; 50 OLS Model'!$B$10*H109</f>
        <v>3042204.8960170625</v>
      </c>
      <c r="U109" s="23">
        <f>'GS &gt; 50 OLS Model'!$B$11*I109</f>
        <v>0</v>
      </c>
      <c r="V109" s="23">
        <f>'GS &gt; 50 OLS Model'!$B$12*J109</f>
        <v>0</v>
      </c>
      <c r="W109" s="23">
        <f>'GS &gt; 50 OLS Model'!$B$13*K109</f>
        <v>0</v>
      </c>
      <c r="X109" s="23">
        <f>'GS &gt; 50 OLS Model'!$B$14*L109</f>
        <v>-1084258.36487305</v>
      </c>
      <c r="Y109" s="23">
        <f>'GS &gt; 50 OLS Model'!$B$15*M109</f>
        <v>0</v>
      </c>
      <c r="Z109" s="23">
        <f t="shared" ca="1" si="8"/>
        <v>25948369.305820283</v>
      </c>
    </row>
    <row r="110" spans="1:26" x14ac:dyDescent="0.2">
      <c r="A110" s="11">
        <v>43101</v>
      </c>
      <c r="B110" s="6">
        <f t="shared" si="15"/>
        <v>2018</v>
      </c>
      <c r="D110">
        <f t="shared" ca="1" si="16"/>
        <v>784.29</v>
      </c>
      <c r="E110">
        <f t="shared" ca="1" si="16"/>
        <v>0</v>
      </c>
      <c r="F110" s="30">
        <f>F98*(1+SUMIF('Ontario Employment Growth'!B:B,B110,'Ontario Employment Growth'!G:G))</f>
        <v>7119.3413540136717</v>
      </c>
      <c r="G110" s="30">
        <f t="shared" si="10"/>
        <v>109</v>
      </c>
      <c r="H110" s="60">
        <f>SUMIF('Connection count '!B:B,B110,'Connection count '!M:M)</f>
        <v>350.05204037473698</v>
      </c>
      <c r="I110" s="30">
        <f t="shared" si="17"/>
        <v>0</v>
      </c>
      <c r="J110" s="30">
        <f t="shared" si="17"/>
        <v>0</v>
      </c>
      <c r="K110" s="30">
        <f t="shared" si="17"/>
        <v>0</v>
      </c>
      <c r="L110" s="30">
        <f t="shared" si="17"/>
        <v>0</v>
      </c>
      <c r="M110" s="30">
        <f t="shared" si="17"/>
        <v>0</v>
      </c>
      <c r="O110" s="23">
        <f>'GS &gt; 50 OLS Model'!$B$5</f>
        <v>-17077253.144684698</v>
      </c>
      <c r="P110" s="23">
        <f ca="1">'GS &gt; 50 OLS Model'!$B$6*D110</f>
        <v>6041834.8187083015</v>
      </c>
      <c r="Q110" s="23">
        <f ca="1">'GS &gt; 50 OLS Model'!$B$7*E110</f>
        <v>0</v>
      </c>
      <c r="R110" s="23">
        <f>'GS &gt; 50 OLS Model'!$B$8*F110</f>
        <v>38346387.072377943</v>
      </c>
      <c r="S110" s="23">
        <f>'GS &gt; 50 OLS Model'!$B$9*G110</f>
        <v>-2687073.1349587063</v>
      </c>
      <c r="T110" s="23">
        <f>'GS &gt; 50 OLS Model'!$B$10*H110</f>
        <v>3100401.5047922763</v>
      </c>
      <c r="U110" s="23">
        <f>'GS &gt; 50 OLS Model'!$B$11*I110</f>
        <v>0</v>
      </c>
      <c r="V110" s="23">
        <f>'GS &gt; 50 OLS Model'!$B$12*J110</f>
        <v>0</v>
      </c>
      <c r="W110" s="23">
        <f>'GS &gt; 50 OLS Model'!$B$13*K110</f>
        <v>0</v>
      </c>
      <c r="X110" s="23">
        <f>'GS &gt; 50 OLS Model'!$B$14*L110</f>
        <v>0</v>
      </c>
      <c r="Y110" s="23">
        <f>'GS &gt; 50 OLS Model'!$B$15*M110</f>
        <v>0</v>
      </c>
      <c r="Z110" s="23">
        <f t="shared" ca="1" si="8"/>
        <v>27724297.116235115</v>
      </c>
    </row>
    <row r="111" spans="1:26" x14ac:dyDescent="0.2">
      <c r="A111" s="11">
        <v>43132</v>
      </c>
      <c r="B111" s="6">
        <f t="shared" si="15"/>
        <v>2018</v>
      </c>
      <c r="D111">
        <f t="shared" ca="1" si="16"/>
        <v>682.50999999999988</v>
      </c>
      <c r="E111">
        <f t="shared" ca="1" si="16"/>
        <v>0</v>
      </c>
      <c r="F111" s="30">
        <f>F99*(1+SUMIF('Ontario Employment Growth'!B:B,B111,'Ontario Employment Growth'!G:G))</f>
        <v>7083.9857556878078</v>
      </c>
      <c r="G111" s="30">
        <f t="shared" si="10"/>
        <v>110</v>
      </c>
      <c r="H111" s="60">
        <f>SUMIF('Connection count '!B:B,B111,'Connection count '!M:M)</f>
        <v>350.05204037473698</v>
      </c>
      <c r="I111" s="30">
        <f t="shared" si="17"/>
        <v>0</v>
      </c>
      <c r="J111" s="30">
        <f t="shared" si="17"/>
        <v>1</v>
      </c>
      <c r="K111" s="30">
        <f t="shared" si="17"/>
        <v>0</v>
      </c>
      <c r="L111" s="30">
        <f t="shared" si="17"/>
        <v>0</v>
      </c>
      <c r="M111" s="30">
        <f t="shared" si="17"/>
        <v>0</v>
      </c>
      <c r="O111" s="23">
        <f>'GS &gt; 50 OLS Model'!$B$5</f>
        <v>-17077253.144684698</v>
      </c>
      <c r="P111" s="23">
        <f ca="1">'GS &gt; 50 OLS Model'!$B$6*D111</f>
        <v>5257765.2170964852</v>
      </c>
      <c r="Q111" s="23">
        <f ca="1">'GS &gt; 50 OLS Model'!$B$7*E111</f>
        <v>0</v>
      </c>
      <c r="R111" s="23">
        <f>'GS &gt; 50 OLS Model'!$B$8*F111</f>
        <v>38155953.801775634</v>
      </c>
      <c r="S111" s="23">
        <f>'GS &gt; 50 OLS Model'!$B$9*G111</f>
        <v>-2711725.1820684192</v>
      </c>
      <c r="T111" s="23">
        <f>'GS &gt; 50 OLS Model'!$B$10*H111</f>
        <v>3100401.5047922763</v>
      </c>
      <c r="U111" s="23">
        <f>'GS &gt; 50 OLS Model'!$B$11*I111</f>
        <v>0</v>
      </c>
      <c r="V111" s="23">
        <f>'GS &gt; 50 OLS Model'!$B$12*J111</f>
        <v>-1514640.7258048099</v>
      </c>
      <c r="W111" s="23">
        <f>'GS &gt; 50 OLS Model'!$B$13*K111</f>
        <v>0</v>
      </c>
      <c r="X111" s="23">
        <f>'GS &gt; 50 OLS Model'!$B$14*L111</f>
        <v>0</v>
      </c>
      <c r="Y111" s="23">
        <f>'GS &gt; 50 OLS Model'!$B$15*M111</f>
        <v>0</v>
      </c>
      <c r="Z111" s="23">
        <f t="shared" ca="1" si="8"/>
        <v>25210501.47110647</v>
      </c>
    </row>
    <row r="112" spans="1:26" x14ac:dyDescent="0.2">
      <c r="A112" s="11">
        <v>43160</v>
      </c>
      <c r="B112" s="6">
        <f t="shared" si="15"/>
        <v>2018</v>
      </c>
      <c r="D112">
        <f t="shared" ca="1" si="16"/>
        <v>556.99</v>
      </c>
      <c r="E112">
        <f t="shared" ca="1" si="16"/>
        <v>0</v>
      </c>
      <c r="F112" s="30">
        <f>F100*(1+SUMIF('Ontario Employment Growth'!B:B,B112,'Ontario Employment Growth'!G:G))</f>
        <v>7062.0192596865318</v>
      </c>
      <c r="G112" s="30">
        <f t="shared" si="10"/>
        <v>111</v>
      </c>
      <c r="H112" s="60">
        <f>SUMIF('Connection count '!B:B,B112,'Connection count '!M:M)</f>
        <v>350.05204037473698</v>
      </c>
      <c r="I112" s="30">
        <f t="shared" si="17"/>
        <v>0</v>
      </c>
      <c r="J112" s="30">
        <f t="shared" si="17"/>
        <v>0</v>
      </c>
      <c r="K112" s="30">
        <f t="shared" si="17"/>
        <v>0</v>
      </c>
      <c r="L112" s="30">
        <f t="shared" si="17"/>
        <v>0</v>
      </c>
      <c r="M112" s="30">
        <f t="shared" si="17"/>
        <v>0</v>
      </c>
      <c r="O112" s="23">
        <f>'GS &gt; 50 OLS Model'!$B$5</f>
        <v>-17077253.144684698</v>
      </c>
      <c r="P112" s="23">
        <f ca="1">'GS &gt; 50 OLS Model'!$B$6*D112</f>
        <v>4290812.8060696134</v>
      </c>
      <c r="Q112" s="23">
        <f ca="1">'GS &gt; 50 OLS Model'!$B$7*E112</f>
        <v>0</v>
      </c>
      <c r="R112" s="23">
        <f>'GS &gt; 50 OLS Model'!$B$8*F112</f>
        <v>38037637.272703193</v>
      </c>
      <c r="S112" s="23">
        <f>'GS &gt; 50 OLS Model'!$B$9*G112</f>
        <v>-2736377.229178132</v>
      </c>
      <c r="T112" s="23">
        <f>'GS &gt; 50 OLS Model'!$B$10*H112</f>
        <v>3100401.5047922763</v>
      </c>
      <c r="U112" s="23">
        <f>'GS &gt; 50 OLS Model'!$B$11*I112</f>
        <v>0</v>
      </c>
      <c r="V112" s="23">
        <f>'GS &gt; 50 OLS Model'!$B$12*J112</f>
        <v>0</v>
      </c>
      <c r="W112" s="23">
        <f>'GS &gt; 50 OLS Model'!$B$13*K112</f>
        <v>0</v>
      </c>
      <c r="X112" s="23">
        <f>'GS &gt; 50 OLS Model'!$B$14*L112</f>
        <v>0</v>
      </c>
      <c r="Y112" s="23">
        <f>'GS &gt; 50 OLS Model'!$B$15*M112</f>
        <v>0</v>
      </c>
      <c r="Z112" s="23">
        <f t="shared" ca="1" si="8"/>
        <v>25615221.209702253</v>
      </c>
    </row>
    <row r="113" spans="1:26" x14ac:dyDescent="0.2">
      <c r="A113" s="11">
        <v>43191</v>
      </c>
      <c r="B113" s="6">
        <f t="shared" si="15"/>
        <v>2018</v>
      </c>
      <c r="D113">
        <f t="shared" ca="1" si="16"/>
        <v>326.58999999999997</v>
      </c>
      <c r="E113">
        <f t="shared" ca="1" si="16"/>
        <v>0.39</v>
      </c>
      <c r="F113" s="30">
        <f>F101*(1+SUMIF('Ontario Employment Growth'!B:B,B113,'Ontario Employment Growth'!G:G))</f>
        <v>7097.2702556504828</v>
      </c>
      <c r="G113" s="30">
        <f t="shared" si="10"/>
        <v>112</v>
      </c>
      <c r="H113" s="60">
        <f>SUMIF('Connection count '!B:B,B113,'Connection count '!M:M)</f>
        <v>350.05204037473698</v>
      </c>
      <c r="I113" s="30">
        <f t="shared" si="17"/>
        <v>0</v>
      </c>
      <c r="J113" s="30">
        <f t="shared" si="17"/>
        <v>0</v>
      </c>
      <c r="K113" s="30">
        <f t="shared" si="17"/>
        <v>1</v>
      </c>
      <c r="L113" s="30">
        <f t="shared" si="17"/>
        <v>0</v>
      </c>
      <c r="M113" s="30">
        <f t="shared" si="17"/>
        <v>0</v>
      </c>
      <c r="O113" s="23">
        <f>'GS &gt; 50 OLS Model'!$B$5</f>
        <v>-17077253.144684698</v>
      </c>
      <c r="P113" s="23">
        <f ca="1">'GS &gt; 50 OLS Model'!$B$6*D113</f>
        <v>2515909.7189074759</v>
      </c>
      <c r="Q113" s="23">
        <f ca="1">'GS &gt; 50 OLS Model'!$B$7*E113</f>
        <v>12733.555464525869</v>
      </c>
      <c r="R113" s="23">
        <f>'GS &gt; 50 OLS Model'!$B$8*F113</f>
        <v>38227507.131262287</v>
      </c>
      <c r="S113" s="23">
        <f>'GS &gt; 50 OLS Model'!$B$9*G113</f>
        <v>-2761029.2762878449</v>
      </c>
      <c r="T113" s="23">
        <f>'GS &gt; 50 OLS Model'!$B$10*H113</f>
        <v>3100401.5047922763</v>
      </c>
      <c r="U113" s="23">
        <f>'GS &gt; 50 OLS Model'!$B$11*I113</f>
        <v>0</v>
      </c>
      <c r="V113" s="23">
        <f>'GS &gt; 50 OLS Model'!$B$12*J113</f>
        <v>0</v>
      </c>
      <c r="W113" s="23">
        <f>'GS &gt; 50 OLS Model'!$B$13*K113</f>
        <v>-1589672.4013817001</v>
      </c>
      <c r="X113" s="23">
        <f>'GS &gt; 50 OLS Model'!$B$14*L113</f>
        <v>0</v>
      </c>
      <c r="Y113" s="23">
        <f>'GS &gt; 50 OLS Model'!$B$15*M113</f>
        <v>0</v>
      </c>
      <c r="Z113" s="23">
        <f t="shared" ca="1" si="8"/>
        <v>22428597.088072319</v>
      </c>
    </row>
    <row r="114" spans="1:26" x14ac:dyDescent="0.2">
      <c r="A114" s="11">
        <v>43221</v>
      </c>
      <c r="B114" s="6">
        <f t="shared" si="15"/>
        <v>2018</v>
      </c>
      <c r="D114">
        <f t="shared" ca="1" si="16"/>
        <v>144.96</v>
      </c>
      <c r="E114">
        <f t="shared" ca="1" si="16"/>
        <v>8.67</v>
      </c>
      <c r="F114" s="30">
        <f>F102*(1+SUMIF('Ontario Employment Growth'!B:B,B114,'Ontario Employment Growth'!G:G))</f>
        <v>7157.5212161111276</v>
      </c>
      <c r="G114" s="30">
        <f t="shared" si="10"/>
        <v>113</v>
      </c>
      <c r="H114" s="60">
        <f>SUMIF('Connection count '!B:B,B114,'Connection count '!M:M)</f>
        <v>350.05204037473698</v>
      </c>
      <c r="I114" s="30">
        <f t="shared" ref="I114:M123" si="18">I102</f>
        <v>0</v>
      </c>
      <c r="J114" s="30">
        <f t="shared" si="18"/>
        <v>0</v>
      </c>
      <c r="K114" s="30">
        <f t="shared" si="18"/>
        <v>0</v>
      </c>
      <c r="L114" s="30">
        <f t="shared" si="18"/>
        <v>0</v>
      </c>
      <c r="M114" s="30">
        <f t="shared" si="18"/>
        <v>1</v>
      </c>
      <c r="O114" s="23">
        <f>'GS &gt; 50 OLS Model'!$B$5</f>
        <v>-17077253.144684698</v>
      </c>
      <c r="P114" s="23">
        <f ca="1">'GS &gt; 50 OLS Model'!$B$6*D114</f>
        <v>1116709.8590061783</v>
      </c>
      <c r="Q114" s="23">
        <f ca="1">'GS &gt; 50 OLS Model'!$B$7*E114</f>
        <v>283076.73301907507</v>
      </c>
      <c r="R114" s="23">
        <f>'GS &gt; 50 OLS Model'!$B$8*F114</f>
        <v>38552032.468146704</v>
      </c>
      <c r="S114" s="23">
        <f>'GS &gt; 50 OLS Model'!$B$9*G114</f>
        <v>-2785681.3233975577</v>
      </c>
      <c r="T114" s="23">
        <f>'GS &gt; 50 OLS Model'!$B$10*H114</f>
        <v>3100401.5047922763</v>
      </c>
      <c r="U114" s="23">
        <f>'GS &gt; 50 OLS Model'!$B$11*I114</f>
        <v>0</v>
      </c>
      <c r="V114" s="23">
        <f>'GS &gt; 50 OLS Model'!$B$12*J114</f>
        <v>0</v>
      </c>
      <c r="W114" s="23">
        <f>'GS &gt; 50 OLS Model'!$B$13*K114</f>
        <v>0</v>
      </c>
      <c r="X114" s="23">
        <f>'GS &gt; 50 OLS Model'!$B$14*L114</f>
        <v>0</v>
      </c>
      <c r="Y114" s="23">
        <f>'GS &gt; 50 OLS Model'!$B$15*M114</f>
        <v>-1207210.30976711</v>
      </c>
      <c r="Z114" s="23">
        <f t="shared" ca="1" si="8"/>
        <v>21982075.78711487</v>
      </c>
    </row>
    <row r="115" spans="1:26" x14ac:dyDescent="0.2">
      <c r="A115" s="11">
        <v>43252</v>
      </c>
      <c r="B115" s="6">
        <f t="shared" si="15"/>
        <v>2018</v>
      </c>
      <c r="D115">
        <f t="shared" ca="1" si="16"/>
        <v>41.510000000000005</v>
      </c>
      <c r="E115">
        <f t="shared" ca="1" si="16"/>
        <v>44.41</v>
      </c>
      <c r="F115" s="30">
        <f>F103*(1+SUMIF('Ontario Employment Growth'!B:B,B115,'Ontario Employment Growth'!G:G))</f>
        <v>7231.0566765344465</v>
      </c>
      <c r="G115" s="30">
        <f t="shared" si="10"/>
        <v>114</v>
      </c>
      <c r="H115" s="60">
        <f>SUMIF('Connection count '!B:B,B115,'Connection count '!M:M)</f>
        <v>350.05204037473698</v>
      </c>
      <c r="I115" s="30">
        <f t="shared" si="18"/>
        <v>0</v>
      </c>
      <c r="J115" s="30">
        <f t="shared" si="18"/>
        <v>0</v>
      </c>
      <c r="K115" s="30">
        <f t="shared" si="18"/>
        <v>0</v>
      </c>
      <c r="L115" s="30">
        <f t="shared" si="18"/>
        <v>0</v>
      </c>
      <c r="M115" s="30">
        <f t="shared" si="18"/>
        <v>1</v>
      </c>
      <c r="O115" s="23">
        <f>'GS &gt; 50 OLS Model'!$B$5</f>
        <v>-17077253.144684698</v>
      </c>
      <c r="P115" s="23">
        <f ca="1">'GS &gt; 50 OLS Model'!$B$6*D115</f>
        <v>319775.29144140769</v>
      </c>
      <c r="Q115" s="23">
        <f ca="1">'GS &gt; 50 OLS Model'!$B$7*E115</f>
        <v>1449992.8158451123</v>
      </c>
      <c r="R115" s="23">
        <f>'GS &gt; 50 OLS Model'!$B$8*F115</f>
        <v>38948111.134517767</v>
      </c>
      <c r="S115" s="23">
        <f>'GS &gt; 50 OLS Model'!$B$9*G115</f>
        <v>-2810333.3705072706</v>
      </c>
      <c r="T115" s="23">
        <f>'GS &gt; 50 OLS Model'!$B$10*H115</f>
        <v>3100401.5047922763</v>
      </c>
      <c r="U115" s="23">
        <f>'GS &gt; 50 OLS Model'!$B$11*I115</f>
        <v>0</v>
      </c>
      <c r="V115" s="23">
        <f>'GS &gt; 50 OLS Model'!$B$12*J115</f>
        <v>0</v>
      </c>
      <c r="W115" s="23">
        <f>'GS &gt; 50 OLS Model'!$B$13*K115</f>
        <v>0</v>
      </c>
      <c r="X115" s="23">
        <f>'GS &gt; 50 OLS Model'!$B$14*L115</f>
        <v>0</v>
      </c>
      <c r="Y115" s="23">
        <f>'GS &gt; 50 OLS Model'!$B$15*M115</f>
        <v>-1207210.30976711</v>
      </c>
      <c r="Z115" s="23">
        <f t="shared" ca="1" si="8"/>
        <v>22723483.921637487</v>
      </c>
    </row>
    <row r="116" spans="1:26" x14ac:dyDescent="0.2">
      <c r="A116" s="11">
        <v>43282</v>
      </c>
      <c r="B116" s="6">
        <f t="shared" si="15"/>
        <v>2018</v>
      </c>
      <c r="D116">
        <f t="shared" ca="1" si="16"/>
        <v>5.01</v>
      </c>
      <c r="E116">
        <f t="shared" ca="1" si="16"/>
        <v>96.909999999999982</v>
      </c>
      <c r="F116" s="30">
        <f>F104*(1+SUMIF('Ontario Employment Growth'!B:B,B116,'Ontario Employment Growth'!G:G))</f>
        <v>7278.0231370324154</v>
      </c>
      <c r="G116" s="30">
        <f t="shared" si="10"/>
        <v>115</v>
      </c>
      <c r="H116" s="60">
        <f>SUMIF('Connection count '!B:B,B116,'Connection count '!M:M)</f>
        <v>350.05204037473698</v>
      </c>
      <c r="I116" s="30">
        <f t="shared" si="18"/>
        <v>0</v>
      </c>
      <c r="J116" s="30">
        <f t="shared" si="18"/>
        <v>0</v>
      </c>
      <c r="K116" s="30">
        <f t="shared" si="18"/>
        <v>0</v>
      </c>
      <c r="L116" s="30">
        <f t="shared" si="18"/>
        <v>0</v>
      </c>
      <c r="M116" s="30">
        <f t="shared" si="18"/>
        <v>1</v>
      </c>
      <c r="O116" s="23">
        <f>'GS &gt; 50 OLS Model'!$B$5</f>
        <v>-17077253.144684698</v>
      </c>
      <c r="P116" s="23">
        <f ca="1">'GS &gt; 50 OLS Model'!$B$6*D116</f>
        <v>38594.897858864184</v>
      </c>
      <c r="Q116" s="23">
        <f ca="1">'GS &gt; 50 OLS Model'!$B$7*E116</f>
        <v>3164125.2822235944</v>
      </c>
      <c r="R116" s="23">
        <f>'GS &gt; 50 OLS Model'!$B$8*F116</f>
        <v>39201083.141915523</v>
      </c>
      <c r="S116" s="23">
        <f>'GS &gt; 50 OLS Model'!$B$9*G116</f>
        <v>-2834985.4176169834</v>
      </c>
      <c r="T116" s="23">
        <f>'GS &gt; 50 OLS Model'!$B$10*H116</f>
        <v>3100401.5047922763</v>
      </c>
      <c r="U116" s="23">
        <f>'GS &gt; 50 OLS Model'!$B$11*I116</f>
        <v>0</v>
      </c>
      <c r="V116" s="23">
        <f>'GS &gt; 50 OLS Model'!$B$12*J116</f>
        <v>0</v>
      </c>
      <c r="W116" s="23">
        <f>'GS &gt; 50 OLS Model'!$B$13*K116</f>
        <v>0</v>
      </c>
      <c r="X116" s="23">
        <f>'GS &gt; 50 OLS Model'!$B$14*L116</f>
        <v>0</v>
      </c>
      <c r="Y116" s="23">
        <f>'GS &gt; 50 OLS Model'!$B$15*M116</f>
        <v>-1207210.30976711</v>
      </c>
      <c r="Z116" s="23">
        <f t="shared" ca="1" si="8"/>
        <v>24384755.954721469</v>
      </c>
    </row>
    <row r="117" spans="1:26" x14ac:dyDescent="0.2">
      <c r="A117" s="11">
        <v>43313</v>
      </c>
      <c r="B117" s="6">
        <f t="shared" si="15"/>
        <v>2018</v>
      </c>
      <c r="D117">
        <f t="shared" ca="1" si="16"/>
        <v>12.719999999999999</v>
      </c>
      <c r="E117">
        <f t="shared" ca="1" si="16"/>
        <v>77.22999999999999</v>
      </c>
      <c r="F117" s="30">
        <f>F105*(1+SUMIF('Ontario Employment Growth'!B:B,B117,'Ontario Employment Growth'!G:G))</f>
        <v>7290.470818099805</v>
      </c>
      <c r="G117" s="30">
        <f t="shared" si="10"/>
        <v>116</v>
      </c>
      <c r="H117" s="60">
        <f>SUMIF('Connection count '!B:B,B117,'Connection count '!M:M)</f>
        <v>350.05204037473698</v>
      </c>
      <c r="I117" s="30">
        <f t="shared" si="18"/>
        <v>0</v>
      </c>
      <c r="J117" s="30">
        <f t="shared" si="18"/>
        <v>0</v>
      </c>
      <c r="K117" s="30">
        <f t="shared" si="18"/>
        <v>0</v>
      </c>
      <c r="L117" s="30">
        <f t="shared" si="18"/>
        <v>0</v>
      </c>
      <c r="M117" s="30">
        <f t="shared" si="18"/>
        <v>1</v>
      </c>
      <c r="O117" s="23">
        <f>'GS &gt; 50 OLS Model'!$B$5</f>
        <v>-17077253.144684698</v>
      </c>
      <c r="P117" s="23">
        <f ca="1">'GS &gt; 50 OLS Model'!$B$6*D117</f>
        <v>97989.441270409661</v>
      </c>
      <c r="Q117" s="23">
        <f ca="1">'GS &gt; 50 OLS Model'!$B$7*E117</f>
        <v>2521570.483398289</v>
      </c>
      <c r="R117" s="23">
        <f>'GS &gt; 50 OLS Model'!$B$8*F117</f>
        <v>39268129.175056569</v>
      </c>
      <c r="S117" s="23">
        <f>'GS &gt; 50 OLS Model'!$B$9*G117</f>
        <v>-2859637.4647266967</v>
      </c>
      <c r="T117" s="23">
        <f>'GS &gt; 50 OLS Model'!$B$10*H117</f>
        <v>3100401.5047922763</v>
      </c>
      <c r="U117" s="23">
        <f>'GS &gt; 50 OLS Model'!$B$11*I117</f>
        <v>0</v>
      </c>
      <c r="V117" s="23">
        <f>'GS &gt; 50 OLS Model'!$B$12*J117</f>
        <v>0</v>
      </c>
      <c r="W117" s="23">
        <f>'GS &gt; 50 OLS Model'!$B$13*K117</f>
        <v>0</v>
      </c>
      <c r="X117" s="23">
        <f>'GS &gt; 50 OLS Model'!$B$14*L117</f>
        <v>0</v>
      </c>
      <c r="Y117" s="23">
        <f>'GS &gt; 50 OLS Model'!$B$15*M117</f>
        <v>-1207210.30976711</v>
      </c>
      <c r="Z117" s="23">
        <f t="shared" ca="1" si="8"/>
        <v>23843989.685339041</v>
      </c>
    </row>
    <row r="118" spans="1:26" x14ac:dyDescent="0.2">
      <c r="A118" s="11">
        <v>43344</v>
      </c>
      <c r="B118" s="6">
        <f t="shared" si="15"/>
        <v>2018</v>
      </c>
      <c r="D118">
        <f t="shared" ref="D118:E137" ca="1" si="19">D106</f>
        <v>86.570000000000007</v>
      </c>
      <c r="E118">
        <f t="shared" ca="1" si="19"/>
        <v>19.899999999999999</v>
      </c>
      <c r="F118" s="30">
        <f>F106*(1+SUMIF('Ontario Employment Growth'!B:B,B118,'Ontario Employment Growth'!G:G))</f>
        <v>7263.6926134506302</v>
      </c>
      <c r="G118" s="30">
        <f t="shared" si="10"/>
        <v>117</v>
      </c>
      <c r="H118" s="60">
        <f>SUMIF('Connection count '!B:B,B118,'Connection count '!M:M)</f>
        <v>350.05204037473698</v>
      </c>
      <c r="I118" s="30">
        <f t="shared" si="18"/>
        <v>1</v>
      </c>
      <c r="J118" s="30">
        <f t="shared" si="18"/>
        <v>0</v>
      </c>
      <c r="K118" s="30">
        <f t="shared" si="18"/>
        <v>0</v>
      </c>
      <c r="L118" s="30">
        <f t="shared" si="18"/>
        <v>0</v>
      </c>
      <c r="M118" s="30">
        <f t="shared" si="18"/>
        <v>0</v>
      </c>
      <c r="O118" s="23">
        <f>'GS &gt; 50 OLS Model'!$B$5</f>
        <v>-17077253.144684698</v>
      </c>
      <c r="P118" s="23">
        <f ca="1">'GS &gt; 50 OLS Model'!$B$6*D118</f>
        <v>666898.26499837788</v>
      </c>
      <c r="Q118" s="23">
        <f ca="1">'GS &gt; 50 OLS Model'!$B$7*E118</f>
        <v>649737.83011298662</v>
      </c>
      <c r="R118" s="23">
        <f>'GS &gt; 50 OLS Model'!$B$8*F118</f>
        <v>39123895.691996835</v>
      </c>
      <c r="S118" s="23">
        <f>'GS &gt; 50 OLS Model'!$B$9*G118</f>
        <v>-2884289.5118364096</v>
      </c>
      <c r="T118" s="23">
        <f>'GS &gt; 50 OLS Model'!$B$10*H118</f>
        <v>3100401.5047922763</v>
      </c>
      <c r="U118" s="23">
        <f>'GS &gt; 50 OLS Model'!$B$11*I118</f>
        <v>-1573555.21064002</v>
      </c>
      <c r="V118" s="23">
        <f>'GS &gt; 50 OLS Model'!$B$12*J118</f>
        <v>0</v>
      </c>
      <c r="W118" s="23">
        <f>'GS &gt; 50 OLS Model'!$B$13*K118</f>
        <v>0</v>
      </c>
      <c r="X118" s="23">
        <f>'GS &gt; 50 OLS Model'!$B$14*L118</f>
        <v>0</v>
      </c>
      <c r="Y118" s="23">
        <f>'GS &gt; 50 OLS Model'!$B$15*M118</f>
        <v>0</v>
      </c>
      <c r="Z118" s="23">
        <f t="shared" ca="1" si="8"/>
        <v>22005835.42473935</v>
      </c>
    </row>
    <row r="119" spans="1:26" x14ac:dyDescent="0.2">
      <c r="A119" s="11">
        <v>43374</v>
      </c>
      <c r="B119" s="6">
        <f t="shared" si="15"/>
        <v>2018</v>
      </c>
      <c r="D119">
        <f t="shared" ca="1" si="19"/>
        <v>270.3</v>
      </c>
      <c r="E119">
        <f t="shared" ca="1" si="19"/>
        <v>1.21</v>
      </c>
      <c r="F119" s="30">
        <f>F107*(1+SUMIF('Ontario Employment Growth'!B:B,B119,'Ontario Employment Growth'!G:G))</f>
        <v>7255.8474363073174</v>
      </c>
      <c r="G119" s="30">
        <f t="shared" si="10"/>
        <v>118</v>
      </c>
      <c r="H119" s="60">
        <f>SUMIF('Connection count '!B:B,B119,'Connection count '!M:M)</f>
        <v>350.05204037473698</v>
      </c>
      <c r="I119" s="30">
        <f t="shared" si="18"/>
        <v>1</v>
      </c>
      <c r="J119" s="30">
        <f t="shared" si="18"/>
        <v>0</v>
      </c>
      <c r="K119" s="30">
        <f t="shared" si="18"/>
        <v>0</v>
      </c>
      <c r="L119" s="30">
        <f t="shared" si="18"/>
        <v>0</v>
      </c>
      <c r="M119" s="30">
        <f t="shared" si="18"/>
        <v>0</v>
      </c>
      <c r="O119" s="23">
        <f>'GS &gt; 50 OLS Model'!$B$5</f>
        <v>-17077253.144684698</v>
      </c>
      <c r="P119" s="23">
        <f ca="1">'GS &gt; 50 OLS Model'!$B$6*D119</f>
        <v>2082275.6269962057</v>
      </c>
      <c r="Q119" s="23">
        <f ca="1">'GS &gt; 50 OLS Model'!$B$7*E119</f>
        <v>39506.672082246929</v>
      </c>
      <c r="R119" s="23">
        <f>'GS &gt; 50 OLS Model'!$B$8*F119</f>
        <v>39081639.788756676</v>
      </c>
      <c r="S119" s="23">
        <f>'GS &gt; 50 OLS Model'!$B$9*G119</f>
        <v>-2908941.5589461224</v>
      </c>
      <c r="T119" s="23">
        <f>'GS &gt; 50 OLS Model'!$B$10*H119</f>
        <v>3100401.5047922763</v>
      </c>
      <c r="U119" s="23">
        <f>'GS &gt; 50 OLS Model'!$B$11*I119</f>
        <v>-1573555.21064002</v>
      </c>
      <c r="V119" s="23">
        <f>'GS &gt; 50 OLS Model'!$B$12*J119</f>
        <v>0</v>
      </c>
      <c r="W119" s="23">
        <f>'GS &gt; 50 OLS Model'!$B$13*K119</f>
        <v>0</v>
      </c>
      <c r="X119" s="23">
        <f>'GS &gt; 50 OLS Model'!$B$14*L119</f>
        <v>0</v>
      </c>
      <c r="Y119" s="23">
        <f>'GS &gt; 50 OLS Model'!$B$15*M119</f>
        <v>0</v>
      </c>
      <c r="Z119" s="23">
        <f t="shared" ca="1" si="8"/>
        <v>22744073.678356566</v>
      </c>
    </row>
    <row r="120" spans="1:26" x14ac:dyDescent="0.2">
      <c r="A120" s="11">
        <v>43405</v>
      </c>
      <c r="B120" s="6">
        <f t="shared" si="15"/>
        <v>2018</v>
      </c>
      <c r="D120">
        <f t="shared" ca="1" si="19"/>
        <v>444.05</v>
      </c>
      <c r="E120">
        <f t="shared" ca="1" si="19"/>
        <v>0</v>
      </c>
      <c r="F120" s="30">
        <f>F108*(1+SUMIF('Ontario Employment Growth'!B:B,B120,'Ontario Employment Growth'!G:G))</f>
        <v>7232.5211096011999</v>
      </c>
      <c r="G120" s="30">
        <f t="shared" si="10"/>
        <v>119</v>
      </c>
      <c r="H120" s="60">
        <f>SUMIF('Connection count '!B:B,B120,'Connection count '!M:M)</f>
        <v>350.05204037473698</v>
      </c>
      <c r="I120" s="30">
        <f t="shared" si="18"/>
        <v>1</v>
      </c>
      <c r="J120" s="30">
        <f t="shared" si="18"/>
        <v>0</v>
      </c>
      <c r="K120" s="30">
        <f t="shared" si="18"/>
        <v>0</v>
      </c>
      <c r="L120" s="30">
        <f t="shared" si="18"/>
        <v>0</v>
      </c>
      <c r="M120" s="30">
        <f t="shared" si="18"/>
        <v>0</v>
      </c>
      <c r="O120" s="23">
        <f>'GS &gt; 50 OLS Model'!$B$5</f>
        <v>-17077253.144684698</v>
      </c>
      <c r="P120" s="23">
        <f ca="1">'GS &gt; 50 OLS Model'!$B$6*D120</f>
        <v>3420771.3361733817</v>
      </c>
      <c r="Q120" s="23">
        <f ca="1">'GS &gt; 50 OLS Model'!$B$7*E120</f>
        <v>0</v>
      </c>
      <c r="R120" s="23">
        <f>'GS &gt; 50 OLS Model'!$B$8*F120</f>
        <v>38955998.903122604</v>
      </c>
      <c r="S120" s="23">
        <f>'GS &gt; 50 OLS Model'!$B$9*G120</f>
        <v>-2933593.6060558353</v>
      </c>
      <c r="T120" s="23">
        <f>'GS &gt; 50 OLS Model'!$B$10*H120</f>
        <v>3100401.5047922763</v>
      </c>
      <c r="U120" s="23">
        <f>'GS &gt; 50 OLS Model'!$B$11*I120</f>
        <v>-1573555.21064002</v>
      </c>
      <c r="V120" s="23">
        <f>'GS &gt; 50 OLS Model'!$B$12*J120</f>
        <v>0</v>
      </c>
      <c r="W120" s="23">
        <f>'GS &gt; 50 OLS Model'!$B$13*K120</f>
        <v>0</v>
      </c>
      <c r="X120" s="23">
        <f>'GS &gt; 50 OLS Model'!$B$14*L120</f>
        <v>0</v>
      </c>
      <c r="Y120" s="23">
        <f>'GS &gt; 50 OLS Model'!$B$15*M120</f>
        <v>0</v>
      </c>
      <c r="Z120" s="23">
        <f t="shared" ca="1" si="8"/>
        <v>23892769.78270771</v>
      </c>
    </row>
    <row r="121" spans="1:26" x14ac:dyDescent="0.2">
      <c r="A121" s="11">
        <v>43435</v>
      </c>
      <c r="B121" s="6">
        <f t="shared" si="15"/>
        <v>2018</v>
      </c>
      <c r="D121">
        <f t="shared" ca="1" si="19"/>
        <v>684.01</v>
      </c>
      <c r="E121">
        <f t="shared" ca="1" si="19"/>
        <v>0</v>
      </c>
      <c r="F121" s="30">
        <f>F109*(1+SUMIF('Ontario Employment Growth'!B:B,B121,'Ontario Employment Growth'!G:G))</f>
        <v>7220.9102474290958</v>
      </c>
      <c r="G121" s="30">
        <f t="shared" si="10"/>
        <v>120</v>
      </c>
      <c r="H121" s="60">
        <f>SUMIF('Connection count '!B:B,B121,'Connection count '!M:M)</f>
        <v>350.05204037473698</v>
      </c>
      <c r="I121" s="30">
        <f t="shared" si="18"/>
        <v>0</v>
      </c>
      <c r="J121" s="30">
        <f t="shared" si="18"/>
        <v>0</v>
      </c>
      <c r="K121" s="30">
        <f t="shared" si="18"/>
        <v>0</v>
      </c>
      <c r="L121" s="30">
        <f t="shared" si="18"/>
        <v>1</v>
      </c>
      <c r="M121" s="30">
        <f t="shared" si="18"/>
        <v>0</v>
      </c>
      <c r="O121" s="23">
        <f>'GS &gt; 50 OLS Model'!$B$5</f>
        <v>-17077253.144684698</v>
      </c>
      <c r="P121" s="23">
        <f ca="1">'GS &gt; 50 OLS Model'!$B$6*D121</f>
        <v>5269320.5757368645</v>
      </c>
      <c r="Q121" s="23">
        <f ca="1">'GS &gt; 50 OLS Model'!$B$7*E121</f>
        <v>0</v>
      </c>
      <c r="R121" s="23">
        <f>'GS &gt; 50 OLS Model'!$B$8*F121</f>
        <v>38893460.166327171</v>
      </c>
      <c r="S121" s="23">
        <f>'GS &gt; 50 OLS Model'!$B$9*G121</f>
        <v>-2958245.6531655481</v>
      </c>
      <c r="T121" s="23">
        <f>'GS &gt; 50 OLS Model'!$B$10*H121</f>
        <v>3100401.5047922763</v>
      </c>
      <c r="U121" s="23">
        <f>'GS &gt; 50 OLS Model'!$B$11*I121</f>
        <v>0</v>
      </c>
      <c r="V121" s="23">
        <f>'GS &gt; 50 OLS Model'!$B$12*J121</f>
        <v>0</v>
      </c>
      <c r="W121" s="23">
        <f>'GS &gt; 50 OLS Model'!$B$13*K121</f>
        <v>0</v>
      </c>
      <c r="X121" s="23">
        <f>'GS &gt; 50 OLS Model'!$B$14*L121</f>
        <v>-1084258.36487305</v>
      </c>
      <c r="Y121" s="23">
        <f>'GS &gt; 50 OLS Model'!$B$15*M121</f>
        <v>0</v>
      </c>
      <c r="Z121" s="23">
        <f t="shared" ca="1" si="8"/>
        <v>26143425.084133014</v>
      </c>
    </row>
    <row r="122" spans="1:26" x14ac:dyDescent="0.2">
      <c r="A122" s="11">
        <v>43466</v>
      </c>
      <c r="B122" s="6">
        <f t="shared" si="15"/>
        <v>2019</v>
      </c>
      <c r="D122">
        <f t="shared" ca="1" si="19"/>
        <v>784.29</v>
      </c>
      <c r="E122">
        <f t="shared" ca="1" si="19"/>
        <v>0</v>
      </c>
      <c r="F122" s="30">
        <f>F110*(1+SUMIF('Ontario Employment Growth'!B:B,B122,'Ontario Employment Growth'!G:G))</f>
        <v>7199.4339442463252</v>
      </c>
      <c r="G122" s="30">
        <f t="shared" si="10"/>
        <v>121</v>
      </c>
      <c r="H122" s="60">
        <f>SUMIF('Connection count '!B:B,B122,'Connection count '!M:M)</f>
        <v>356.74844720496901</v>
      </c>
      <c r="I122" s="30">
        <f t="shared" si="18"/>
        <v>0</v>
      </c>
      <c r="J122" s="30">
        <f t="shared" si="18"/>
        <v>0</v>
      </c>
      <c r="K122" s="30">
        <f t="shared" si="18"/>
        <v>0</v>
      </c>
      <c r="L122" s="30">
        <f t="shared" si="18"/>
        <v>0</v>
      </c>
      <c r="M122" s="30">
        <f t="shared" si="18"/>
        <v>0</v>
      </c>
      <c r="O122" s="23">
        <f>'GS &gt; 50 OLS Model'!$B$5</f>
        <v>-17077253.144684698</v>
      </c>
      <c r="P122" s="23">
        <f ca="1">'GS &gt; 50 OLS Model'!$B$6*D122</f>
        <v>6041834.8187083015</v>
      </c>
      <c r="Q122" s="23">
        <f ca="1">'GS &gt; 50 OLS Model'!$B$7*E122</f>
        <v>0</v>
      </c>
      <c r="R122" s="23">
        <f>'GS &gt; 50 OLS Model'!$B$8*F122</f>
        <v>38777783.926942192</v>
      </c>
      <c r="S122" s="23">
        <f>'GS &gt; 50 OLS Model'!$B$9*G122</f>
        <v>-2982897.700275261</v>
      </c>
      <c r="T122" s="23">
        <f>'GS &gt; 50 OLS Model'!$B$10*H122</f>
        <v>3159711.3999465145</v>
      </c>
      <c r="U122" s="23">
        <f>'GS &gt; 50 OLS Model'!$B$11*I122</f>
        <v>0</v>
      </c>
      <c r="V122" s="23">
        <f>'GS &gt; 50 OLS Model'!$B$12*J122</f>
        <v>0</v>
      </c>
      <c r="W122" s="23">
        <f>'GS &gt; 50 OLS Model'!$B$13*K122</f>
        <v>0</v>
      </c>
      <c r="X122" s="23">
        <f>'GS &gt; 50 OLS Model'!$B$14*L122</f>
        <v>0</v>
      </c>
      <c r="Y122" s="23">
        <f>'GS &gt; 50 OLS Model'!$B$15*M122</f>
        <v>0</v>
      </c>
      <c r="Z122" s="23">
        <f t="shared" ca="1" si="8"/>
        <v>27919179.300637048</v>
      </c>
    </row>
    <row r="123" spans="1:26" x14ac:dyDescent="0.2">
      <c r="A123" s="11">
        <v>43497</v>
      </c>
      <c r="B123" s="6">
        <f t="shared" si="15"/>
        <v>2019</v>
      </c>
      <c r="D123">
        <f t="shared" ca="1" si="19"/>
        <v>682.50999999999988</v>
      </c>
      <c r="E123">
        <f t="shared" ca="1" si="19"/>
        <v>0</v>
      </c>
      <c r="F123" s="30">
        <f>F111*(1+SUMIF('Ontario Employment Growth'!B:B,B123,'Ontario Employment Growth'!G:G))</f>
        <v>7163.6805954392958</v>
      </c>
      <c r="G123" s="30">
        <f t="shared" si="10"/>
        <v>122</v>
      </c>
      <c r="H123" s="60">
        <f>SUMIF('Connection count '!B:B,B123,'Connection count '!M:M)</f>
        <v>356.74844720496901</v>
      </c>
      <c r="I123" s="30">
        <f t="shared" si="18"/>
        <v>0</v>
      </c>
      <c r="J123" s="30">
        <f t="shared" si="18"/>
        <v>1</v>
      </c>
      <c r="K123" s="30">
        <f t="shared" si="18"/>
        <v>0</v>
      </c>
      <c r="L123" s="30">
        <f t="shared" si="18"/>
        <v>0</v>
      </c>
      <c r="M123" s="30">
        <f t="shared" si="18"/>
        <v>0</v>
      </c>
      <c r="O123" s="23">
        <f>'GS &gt; 50 OLS Model'!$B$5</f>
        <v>-17077253.144684698</v>
      </c>
      <c r="P123" s="23">
        <f ca="1">'GS &gt; 50 OLS Model'!$B$6*D123</f>
        <v>5257765.2170964852</v>
      </c>
      <c r="Q123" s="23">
        <f ca="1">'GS &gt; 50 OLS Model'!$B$7*E123</f>
        <v>0</v>
      </c>
      <c r="R123" s="23">
        <f>'GS &gt; 50 OLS Model'!$B$8*F123</f>
        <v>38585208.28204561</v>
      </c>
      <c r="S123" s="23">
        <f>'GS &gt; 50 OLS Model'!$B$9*G123</f>
        <v>-3007549.7473849738</v>
      </c>
      <c r="T123" s="23">
        <f>'GS &gt; 50 OLS Model'!$B$10*H123</f>
        <v>3159711.3999465145</v>
      </c>
      <c r="U123" s="23">
        <f>'GS &gt; 50 OLS Model'!$B$11*I123</f>
        <v>0</v>
      </c>
      <c r="V123" s="23">
        <f>'GS &gt; 50 OLS Model'!$B$12*J123</f>
        <v>-1514640.7258048099</v>
      </c>
      <c r="W123" s="23">
        <f>'GS &gt; 50 OLS Model'!$B$13*K123</f>
        <v>0</v>
      </c>
      <c r="X123" s="23">
        <f>'GS &gt; 50 OLS Model'!$B$14*L123</f>
        <v>0</v>
      </c>
      <c r="Y123" s="23">
        <f>'GS &gt; 50 OLS Model'!$B$15*M123</f>
        <v>0</v>
      </c>
      <c r="Z123" s="23">
        <f t="shared" ca="1" si="8"/>
        <v>25403241.281214129</v>
      </c>
    </row>
    <row r="124" spans="1:26" x14ac:dyDescent="0.2">
      <c r="A124" s="11">
        <v>43525</v>
      </c>
      <c r="B124" s="6">
        <f t="shared" si="15"/>
        <v>2019</v>
      </c>
      <c r="D124">
        <f t="shared" ca="1" si="19"/>
        <v>556.99</v>
      </c>
      <c r="E124">
        <f t="shared" ca="1" si="19"/>
        <v>0</v>
      </c>
      <c r="F124" s="30">
        <f>F112*(1+SUMIF('Ontario Employment Growth'!B:B,B124,'Ontario Employment Growth'!G:G))</f>
        <v>7141.466976358005</v>
      </c>
      <c r="G124" s="30">
        <f t="shared" si="10"/>
        <v>123</v>
      </c>
      <c r="H124" s="60">
        <f>SUMIF('Connection count '!B:B,B124,'Connection count '!M:M)</f>
        <v>356.74844720496901</v>
      </c>
      <c r="I124" s="30">
        <f t="shared" ref="I124:M133" si="20">I112</f>
        <v>0</v>
      </c>
      <c r="J124" s="30">
        <f t="shared" si="20"/>
        <v>0</v>
      </c>
      <c r="K124" s="30">
        <f t="shared" si="20"/>
        <v>0</v>
      </c>
      <c r="L124" s="30">
        <f t="shared" si="20"/>
        <v>0</v>
      </c>
      <c r="M124" s="30">
        <f t="shared" si="20"/>
        <v>0</v>
      </c>
      <c r="O124" s="23">
        <f>'GS &gt; 50 OLS Model'!$B$5</f>
        <v>-17077253.144684698</v>
      </c>
      <c r="P124" s="23">
        <f ca="1">'GS &gt; 50 OLS Model'!$B$6*D124</f>
        <v>4290812.8060696134</v>
      </c>
      <c r="Q124" s="23">
        <f ca="1">'GS &gt; 50 OLS Model'!$B$7*E124</f>
        <v>0</v>
      </c>
      <c r="R124" s="23">
        <f>'GS &gt; 50 OLS Model'!$B$8*F124</f>
        <v>38465560.692021102</v>
      </c>
      <c r="S124" s="23">
        <f>'GS &gt; 50 OLS Model'!$B$9*G124</f>
        <v>-3032201.7944946866</v>
      </c>
      <c r="T124" s="23">
        <f>'GS &gt; 50 OLS Model'!$B$10*H124</f>
        <v>3159711.3999465145</v>
      </c>
      <c r="U124" s="23">
        <f>'GS &gt; 50 OLS Model'!$B$11*I124</f>
        <v>0</v>
      </c>
      <c r="V124" s="23">
        <f>'GS &gt; 50 OLS Model'!$B$12*J124</f>
        <v>0</v>
      </c>
      <c r="W124" s="23">
        <f>'GS &gt; 50 OLS Model'!$B$13*K124</f>
        <v>0</v>
      </c>
      <c r="X124" s="23">
        <f>'GS &gt; 50 OLS Model'!$B$14*L124</f>
        <v>0</v>
      </c>
      <c r="Y124" s="23">
        <f>'GS &gt; 50 OLS Model'!$B$15*M124</f>
        <v>0</v>
      </c>
      <c r="Z124" s="23">
        <f t="shared" ca="1" si="8"/>
        <v>25806629.958857846</v>
      </c>
    </row>
    <row r="125" spans="1:26" x14ac:dyDescent="0.2">
      <c r="A125" s="11">
        <v>43556</v>
      </c>
      <c r="B125" s="6">
        <f t="shared" si="15"/>
        <v>2019</v>
      </c>
      <c r="D125">
        <f t="shared" ca="1" si="19"/>
        <v>326.58999999999997</v>
      </c>
      <c r="E125">
        <f t="shared" ca="1" si="19"/>
        <v>0.39</v>
      </c>
      <c r="F125" s="30">
        <f>F113*(1+SUMIF('Ontario Employment Growth'!B:B,B125,'Ontario Employment Growth'!G:G))</f>
        <v>7177.1145460265507</v>
      </c>
      <c r="G125" s="30">
        <f t="shared" si="10"/>
        <v>124</v>
      </c>
      <c r="H125" s="60">
        <f>SUMIF('Connection count '!B:B,B125,'Connection count '!M:M)</f>
        <v>356.74844720496901</v>
      </c>
      <c r="I125" s="30">
        <f t="shared" si="20"/>
        <v>0</v>
      </c>
      <c r="J125" s="30">
        <f t="shared" si="20"/>
        <v>0</v>
      </c>
      <c r="K125" s="30">
        <f t="shared" si="20"/>
        <v>1</v>
      </c>
      <c r="L125" s="30">
        <f t="shared" si="20"/>
        <v>0</v>
      </c>
      <c r="M125" s="30">
        <f t="shared" si="20"/>
        <v>0</v>
      </c>
      <c r="O125" s="23">
        <f>'GS &gt; 50 OLS Model'!$B$5</f>
        <v>-17077253.144684698</v>
      </c>
      <c r="P125" s="23">
        <f ca="1">'GS &gt; 50 OLS Model'!$B$6*D125</f>
        <v>2515909.7189074759</v>
      </c>
      <c r="Q125" s="23">
        <f ca="1">'GS &gt; 50 OLS Model'!$B$7*E125</f>
        <v>12733.555464525869</v>
      </c>
      <c r="R125" s="23">
        <f>'GS &gt; 50 OLS Model'!$B$8*F125</f>
        <v>38657566.586488992</v>
      </c>
      <c r="S125" s="23">
        <f>'GS &gt; 50 OLS Model'!$B$9*G125</f>
        <v>-3056853.8416044</v>
      </c>
      <c r="T125" s="23">
        <f>'GS &gt; 50 OLS Model'!$B$10*H125</f>
        <v>3159711.3999465145</v>
      </c>
      <c r="U125" s="23">
        <f>'GS &gt; 50 OLS Model'!$B$11*I125</f>
        <v>0</v>
      </c>
      <c r="V125" s="23">
        <f>'GS &gt; 50 OLS Model'!$B$12*J125</f>
        <v>0</v>
      </c>
      <c r="W125" s="23">
        <f>'GS &gt; 50 OLS Model'!$B$13*K125</f>
        <v>-1589672.4013817001</v>
      </c>
      <c r="X125" s="23">
        <f>'GS &gt; 50 OLS Model'!$B$14*L125</f>
        <v>0</v>
      </c>
      <c r="Y125" s="23">
        <f>'GS &gt; 50 OLS Model'!$B$15*M125</f>
        <v>0</v>
      </c>
      <c r="Z125" s="23">
        <f t="shared" ca="1" si="8"/>
        <v>22622141.873136707</v>
      </c>
    </row>
    <row r="126" spans="1:26" x14ac:dyDescent="0.2">
      <c r="A126" s="11">
        <v>43586</v>
      </c>
      <c r="B126" s="6">
        <f t="shared" si="15"/>
        <v>2019</v>
      </c>
      <c r="D126">
        <f t="shared" ca="1" si="19"/>
        <v>144.96</v>
      </c>
      <c r="E126">
        <f t="shared" ca="1" si="19"/>
        <v>8.67</v>
      </c>
      <c r="F126" s="30">
        <f>F114*(1+SUMIF('Ontario Employment Growth'!B:B,B126,'Ontario Employment Growth'!G:G))</f>
        <v>7238.0433297923773</v>
      </c>
      <c r="G126" s="30">
        <f t="shared" si="10"/>
        <v>125</v>
      </c>
      <c r="H126" s="60">
        <f>SUMIF('Connection count '!B:B,B126,'Connection count '!M:M)</f>
        <v>356.74844720496901</v>
      </c>
      <c r="I126" s="30">
        <f t="shared" si="20"/>
        <v>0</v>
      </c>
      <c r="J126" s="30">
        <f t="shared" si="20"/>
        <v>0</v>
      </c>
      <c r="K126" s="30">
        <f t="shared" si="20"/>
        <v>0</v>
      </c>
      <c r="L126" s="30">
        <f t="shared" si="20"/>
        <v>0</v>
      </c>
      <c r="M126" s="30">
        <f t="shared" si="20"/>
        <v>1</v>
      </c>
      <c r="O126" s="23">
        <f>'GS &gt; 50 OLS Model'!$B$5</f>
        <v>-17077253.144684698</v>
      </c>
      <c r="P126" s="23">
        <f ca="1">'GS &gt; 50 OLS Model'!$B$6*D126</f>
        <v>1116709.8590061783</v>
      </c>
      <c r="Q126" s="23">
        <f ca="1">'GS &gt; 50 OLS Model'!$B$7*E126</f>
        <v>283076.73301907507</v>
      </c>
      <c r="R126" s="23">
        <f>'GS &gt; 50 OLS Model'!$B$8*F126</f>
        <v>38985742.833413348</v>
      </c>
      <c r="S126" s="23">
        <f>'GS &gt; 50 OLS Model'!$B$9*G126</f>
        <v>-3081505.8887141128</v>
      </c>
      <c r="T126" s="23">
        <f>'GS &gt; 50 OLS Model'!$B$10*H126</f>
        <v>3159711.3999465145</v>
      </c>
      <c r="U126" s="23">
        <f>'GS &gt; 50 OLS Model'!$B$11*I126</f>
        <v>0</v>
      </c>
      <c r="V126" s="23">
        <f>'GS &gt; 50 OLS Model'!$B$12*J126</f>
        <v>0</v>
      </c>
      <c r="W126" s="23">
        <f>'GS &gt; 50 OLS Model'!$B$13*K126</f>
        <v>0</v>
      </c>
      <c r="X126" s="23">
        <f>'GS &gt; 50 OLS Model'!$B$14*L126</f>
        <v>0</v>
      </c>
      <c r="Y126" s="23">
        <f>'GS &gt; 50 OLS Model'!$B$15*M126</f>
        <v>-1207210.30976711</v>
      </c>
      <c r="Z126" s="23">
        <f t="shared" ca="1" si="8"/>
        <v>22179271.482219197</v>
      </c>
    </row>
    <row r="127" spans="1:26" x14ac:dyDescent="0.2">
      <c r="A127" s="11">
        <v>43617</v>
      </c>
      <c r="B127" s="6">
        <f t="shared" si="15"/>
        <v>2019</v>
      </c>
      <c r="D127">
        <f t="shared" ca="1" si="19"/>
        <v>41.510000000000005</v>
      </c>
      <c r="E127">
        <f t="shared" ca="1" si="19"/>
        <v>44.41</v>
      </c>
      <c r="F127" s="30">
        <f>F115*(1+SUMIF('Ontario Employment Growth'!B:B,B127,'Ontario Employment Growth'!G:G))</f>
        <v>7312.4060641454589</v>
      </c>
      <c r="G127" s="30">
        <f t="shared" si="10"/>
        <v>126</v>
      </c>
      <c r="H127" s="60">
        <f>SUMIF('Connection count '!B:B,B127,'Connection count '!M:M)</f>
        <v>356.74844720496901</v>
      </c>
      <c r="I127" s="30">
        <f t="shared" si="20"/>
        <v>0</v>
      </c>
      <c r="J127" s="30">
        <f t="shared" si="20"/>
        <v>0</v>
      </c>
      <c r="K127" s="30">
        <f t="shared" si="20"/>
        <v>0</v>
      </c>
      <c r="L127" s="30">
        <f t="shared" si="20"/>
        <v>0</v>
      </c>
      <c r="M127" s="30">
        <f t="shared" si="20"/>
        <v>1</v>
      </c>
      <c r="O127" s="23">
        <f>'GS &gt; 50 OLS Model'!$B$5</f>
        <v>-17077253.144684698</v>
      </c>
      <c r="P127" s="23">
        <f ca="1">'GS &gt; 50 OLS Model'!$B$6*D127</f>
        <v>319775.29144140769</v>
      </c>
      <c r="Q127" s="23">
        <f ca="1">'GS &gt; 50 OLS Model'!$B$7*E127</f>
        <v>1449992.8158451123</v>
      </c>
      <c r="R127" s="23">
        <f>'GS &gt; 50 OLS Model'!$B$8*F127</f>
        <v>39386277.384781092</v>
      </c>
      <c r="S127" s="23">
        <f>'GS &gt; 50 OLS Model'!$B$9*G127</f>
        <v>-3106157.9358238257</v>
      </c>
      <c r="T127" s="23">
        <f>'GS &gt; 50 OLS Model'!$B$10*H127</f>
        <v>3159711.3999465145</v>
      </c>
      <c r="U127" s="23">
        <f>'GS &gt; 50 OLS Model'!$B$11*I127</f>
        <v>0</v>
      </c>
      <c r="V127" s="23">
        <f>'GS &gt; 50 OLS Model'!$B$12*J127</f>
        <v>0</v>
      </c>
      <c r="W127" s="23">
        <f>'GS &gt; 50 OLS Model'!$B$13*K127</f>
        <v>0</v>
      </c>
      <c r="X127" s="23">
        <f>'GS &gt; 50 OLS Model'!$B$14*L127</f>
        <v>0</v>
      </c>
      <c r="Y127" s="23">
        <f>'GS &gt; 50 OLS Model'!$B$15*M127</f>
        <v>-1207210.30976711</v>
      </c>
      <c r="Z127" s="23">
        <f t="shared" ca="1" si="8"/>
        <v>22925135.501738496</v>
      </c>
    </row>
    <row r="128" spans="1:26" x14ac:dyDescent="0.2">
      <c r="A128" s="11">
        <v>43647</v>
      </c>
      <c r="B128" s="6">
        <f t="shared" si="15"/>
        <v>2019</v>
      </c>
      <c r="D128">
        <f t="shared" ca="1" si="19"/>
        <v>5.01</v>
      </c>
      <c r="E128">
        <f t="shared" ca="1" si="19"/>
        <v>96.909999999999982</v>
      </c>
      <c r="F128" s="30">
        <f>F116*(1+SUMIF('Ontario Employment Growth'!B:B,B128,'Ontario Employment Growth'!G:G))</f>
        <v>7359.9008973240298</v>
      </c>
      <c r="G128" s="30">
        <f t="shared" si="10"/>
        <v>127</v>
      </c>
      <c r="H128" s="60">
        <f>SUMIF('Connection count '!B:B,B128,'Connection count '!M:M)</f>
        <v>356.74844720496901</v>
      </c>
      <c r="I128" s="30">
        <f t="shared" si="20"/>
        <v>0</v>
      </c>
      <c r="J128" s="30">
        <f t="shared" si="20"/>
        <v>0</v>
      </c>
      <c r="K128" s="30">
        <f t="shared" si="20"/>
        <v>0</v>
      </c>
      <c r="L128" s="30">
        <f t="shared" si="20"/>
        <v>0</v>
      </c>
      <c r="M128" s="30">
        <f t="shared" si="20"/>
        <v>1</v>
      </c>
      <c r="O128" s="23">
        <f>'GS &gt; 50 OLS Model'!$B$5</f>
        <v>-17077253.144684698</v>
      </c>
      <c r="P128" s="23">
        <f ca="1">'GS &gt; 50 OLS Model'!$B$6*D128</f>
        <v>38594.897858864184</v>
      </c>
      <c r="Q128" s="23">
        <f ca="1">'GS &gt; 50 OLS Model'!$B$7*E128</f>
        <v>3164125.2822235944</v>
      </c>
      <c r="R128" s="23">
        <f>'GS &gt; 50 OLS Model'!$B$8*F128</f>
        <v>39642095.327262066</v>
      </c>
      <c r="S128" s="23">
        <f>'GS &gt; 50 OLS Model'!$B$9*G128</f>
        <v>-3130809.9829335385</v>
      </c>
      <c r="T128" s="23">
        <f>'GS &gt; 50 OLS Model'!$B$10*H128</f>
        <v>3159711.3999465145</v>
      </c>
      <c r="U128" s="23">
        <f>'GS &gt; 50 OLS Model'!$B$11*I128</f>
        <v>0</v>
      </c>
      <c r="V128" s="23">
        <f>'GS &gt; 50 OLS Model'!$B$12*J128</f>
        <v>0</v>
      </c>
      <c r="W128" s="23">
        <f>'GS &gt; 50 OLS Model'!$B$13*K128</f>
        <v>0</v>
      </c>
      <c r="X128" s="23">
        <f>'GS &gt; 50 OLS Model'!$B$14*L128</f>
        <v>0</v>
      </c>
      <c r="Y128" s="23">
        <f>'GS &gt; 50 OLS Model'!$B$15*M128</f>
        <v>-1207210.30976711</v>
      </c>
      <c r="Z128" s="23">
        <f t="shared" ca="1" si="8"/>
        <v>24589253.469905693</v>
      </c>
    </row>
    <row r="129" spans="1:26" x14ac:dyDescent="0.2">
      <c r="A129" s="11">
        <v>43678</v>
      </c>
      <c r="B129" s="6">
        <f t="shared" si="15"/>
        <v>2019</v>
      </c>
      <c r="D129">
        <f t="shared" ca="1" si="19"/>
        <v>12.719999999999999</v>
      </c>
      <c r="E129">
        <f t="shared" ca="1" si="19"/>
        <v>77.22999999999999</v>
      </c>
      <c r="F129" s="30">
        <f>F117*(1+SUMIF('Ontario Employment Growth'!B:B,B129,'Ontario Employment Growth'!G:G))</f>
        <v>7372.4886148034275</v>
      </c>
      <c r="G129" s="30">
        <f t="shared" si="10"/>
        <v>128</v>
      </c>
      <c r="H129" s="60">
        <f>SUMIF('Connection count '!B:B,B129,'Connection count '!M:M)</f>
        <v>356.74844720496901</v>
      </c>
      <c r="I129" s="30">
        <f t="shared" si="20"/>
        <v>0</v>
      </c>
      <c r="J129" s="30">
        <f t="shared" si="20"/>
        <v>0</v>
      </c>
      <c r="K129" s="30">
        <f t="shared" si="20"/>
        <v>0</v>
      </c>
      <c r="L129" s="30">
        <f t="shared" si="20"/>
        <v>0</v>
      </c>
      <c r="M129" s="30">
        <f t="shared" si="20"/>
        <v>1</v>
      </c>
      <c r="O129" s="23">
        <f>'GS &gt; 50 OLS Model'!$B$5</f>
        <v>-17077253.144684698</v>
      </c>
      <c r="P129" s="23">
        <f ca="1">'GS &gt; 50 OLS Model'!$B$6*D129</f>
        <v>97989.441270409661</v>
      </c>
      <c r="Q129" s="23">
        <f ca="1">'GS &gt; 50 OLS Model'!$B$7*E129</f>
        <v>2521570.483398289</v>
      </c>
      <c r="R129" s="23">
        <f>'GS &gt; 50 OLS Model'!$B$8*F129</f>
        <v>39709895.628275953</v>
      </c>
      <c r="S129" s="23">
        <f>'GS &gt; 50 OLS Model'!$B$9*G129</f>
        <v>-3155462.0300432513</v>
      </c>
      <c r="T129" s="23">
        <f>'GS &gt; 50 OLS Model'!$B$10*H129</f>
        <v>3159711.3999465145</v>
      </c>
      <c r="U129" s="23">
        <f>'GS &gt; 50 OLS Model'!$B$11*I129</f>
        <v>0</v>
      </c>
      <c r="V129" s="23">
        <f>'GS &gt; 50 OLS Model'!$B$12*J129</f>
        <v>0</v>
      </c>
      <c r="W129" s="23">
        <f>'GS &gt; 50 OLS Model'!$B$13*K129</f>
        <v>0</v>
      </c>
      <c r="X129" s="23">
        <f>'GS &gt; 50 OLS Model'!$B$14*L129</f>
        <v>0</v>
      </c>
      <c r="Y129" s="23">
        <f>'GS &gt; 50 OLS Model'!$B$15*M129</f>
        <v>-1207210.30976711</v>
      </c>
      <c r="Z129" s="23">
        <f t="shared" ca="1" si="8"/>
        <v>24049241.468396109</v>
      </c>
    </row>
    <row r="130" spans="1:26" x14ac:dyDescent="0.2">
      <c r="A130" s="11">
        <v>43709</v>
      </c>
      <c r="B130" s="6">
        <f t="shared" si="15"/>
        <v>2019</v>
      </c>
      <c r="D130">
        <f t="shared" ca="1" si="19"/>
        <v>86.570000000000007</v>
      </c>
      <c r="E130">
        <f t="shared" ca="1" si="19"/>
        <v>19.899999999999999</v>
      </c>
      <c r="F130" s="30">
        <f>F118*(1+SUMIF('Ontario Employment Growth'!B:B,B130,'Ontario Employment Growth'!G:G))</f>
        <v>7345.4091553519493</v>
      </c>
      <c r="G130" s="30">
        <f t="shared" si="10"/>
        <v>129</v>
      </c>
      <c r="H130" s="60">
        <f>SUMIF('Connection count '!B:B,B130,'Connection count '!M:M)</f>
        <v>356.74844720496901</v>
      </c>
      <c r="I130" s="30">
        <f t="shared" si="20"/>
        <v>1</v>
      </c>
      <c r="J130" s="30">
        <f t="shared" si="20"/>
        <v>0</v>
      </c>
      <c r="K130" s="30">
        <f t="shared" si="20"/>
        <v>0</v>
      </c>
      <c r="L130" s="30">
        <f t="shared" si="20"/>
        <v>0</v>
      </c>
      <c r="M130" s="30">
        <f t="shared" si="20"/>
        <v>0</v>
      </c>
      <c r="O130" s="23">
        <f>'GS &gt; 50 OLS Model'!$B$5</f>
        <v>-17077253.144684698</v>
      </c>
      <c r="P130" s="23">
        <f ca="1">'GS &gt; 50 OLS Model'!$B$6*D130</f>
        <v>666898.26499837788</v>
      </c>
      <c r="Q130" s="23">
        <f ca="1">'GS &gt; 50 OLS Model'!$B$7*E130</f>
        <v>649737.83011298662</v>
      </c>
      <c r="R130" s="23">
        <f>'GS &gt; 50 OLS Model'!$B$8*F130</f>
        <v>39564039.518531792</v>
      </c>
      <c r="S130" s="23">
        <f>'GS &gt; 50 OLS Model'!$B$9*G130</f>
        <v>-3180114.0771529642</v>
      </c>
      <c r="T130" s="23">
        <f>'GS &gt; 50 OLS Model'!$B$10*H130</f>
        <v>3159711.3999465145</v>
      </c>
      <c r="U130" s="23">
        <f>'GS &gt; 50 OLS Model'!$B$11*I130</f>
        <v>-1573555.21064002</v>
      </c>
      <c r="V130" s="23">
        <f>'GS &gt; 50 OLS Model'!$B$12*J130</f>
        <v>0</v>
      </c>
      <c r="W130" s="23">
        <f>'GS &gt; 50 OLS Model'!$B$13*K130</f>
        <v>0</v>
      </c>
      <c r="X130" s="23">
        <f>'GS &gt; 50 OLS Model'!$B$14*L130</f>
        <v>0</v>
      </c>
      <c r="Y130" s="23">
        <f>'GS &gt; 50 OLS Model'!$B$15*M130</f>
        <v>0</v>
      </c>
      <c r="Z130" s="23">
        <f t="shared" ca="1" si="8"/>
        <v>22209464.58111199</v>
      </c>
    </row>
    <row r="131" spans="1:26" x14ac:dyDescent="0.2">
      <c r="A131" s="11">
        <v>43739</v>
      </c>
      <c r="B131" s="6">
        <f t="shared" si="15"/>
        <v>2019</v>
      </c>
      <c r="D131">
        <f t="shared" ca="1" si="19"/>
        <v>270.3</v>
      </c>
      <c r="E131">
        <f t="shared" ca="1" si="19"/>
        <v>1.21</v>
      </c>
      <c r="F131" s="30">
        <f>F119*(1+SUMIF('Ontario Employment Growth'!B:B,B131,'Ontario Employment Growth'!G:G))</f>
        <v>7337.4757199657743</v>
      </c>
      <c r="G131" s="30">
        <f t="shared" si="10"/>
        <v>130</v>
      </c>
      <c r="H131" s="60">
        <f>SUMIF('Connection count '!B:B,B131,'Connection count '!M:M)</f>
        <v>356.74844720496901</v>
      </c>
      <c r="I131" s="30">
        <f t="shared" si="20"/>
        <v>1</v>
      </c>
      <c r="J131" s="30">
        <f t="shared" si="20"/>
        <v>0</v>
      </c>
      <c r="K131" s="30">
        <f t="shared" si="20"/>
        <v>0</v>
      </c>
      <c r="L131" s="30">
        <f t="shared" si="20"/>
        <v>0</v>
      </c>
      <c r="M131" s="30">
        <f t="shared" si="20"/>
        <v>0</v>
      </c>
      <c r="O131" s="23">
        <f>'GS &gt; 50 OLS Model'!$B$5</f>
        <v>-17077253.144684698</v>
      </c>
      <c r="P131" s="23">
        <f ca="1">'GS &gt; 50 OLS Model'!$B$6*D131</f>
        <v>2082275.6269962057</v>
      </c>
      <c r="Q131" s="23">
        <f ca="1">'GS &gt; 50 OLS Model'!$B$7*E131</f>
        <v>39506.672082246929</v>
      </c>
      <c r="R131" s="23">
        <f>'GS &gt; 50 OLS Model'!$B$8*F131</f>
        <v>39521308.23638019</v>
      </c>
      <c r="S131" s="23">
        <f>'GS &gt; 50 OLS Model'!$B$9*G131</f>
        <v>-3204766.124262677</v>
      </c>
      <c r="T131" s="23">
        <f>'GS &gt; 50 OLS Model'!$B$10*H131</f>
        <v>3159711.3999465145</v>
      </c>
      <c r="U131" s="23">
        <f>'GS &gt; 50 OLS Model'!$B$11*I131</f>
        <v>-1573555.21064002</v>
      </c>
      <c r="V131" s="23">
        <f>'GS &gt; 50 OLS Model'!$B$12*J131</f>
        <v>0</v>
      </c>
      <c r="W131" s="23">
        <f>'GS &gt; 50 OLS Model'!$B$13*K131</f>
        <v>0</v>
      </c>
      <c r="X131" s="23">
        <f>'GS &gt; 50 OLS Model'!$B$14*L131</f>
        <v>0</v>
      </c>
      <c r="Y131" s="23">
        <f>'GS &gt; 50 OLS Model'!$B$15*M131</f>
        <v>0</v>
      </c>
      <c r="Z131" s="23">
        <f t="shared" ref="Z131:Z145" ca="1" si="21">SUM(O131:Y131)</f>
        <v>22947227.455817763</v>
      </c>
    </row>
    <row r="132" spans="1:26" x14ac:dyDescent="0.2">
      <c r="A132" s="11">
        <v>43770</v>
      </c>
      <c r="B132" s="6">
        <f t="shared" si="15"/>
        <v>2019</v>
      </c>
      <c r="D132">
        <f t="shared" ca="1" si="19"/>
        <v>444.05</v>
      </c>
      <c r="E132">
        <f t="shared" ca="1" si="19"/>
        <v>0</v>
      </c>
      <c r="F132" s="30">
        <f>F120*(1+SUMIF('Ontario Employment Growth'!B:B,B132,'Ontario Employment Growth'!G:G))</f>
        <v>7313.8869720842131</v>
      </c>
      <c r="G132" s="30">
        <f t="shared" si="10"/>
        <v>131</v>
      </c>
      <c r="H132" s="60">
        <f>SUMIF('Connection count '!B:B,B132,'Connection count '!M:M)</f>
        <v>356.74844720496901</v>
      </c>
      <c r="I132" s="30">
        <f t="shared" si="20"/>
        <v>1</v>
      </c>
      <c r="J132" s="30">
        <f t="shared" si="20"/>
        <v>0</v>
      </c>
      <c r="K132" s="30">
        <f t="shared" si="20"/>
        <v>0</v>
      </c>
      <c r="L132" s="30">
        <f t="shared" si="20"/>
        <v>0</v>
      </c>
      <c r="M132" s="30">
        <f t="shared" si="20"/>
        <v>0</v>
      </c>
      <c r="O132" s="23">
        <f>'GS &gt; 50 OLS Model'!$B$5</f>
        <v>-17077253.144684698</v>
      </c>
      <c r="P132" s="23">
        <f ca="1">'GS &gt; 50 OLS Model'!$B$6*D132</f>
        <v>3420771.3361733817</v>
      </c>
      <c r="Q132" s="23">
        <f ca="1">'GS &gt; 50 OLS Model'!$B$7*E132</f>
        <v>0</v>
      </c>
      <c r="R132" s="23">
        <f>'GS &gt; 50 OLS Model'!$B$8*F132</f>
        <v>39394253.890782736</v>
      </c>
      <c r="S132" s="23">
        <f>'GS &gt; 50 OLS Model'!$B$9*G132</f>
        <v>-3229418.1713723899</v>
      </c>
      <c r="T132" s="23">
        <f>'GS &gt; 50 OLS Model'!$B$10*H132</f>
        <v>3159711.3999465145</v>
      </c>
      <c r="U132" s="23">
        <f>'GS &gt; 50 OLS Model'!$B$11*I132</f>
        <v>-1573555.21064002</v>
      </c>
      <c r="V132" s="23">
        <f>'GS &gt; 50 OLS Model'!$B$12*J132</f>
        <v>0</v>
      </c>
      <c r="W132" s="23">
        <f>'GS &gt; 50 OLS Model'!$B$13*K132</f>
        <v>0</v>
      </c>
      <c r="X132" s="23">
        <f>'GS &gt; 50 OLS Model'!$B$14*L132</f>
        <v>0</v>
      </c>
      <c r="Y132" s="23">
        <f>'GS &gt; 50 OLS Model'!$B$15*M132</f>
        <v>0</v>
      </c>
      <c r="Z132" s="23">
        <f t="shared" ca="1" si="21"/>
        <v>24094510.100205522</v>
      </c>
    </row>
    <row r="133" spans="1:26" x14ac:dyDescent="0.2">
      <c r="A133" s="11">
        <v>43800</v>
      </c>
      <c r="B133" s="6">
        <f t="shared" si="15"/>
        <v>2019</v>
      </c>
      <c r="D133">
        <f t="shared" ca="1" si="19"/>
        <v>684.01</v>
      </c>
      <c r="E133">
        <f t="shared" ca="1" si="19"/>
        <v>0</v>
      </c>
      <c r="F133" s="30">
        <f>F121*(1+SUMIF('Ontario Employment Growth'!B:B,B133,'Ontario Employment Growth'!G:G))</f>
        <v>7302.1454877126725</v>
      </c>
      <c r="G133" s="30">
        <f t="shared" si="10"/>
        <v>132</v>
      </c>
      <c r="H133" s="60">
        <f>SUMIF('Connection count '!B:B,B133,'Connection count '!M:M)</f>
        <v>356.74844720496901</v>
      </c>
      <c r="I133" s="30">
        <f t="shared" si="20"/>
        <v>0</v>
      </c>
      <c r="J133" s="30">
        <f t="shared" si="20"/>
        <v>0</v>
      </c>
      <c r="K133" s="30">
        <f t="shared" si="20"/>
        <v>0</v>
      </c>
      <c r="L133" s="30">
        <f t="shared" si="20"/>
        <v>1</v>
      </c>
      <c r="M133" s="30">
        <f t="shared" si="20"/>
        <v>0</v>
      </c>
      <c r="O133" s="23">
        <f>'GS &gt; 50 OLS Model'!$B$5</f>
        <v>-17077253.144684698</v>
      </c>
      <c r="P133" s="23">
        <f ca="1">'GS &gt; 50 OLS Model'!$B$6*D133</f>
        <v>5269320.5757368645</v>
      </c>
      <c r="Q133" s="23">
        <f ca="1">'GS &gt; 50 OLS Model'!$B$7*E133</f>
        <v>0</v>
      </c>
      <c r="R133" s="23">
        <f>'GS &gt; 50 OLS Model'!$B$8*F133</f>
        <v>39331011.593198344</v>
      </c>
      <c r="S133" s="23">
        <f>'GS &gt; 50 OLS Model'!$B$9*G133</f>
        <v>-3254070.2184821027</v>
      </c>
      <c r="T133" s="23">
        <f>'GS &gt; 50 OLS Model'!$B$10*H133</f>
        <v>3159711.3999465145</v>
      </c>
      <c r="U133" s="23">
        <f>'GS &gt; 50 OLS Model'!$B$11*I133</f>
        <v>0</v>
      </c>
      <c r="V133" s="23">
        <f>'GS &gt; 50 OLS Model'!$B$12*J133</f>
        <v>0</v>
      </c>
      <c r="W133" s="23">
        <f>'GS &gt; 50 OLS Model'!$B$13*K133</f>
        <v>0</v>
      </c>
      <c r="X133" s="23">
        <f>'GS &gt; 50 OLS Model'!$B$14*L133</f>
        <v>-1084258.36487305</v>
      </c>
      <c r="Y133" s="23">
        <f>'GS &gt; 50 OLS Model'!$B$15*M133</f>
        <v>0</v>
      </c>
      <c r="Z133" s="23">
        <f t="shared" ca="1" si="21"/>
        <v>26344461.840841871</v>
      </c>
    </row>
    <row r="134" spans="1:26" x14ac:dyDescent="0.2">
      <c r="A134" s="11">
        <v>43831</v>
      </c>
      <c r="B134" s="6">
        <f t="shared" si="15"/>
        <v>2020</v>
      </c>
      <c r="D134">
        <f t="shared" ca="1" si="19"/>
        <v>784.29</v>
      </c>
      <c r="E134">
        <f t="shared" ca="1" si="19"/>
        <v>0</v>
      </c>
      <c r="F134" s="30">
        <f>F122*(1+SUMIF('Ontario Employment Growth'!B:B,B134,'Ontario Employment Growth'!G:G))</f>
        <v>7280.4275761190966</v>
      </c>
      <c r="G134" s="30">
        <f t="shared" si="10"/>
        <v>133</v>
      </c>
      <c r="H134" s="60">
        <f>SUMIF('Connection count '!B:B,B134,'Connection count '!M:M)</f>
        <v>363.57295460101398</v>
      </c>
      <c r="I134" s="30">
        <f t="shared" ref="I134:M143" si="22">I122</f>
        <v>0</v>
      </c>
      <c r="J134" s="30">
        <f t="shared" si="22"/>
        <v>0</v>
      </c>
      <c r="K134" s="30">
        <f t="shared" si="22"/>
        <v>0</v>
      </c>
      <c r="L134" s="30">
        <f t="shared" si="22"/>
        <v>0</v>
      </c>
      <c r="M134" s="30">
        <f t="shared" si="22"/>
        <v>0</v>
      </c>
      <c r="O134" s="23">
        <f>'GS &gt; 50 OLS Model'!$B$5</f>
        <v>-17077253.144684698</v>
      </c>
      <c r="P134" s="23">
        <f ca="1">'GS &gt; 50 OLS Model'!$B$6*D134</f>
        <v>6041834.8187083015</v>
      </c>
      <c r="Q134" s="23">
        <f ca="1">'GS &gt; 50 OLS Model'!$B$7*E134</f>
        <v>0</v>
      </c>
      <c r="R134" s="23">
        <f>'GS &gt; 50 OLS Model'!$B$8*F134</f>
        <v>39214033.996120289</v>
      </c>
      <c r="S134" s="23">
        <f>'GS &gt; 50 OLS Model'!$B$9*G134</f>
        <v>-3278722.265591816</v>
      </c>
      <c r="T134" s="23">
        <f>'GS &gt; 50 OLS Model'!$B$10*H134</f>
        <v>3220155.8783661029</v>
      </c>
      <c r="U134" s="23">
        <f>'GS &gt; 50 OLS Model'!$B$11*I134</f>
        <v>0</v>
      </c>
      <c r="V134" s="23">
        <f>'GS &gt; 50 OLS Model'!$B$12*J134</f>
        <v>0</v>
      </c>
      <c r="W134" s="23">
        <f>'GS &gt; 50 OLS Model'!$B$13*K134</f>
        <v>0</v>
      </c>
      <c r="X134" s="23">
        <f>'GS &gt; 50 OLS Model'!$B$14*L134</f>
        <v>0</v>
      </c>
      <c r="Y134" s="23">
        <f>'GS &gt; 50 OLS Model'!$B$15*M134</f>
        <v>0</v>
      </c>
      <c r="Z134" s="23">
        <f t="shared" ca="1" si="21"/>
        <v>28120049.282918178</v>
      </c>
    </row>
    <row r="135" spans="1:26" x14ac:dyDescent="0.2">
      <c r="A135" s="11">
        <v>43862</v>
      </c>
      <c r="B135" s="6">
        <f t="shared" si="15"/>
        <v>2020</v>
      </c>
      <c r="D135">
        <f t="shared" ca="1" si="19"/>
        <v>682.50999999999988</v>
      </c>
      <c r="E135">
        <f t="shared" ca="1" si="19"/>
        <v>0</v>
      </c>
      <c r="F135" s="30">
        <f>F123*(1+SUMIF('Ontario Employment Growth'!B:B,B135,'Ontario Employment Growth'!G:G))</f>
        <v>7244.2720021379873</v>
      </c>
      <c r="G135" s="30">
        <f t="shared" si="10"/>
        <v>134</v>
      </c>
      <c r="H135" s="60">
        <f>SUMIF('Connection count '!B:B,B135,'Connection count '!M:M)</f>
        <v>363.57295460101398</v>
      </c>
      <c r="I135" s="30">
        <f t="shared" si="22"/>
        <v>0</v>
      </c>
      <c r="J135" s="30">
        <f t="shared" si="22"/>
        <v>1</v>
      </c>
      <c r="K135" s="30">
        <f t="shared" si="22"/>
        <v>0</v>
      </c>
      <c r="L135" s="30">
        <f t="shared" si="22"/>
        <v>0</v>
      </c>
      <c r="M135" s="30">
        <f t="shared" si="22"/>
        <v>0</v>
      </c>
      <c r="O135" s="23">
        <f>'GS &gt; 50 OLS Model'!$B$5</f>
        <v>-17077253.144684698</v>
      </c>
      <c r="P135" s="23">
        <f ca="1">'GS &gt; 50 OLS Model'!$B$6*D135</f>
        <v>5257765.2170964852</v>
      </c>
      <c r="Q135" s="23">
        <f ca="1">'GS &gt; 50 OLS Model'!$B$7*E135</f>
        <v>0</v>
      </c>
      <c r="R135" s="23">
        <f>'GS &gt; 50 OLS Model'!$B$8*F135</f>
        <v>39019291.875218615</v>
      </c>
      <c r="S135" s="23">
        <f>'GS &gt; 50 OLS Model'!$B$9*G135</f>
        <v>-3303374.3127015289</v>
      </c>
      <c r="T135" s="23">
        <f>'GS &gt; 50 OLS Model'!$B$10*H135</f>
        <v>3220155.8783661029</v>
      </c>
      <c r="U135" s="23">
        <f>'GS &gt; 50 OLS Model'!$B$11*I135</f>
        <v>0</v>
      </c>
      <c r="V135" s="23">
        <f>'GS &gt; 50 OLS Model'!$B$12*J135</f>
        <v>-1514640.7258048099</v>
      </c>
      <c r="W135" s="23">
        <f>'GS &gt; 50 OLS Model'!$B$13*K135</f>
        <v>0</v>
      </c>
      <c r="X135" s="23">
        <f>'GS &gt; 50 OLS Model'!$B$14*L135</f>
        <v>0</v>
      </c>
      <c r="Y135" s="23">
        <f>'GS &gt; 50 OLS Model'!$B$15*M135</f>
        <v>0</v>
      </c>
      <c r="Z135" s="23">
        <f t="shared" ca="1" si="21"/>
        <v>25601944.787490167</v>
      </c>
    </row>
    <row r="136" spans="1:26" x14ac:dyDescent="0.2">
      <c r="A136" s="11">
        <v>43891</v>
      </c>
      <c r="B136" s="6">
        <f t="shared" si="15"/>
        <v>2020</v>
      </c>
      <c r="D136">
        <f t="shared" ca="1" si="19"/>
        <v>556.99</v>
      </c>
      <c r="E136">
        <f t="shared" ca="1" si="19"/>
        <v>0</v>
      </c>
      <c r="F136" s="30">
        <f>F124*(1+SUMIF('Ontario Employment Growth'!B:B,B136,'Ontario Employment Growth'!G:G))</f>
        <v>7221.8084798420323</v>
      </c>
      <c r="G136" s="30">
        <f t="shared" si="10"/>
        <v>135</v>
      </c>
      <c r="H136" s="60">
        <f>SUMIF('Connection count '!B:B,B136,'Connection count '!M:M)</f>
        <v>363.57295460101398</v>
      </c>
      <c r="I136" s="30">
        <f t="shared" si="22"/>
        <v>0</v>
      </c>
      <c r="J136" s="30">
        <f t="shared" si="22"/>
        <v>0</v>
      </c>
      <c r="K136" s="30">
        <f t="shared" si="22"/>
        <v>0</v>
      </c>
      <c r="L136" s="30">
        <f t="shared" si="22"/>
        <v>0</v>
      </c>
      <c r="M136" s="30">
        <f t="shared" si="22"/>
        <v>0</v>
      </c>
      <c r="O136" s="23">
        <f>'GS &gt; 50 OLS Model'!$B$5</f>
        <v>-17077253.144684698</v>
      </c>
      <c r="P136" s="23">
        <f ca="1">'GS &gt; 50 OLS Model'!$B$6*D136</f>
        <v>4290812.8060696134</v>
      </c>
      <c r="Q136" s="23">
        <f ca="1">'GS &gt; 50 OLS Model'!$B$7*E136</f>
        <v>0</v>
      </c>
      <c r="R136" s="23">
        <f>'GS &gt; 50 OLS Model'!$B$8*F136</f>
        <v>38898298.249806337</v>
      </c>
      <c r="S136" s="23">
        <f>'GS &gt; 50 OLS Model'!$B$9*G136</f>
        <v>-3328026.3598112417</v>
      </c>
      <c r="T136" s="23">
        <f>'GS &gt; 50 OLS Model'!$B$10*H136</f>
        <v>3220155.8783661029</v>
      </c>
      <c r="U136" s="23">
        <f>'GS &gt; 50 OLS Model'!$B$11*I136</f>
        <v>0</v>
      </c>
      <c r="V136" s="23">
        <f>'GS &gt; 50 OLS Model'!$B$12*J136</f>
        <v>0</v>
      </c>
      <c r="W136" s="23">
        <f>'GS &gt; 50 OLS Model'!$B$13*K136</f>
        <v>0</v>
      </c>
      <c r="X136" s="23">
        <f>'GS &gt; 50 OLS Model'!$B$14*L136</f>
        <v>0</v>
      </c>
      <c r="Y136" s="23">
        <f>'GS &gt; 50 OLS Model'!$B$15*M136</f>
        <v>0</v>
      </c>
      <c r="Z136" s="23">
        <f t="shared" ca="1" si="21"/>
        <v>26003987.42974611</v>
      </c>
    </row>
    <row r="137" spans="1:26" x14ac:dyDescent="0.2">
      <c r="A137" s="11">
        <v>43922</v>
      </c>
      <c r="B137" s="6">
        <f t="shared" si="15"/>
        <v>2020</v>
      </c>
      <c r="D137">
        <f t="shared" ca="1" si="19"/>
        <v>326.58999999999997</v>
      </c>
      <c r="E137">
        <f t="shared" ca="1" si="19"/>
        <v>0.39</v>
      </c>
      <c r="F137" s="30">
        <f>F125*(1+SUMIF('Ontario Employment Growth'!B:B,B137,'Ontario Employment Growth'!G:G))</f>
        <v>7257.8570846693492</v>
      </c>
      <c r="G137" s="30">
        <f t="shared" si="10"/>
        <v>136</v>
      </c>
      <c r="H137" s="60">
        <f>SUMIF('Connection count '!B:B,B137,'Connection count '!M:M)</f>
        <v>363.57295460101398</v>
      </c>
      <c r="I137" s="30">
        <f t="shared" si="22"/>
        <v>0</v>
      </c>
      <c r="J137" s="30">
        <f t="shared" si="22"/>
        <v>0</v>
      </c>
      <c r="K137" s="30">
        <f t="shared" si="22"/>
        <v>1</v>
      </c>
      <c r="L137" s="30">
        <f t="shared" si="22"/>
        <v>0</v>
      </c>
      <c r="M137" s="30">
        <f t="shared" si="22"/>
        <v>0</v>
      </c>
      <c r="O137" s="23">
        <f>'GS &gt; 50 OLS Model'!$B$5</f>
        <v>-17077253.144684698</v>
      </c>
      <c r="P137" s="23">
        <f ca="1">'GS &gt; 50 OLS Model'!$B$6*D137</f>
        <v>2515909.7189074759</v>
      </c>
      <c r="Q137" s="23">
        <f ca="1">'GS &gt; 50 OLS Model'!$B$7*E137</f>
        <v>12733.555464525869</v>
      </c>
      <c r="R137" s="23">
        <f>'GS &gt; 50 OLS Model'!$B$8*F137</f>
        <v>39092464.210586987</v>
      </c>
      <c r="S137" s="23">
        <f>'GS &gt; 50 OLS Model'!$B$9*G137</f>
        <v>-3352678.4069209546</v>
      </c>
      <c r="T137" s="23">
        <f>'GS &gt; 50 OLS Model'!$B$10*H137</f>
        <v>3220155.8783661029</v>
      </c>
      <c r="U137" s="23">
        <f>'GS &gt; 50 OLS Model'!$B$11*I137</f>
        <v>0</v>
      </c>
      <c r="V137" s="23">
        <f>'GS &gt; 50 OLS Model'!$B$12*J137</f>
        <v>0</v>
      </c>
      <c r="W137" s="23">
        <f>'GS &gt; 50 OLS Model'!$B$13*K137</f>
        <v>-1589672.4013817001</v>
      </c>
      <c r="X137" s="23">
        <f>'GS &gt; 50 OLS Model'!$B$14*L137</f>
        <v>0</v>
      </c>
      <c r="Y137" s="23">
        <f>'GS &gt; 50 OLS Model'!$B$15*M137</f>
        <v>0</v>
      </c>
      <c r="Z137" s="23">
        <f t="shared" ca="1" si="21"/>
        <v>22821659.410337735</v>
      </c>
    </row>
    <row r="138" spans="1:26" x14ac:dyDescent="0.2">
      <c r="A138" s="11">
        <v>43952</v>
      </c>
      <c r="B138" s="6">
        <f t="shared" si="15"/>
        <v>2020</v>
      </c>
      <c r="D138">
        <f t="shared" ref="D138:E145" ca="1" si="23">D126</f>
        <v>144.96</v>
      </c>
      <c r="E138">
        <f t="shared" ca="1" si="23"/>
        <v>8.67</v>
      </c>
      <c r="F138" s="30">
        <f>F126*(1+SUMIF('Ontario Employment Growth'!B:B,B138,'Ontario Employment Growth'!G:G))</f>
        <v>7319.4713172525417</v>
      </c>
      <c r="G138" s="30">
        <f t="shared" si="10"/>
        <v>137</v>
      </c>
      <c r="H138" s="60">
        <f>SUMIF('Connection count '!B:B,B138,'Connection count '!M:M)</f>
        <v>363.57295460101398</v>
      </c>
      <c r="I138" s="30">
        <f t="shared" si="22"/>
        <v>0</v>
      </c>
      <c r="J138" s="30">
        <f t="shared" si="22"/>
        <v>0</v>
      </c>
      <c r="K138" s="30">
        <f t="shared" si="22"/>
        <v>0</v>
      </c>
      <c r="L138" s="30">
        <f t="shared" si="22"/>
        <v>0</v>
      </c>
      <c r="M138" s="30">
        <f t="shared" si="22"/>
        <v>1</v>
      </c>
      <c r="O138" s="23">
        <f>'GS &gt; 50 OLS Model'!$B$5</f>
        <v>-17077253.144684698</v>
      </c>
      <c r="P138" s="23">
        <f ca="1">'GS &gt; 50 OLS Model'!$B$6*D138</f>
        <v>1116709.8590061783</v>
      </c>
      <c r="Q138" s="23">
        <f ca="1">'GS &gt; 50 OLS Model'!$B$7*E138</f>
        <v>283076.73301907507</v>
      </c>
      <c r="R138" s="23">
        <f>'GS &gt; 50 OLS Model'!$B$8*F138</f>
        <v>39424332.440289252</v>
      </c>
      <c r="S138" s="23">
        <f>'GS &gt; 50 OLS Model'!$B$9*G138</f>
        <v>-3377330.4540306674</v>
      </c>
      <c r="T138" s="23">
        <f>'GS &gt; 50 OLS Model'!$B$10*H138</f>
        <v>3220155.8783661029</v>
      </c>
      <c r="U138" s="23">
        <f>'GS &gt; 50 OLS Model'!$B$11*I138</f>
        <v>0</v>
      </c>
      <c r="V138" s="23">
        <f>'GS &gt; 50 OLS Model'!$B$12*J138</f>
        <v>0</v>
      </c>
      <c r="W138" s="23">
        <f>'GS &gt; 50 OLS Model'!$B$13*K138</f>
        <v>0</v>
      </c>
      <c r="X138" s="23">
        <f>'GS &gt; 50 OLS Model'!$B$14*L138</f>
        <v>0</v>
      </c>
      <c r="Y138" s="23">
        <f>'GS &gt; 50 OLS Model'!$B$15*M138</f>
        <v>-1207210.30976711</v>
      </c>
      <c r="Z138" s="23">
        <f t="shared" ca="1" si="21"/>
        <v>22382481.002198134</v>
      </c>
    </row>
    <row r="139" spans="1:26" x14ac:dyDescent="0.2">
      <c r="A139" s="11">
        <v>43983</v>
      </c>
      <c r="B139" s="6">
        <f t="shared" si="15"/>
        <v>2020</v>
      </c>
      <c r="D139">
        <f t="shared" ca="1" si="23"/>
        <v>41.510000000000005</v>
      </c>
      <c r="E139">
        <f t="shared" ca="1" si="23"/>
        <v>44.41</v>
      </c>
      <c r="F139" s="30">
        <f>F127*(1+SUMIF('Ontario Employment Growth'!B:B,B139,'Ontario Employment Growth'!G:G))</f>
        <v>7394.6706323670951</v>
      </c>
      <c r="G139" s="30">
        <f t="shared" ref="G139:G145" si="24">G138+1</f>
        <v>138</v>
      </c>
      <c r="H139" s="60">
        <f>SUMIF('Connection count '!B:B,B139,'Connection count '!M:M)</f>
        <v>363.57295460101398</v>
      </c>
      <c r="I139" s="30">
        <f t="shared" si="22"/>
        <v>0</v>
      </c>
      <c r="J139" s="30">
        <f t="shared" si="22"/>
        <v>0</v>
      </c>
      <c r="K139" s="30">
        <f t="shared" si="22"/>
        <v>0</v>
      </c>
      <c r="L139" s="30">
        <f t="shared" si="22"/>
        <v>0</v>
      </c>
      <c r="M139" s="30">
        <f t="shared" si="22"/>
        <v>1</v>
      </c>
      <c r="O139" s="23">
        <f>'GS &gt; 50 OLS Model'!$B$5</f>
        <v>-17077253.144684698</v>
      </c>
      <c r="P139" s="23">
        <f ca="1">'GS &gt; 50 OLS Model'!$B$6*D139</f>
        <v>319775.29144140769</v>
      </c>
      <c r="Q139" s="23">
        <f ca="1">'GS &gt; 50 OLS Model'!$B$7*E139</f>
        <v>1449992.8158451123</v>
      </c>
      <c r="R139" s="23">
        <f>'GS &gt; 50 OLS Model'!$B$8*F139</f>
        <v>39829373.005359881</v>
      </c>
      <c r="S139" s="23">
        <f>'GS &gt; 50 OLS Model'!$B$9*G139</f>
        <v>-3401982.5011403803</v>
      </c>
      <c r="T139" s="23">
        <f>'GS &gt; 50 OLS Model'!$B$10*H139</f>
        <v>3220155.8783661029</v>
      </c>
      <c r="U139" s="23">
        <f>'GS &gt; 50 OLS Model'!$B$11*I139</f>
        <v>0</v>
      </c>
      <c r="V139" s="23">
        <f>'GS &gt; 50 OLS Model'!$B$12*J139</f>
        <v>0</v>
      </c>
      <c r="W139" s="23">
        <f>'GS &gt; 50 OLS Model'!$B$13*K139</f>
        <v>0</v>
      </c>
      <c r="X139" s="23">
        <f>'GS &gt; 50 OLS Model'!$B$14*L139</f>
        <v>0</v>
      </c>
      <c r="Y139" s="23">
        <f>'GS &gt; 50 OLS Model'!$B$15*M139</f>
        <v>-1207210.30976711</v>
      </c>
      <c r="Z139" s="23">
        <f t="shared" ca="1" si="21"/>
        <v>23132851.035420313</v>
      </c>
    </row>
    <row r="140" spans="1:26" x14ac:dyDescent="0.2">
      <c r="A140" s="11">
        <v>44013</v>
      </c>
      <c r="B140" s="6">
        <f t="shared" si="15"/>
        <v>2020</v>
      </c>
      <c r="D140">
        <f t="shared" ca="1" si="23"/>
        <v>5.01</v>
      </c>
      <c r="E140">
        <f t="shared" ca="1" si="23"/>
        <v>96.909999999999982</v>
      </c>
      <c r="F140" s="30">
        <f>F128*(1+SUMIF('Ontario Employment Growth'!B:B,B140,'Ontario Employment Growth'!G:G))</f>
        <v>7442.6997824189248</v>
      </c>
      <c r="G140" s="30">
        <f t="shared" si="24"/>
        <v>139</v>
      </c>
      <c r="H140" s="60">
        <f>SUMIF('Connection count '!B:B,B140,'Connection count '!M:M)</f>
        <v>363.57295460101398</v>
      </c>
      <c r="I140" s="30">
        <f t="shared" si="22"/>
        <v>0</v>
      </c>
      <c r="J140" s="30">
        <f t="shared" si="22"/>
        <v>0</v>
      </c>
      <c r="K140" s="30">
        <f t="shared" si="22"/>
        <v>0</v>
      </c>
      <c r="L140" s="30">
        <f t="shared" si="22"/>
        <v>0</v>
      </c>
      <c r="M140" s="30">
        <f t="shared" si="22"/>
        <v>1</v>
      </c>
      <c r="O140" s="23">
        <f>'GS &gt; 50 OLS Model'!$B$5</f>
        <v>-17077253.144684698</v>
      </c>
      <c r="P140" s="23">
        <f ca="1">'GS &gt; 50 OLS Model'!$B$6*D140</f>
        <v>38594.897858864184</v>
      </c>
      <c r="Q140" s="23">
        <f ca="1">'GS &gt; 50 OLS Model'!$B$7*E140</f>
        <v>3164125.2822235944</v>
      </c>
      <c r="R140" s="23">
        <f>'GS &gt; 50 OLS Model'!$B$8*F140</f>
        <v>40088068.899693765</v>
      </c>
      <c r="S140" s="23">
        <f>'GS &gt; 50 OLS Model'!$B$9*G140</f>
        <v>-3426634.5482500931</v>
      </c>
      <c r="T140" s="23">
        <f>'GS &gt; 50 OLS Model'!$B$10*H140</f>
        <v>3220155.8783661029</v>
      </c>
      <c r="U140" s="23">
        <f>'GS &gt; 50 OLS Model'!$B$11*I140</f>
        <v>0</v>
      </c>
      <c r="V140" s="23">
        <f>'GS &gt; 50 OLS Model'!$B$12*J140</f>
        <v>0</v>
      </c>
      <c r="W140" s="23">
        <f>'GS &gt; 50 OLS Model'!$B$13*K140</f>
        <v>0</v>
      </c>
      <c r="X140" s="23">
        <f>'GS &gt; 50 OLS Model'!$B$14*L140</f>
        <v>0</v>
      </c>
      <c r="Y140" s="23">
        <f>'GS &gt; 50 OLS Model'!$B$15*M140</f>
        <v>-1207210.30976711</v>
      </c>
      <c r="Z140" s="23">
        <f t="shared" ca="1" si="21"/>
        <v>24799846.955440424</v>
      </c>
    </row>
    <row r="141" spans="1:26" x14ac:dyDescent="0.2">
      <c r="A141" s="11">
        <v>44044</v>
      </c>
      <c r="B141" s="6">
        <f t="shared" si="15"/>
        <v>2020</v>
      </c>
      <c r="D141">
        <f t="shared" ca="1" si="23"/>
        <v>12.719999999999999</v>
      </c>
      <c r="E141">
        <f t="shared" ca="1" si="23"/>
        <v>77.22999999999999</v>
      </c>
      <c r="F141" s="30">
        <f>F129*(1+SUMIF('Ontario Employment Growth'!B:B,B141,'Ontario Employment Growth'!G:G))</f>
        <v>7455.4291117199655</v>
      </c>
      <c r="G141" s="30">
        <f t="shared" si="24"/>
        <v>140</v>
      </c>
      <c r="H141" s="60">
        <f>SUMIF('Connection count '!B:B,B141,'Connection count '!M:M)</f>
        <v>363.57295460101398</v>
      </c>
      <c r="I141" s="30">
        <f t="shared" si="22"/>
        <v>0</v>
      </c>
      <c r="J141" s="30">
        <f t="shared" si="22"/>
        <v>0</v>
      </c>
      <c r="K141" s="30">
        <f t="shared" si="22"/>
        <v>0</v>
      </c>
      <c r="L141" s="30">
        <f t="shared" si="22"/>
        <v>0</v>
      </c>
      <c r="M141" s="30">
        <f t="shared" si="22"/>
        <v>1</v>
      </c>
      <c r="O141" s="23">
        <f>'GS &gt; 50 OLS Model'!$B$5</f>
        <v>-17077253.144684698</v>
      </c>
      <c r="P141" s="23">
        <f ca="1">'GS &gt; 50 OLS Model'!$B$6*D141</f>
        <v>97989.441270409661</v>
      </c>
      <c r="Q141" s="23">
        <f ca="1">'GS &gt; 50 OLS Model'!$B$7*E141</f>
        <v>2521570.483398289</v>
      </c>
      <c r="R141" s="23">
        <f>'GS &gt; 50 OLS Model'!$B$8*F141</f>
        <v>40156631.954094052</v>
      </c>
      <c r="S141" s="23">
        <f>'GS &gt; 50 OLS Model'!$B$9*G141</f>
        <v>-3451286.595359806</v>
      </c>
      <c r="T141" s="23">
        <f>'GS &gt; 50 OLS Model'!$B$10*H141</f>
        <v>3220155.8783661029</v>
      </c>
      <c r="U141" s="23">
        <f>'GS &gt; 50 OLS Model'!$B$11*I141</f>
        <v>0</v>
      </c>
      <c r="V141" s="23">
        <f>'GS &gt; 50 OLS Model'!$B$12*J141</f>
        <v>0</v>
      </c>
      <c r="W141" s="23">
        <f>'GS &gt; 50 OLS Model'!$B$13*K141</f>
        <v>0</v>
      </c>
      <c r="X141" s="23">
        <f>'GS &gt; 50 OLS Model'!$B$14*L141</f>
        <v>0</v>
      </c>
      <c r="Y141" s="23">
        <f>'GS &gt; 50 OLS Model'!$B$15*M141</f>
        <v>-1207210.30976711</v>
      </c>
      <c r="Z141" s="23">
        <f t="shared" ca="1" si="21"/>
        <v>24260597.707317241</v>
      </c>
    </row>
    <row r="142" spans="1:26" x14ac:dyDescent="0.2">
      <c r="A142" s="11">
        <v>44075</v>
      </c>
      <c r="B142" s="6">
        <f t="shared" si="15"/>
        <v>2020</v>
      </c>
      <c r="D142">
        <f t="shared" ca="1" si="23"/>
        <v>86.570000000000007</v>
      </c>
      <c r="E142">
        <f t="shared" ca="1" si="23"/>
        <v>19.899999999999999</v>
      </c>
      <c r="F142" s="30">
        <f>F130*(1+SUMIF('Ontario Employment Growth'!B:B,B142,'Ontario Employment Growth'!G:G))</f>
        <v>7428.0450083496589</v>
      </c>
      <c r="G142" s="30">
        <f t="shared" si="24"/>
        <v>141</v>
      </c>
      <c r="H142" s="60">
        <f>SUMIF('Connection count '!B:B,B142,'Connection count '!M:M)</f>
        <v>363.57295460101398</v>
      </c>
      <c r="I142" s="30">
        <f t="shared" si="22"/>
        <v>1</v>
      </c>
      <c r="J142" s="30">
        <f t="shared" si="22"/>
        <v>0</v>
      </c>
      <c r="K142" s="30">
        <f t="shared" si="22"/>
        <v>0</v>
      </c>
      <c r="L142" s="30">
        <f t="shared" si="22"/>
        <v>0</v>
      </c>
      <c r="M142" s="30">
        <f t="shared" si="22"/>
        <v>0</v>
      </c>
      <c r="O142" s="23">
        <f>'GS &gt; 50 OLS Model'!$B$5</f>
        <v>-17077253.144684698</v>
      </c>
      <c r="P142" s="23">
        <f ca="1">'GS &gt; 50 OLS Model'!$B$6*D142</f>
        <v>666898.26499837788</v>
      </c>
      <c r="Q142" s="23">
        <f ca="1">'GS &gt; 50 OLS Model'!$B$7*E142</f>
        <v>649737.83011298662</v>
      </c>
      <c r="R142" s="23">
        <f>'GS &gt; 50 OLS Model'!$B$8*F142</f>
        <v>40009134.963115275</v>
      </c>
      <c r="S142" s="23">
        <f>'GS &gt; 50 OLS Model'!$B$9*G142</f>
        <v>-3475938.6424695193</v>
      </c>
      <c r="T142" s="23">
        <f>'GS &gt; 50 OLS Model'!$B$10*H142</f>
        <v>3220155.8783661029</v>
      </c>
      <c r="U142" s="23">
        <f>'GS &gt; 50 OLS Model'!$B$11*I142</f>
        <v>-1573555.21064002</v>
      </c>
      <c r="V142" s="23">
        <f>'GS &gt; 50 OLS Model'!$B$12*J142</f>
        <v>0</v>
      </c>
      <c r="W142" s="23">
        <f>'GS &gt; 50 OLS Model'!$B$13*K142</f>
        <v>0</v>
      </c>
      <c r="X142" s="23">
        <f>'GS &gt; 50 OLS Model'!$B$14*L142</f>
        <v>0</v>
      </c>
      <c r="Y142" s="23">
        <f>'GS &gt; 50 OLS Model'!$B$15*M142</f>
        <v>0</v>
      </c>
      <c r="Z142" s="23">
        <f t="shared" ca="1" si="21"/>
        <v>22419179.938798506</v>
      </c>
    </row>
    <row r="143" spans="1:26" x14ac:dyDescent="0.2">
      <c r="A143" s="11">
        <v>44105</v>
      </c>
      <c r="B143" s="6">
        <f t="shared" si="15"/>
        <v>2020</v>
      </c>
      <c r="D143">
        <f t="shared" ca="1" si="23"/>
        <v>270.3</v>
      </c>
      <c r="E143">
        <f t="shared" ca="1" si="23"/>
        <v>1.21</v>
      </c>
      <c r="F143" s="30">
        <f>F131*(1+SUMIF('Ontario Employment Growth'!B:B,B143,'Ontario Employment Growth'!G:G))</f>
        <v>7420.0223218153888</v>
      </c>
      <c r="G143" s="30">
        <f t="shared" si="24"/>
        <v>142</v>
      </c>
      <c r="H143" s="60">
        <f>SUMIF('Connection count '!B:B,B143,'Connection count '!M:M)</f>
        <v>363.57295460101398</v>
      </c>
      <c r="I143" s="30">
        <f t="shared" si="22"/>
        <v>1</v>
      </c>
      <c r="J143" s="30">
        <f t="shared" si="22"/>
        <v>0</v>
      </c>
      <c r="K143" s="30">
        <f t="shared" si="22"/>
        <v>0</v>
      </c>
      <c r="L143" s="30">
        <f t="shared" si="22"/>
        <v>0</v>
      </c>
      <c r="M143" s="30">
        <f t="shared" si="22"/>
        <v>0</v>
      </c>
      <c r="O143" s="23">
        <f>'GS &gt; 50 OLS Model'!$B$5</f>
        <v>-17077253.144684698</v>
      </c>
      <c r="P143" s="23">
        <f ca="1">'GS &gt; 50 OLS Model'!$B$6*D143</f>
        <v>2082275.6269962057</v>
      </c>
      <c r="Q143" s="23">
        <f ca="1">'GS &gt; 50 OLS Model'!$B$7*E143</f>
        <v>39506.672082246929</v>
      </c>
      <c r="R143" s="23">
        <f>'GS &gt; 50 OLS Model'!$B$8*F143</f>
        <v>39965922.954039462</v>
      </c>
      <c r="S143" s="23">
        <f>'GS &gt; 50 OLS Model'!$B$9*G143</f>
        <v>-3500590.6895792321</v>
      </c>
      <c r="T143" s="23">
        <f>'GS &gt; 50 OLS Model'!$B$10*H143</f>
        <v>3220155.8783661029</v>
      </c>
      <c r="U143" s="23">
        <f>'GS &gt; 50 OLS Model'!$B$11*I143</f>
        <v>-1573555.21064002</v>
      </c>
      <c r="V143" s="23">
        <f>'GS &gt; 50 OLS Model'!$B$12*J143</f>
        <v>0</v>
      </c>
      <c r="W143" s="23">
        <f>'GS &gt; 50 OLS Model'!$B$13*K143</f>
        <v>0</v>
      </c>
      <c r="X143" s="23">
        <f>'GS &gt; 50 OLS Model'!$B$14*L143</f>
        <v>0</v>
      </c>
      <c r="Y143" s="23">
        <f>'GS &gt; 50 OLS Model'!$B$15*M143</f>
        <v>0</v>
      </c>
      <c r="Z143" s="23">
        <f t="shared" ca="1" si="21"/>
        <v>23156462.086580064</v>
      </c>
    </row>
    <row r="144" spans="1:26" x14ac:dyDescent="0.2">
      <c r="A144" s="11">
        <v>44136</v>
      </c>
      <c r="B144" s="6">
        <f t="shared" si="15"/>
        <v>2020</v>
      </c>
      <c r="D144">
        <f t="shared" ca="1" si="23"/>
        <v>444.05</v>
      </c>
      <c r="E144">
        <f t="shared" ca="1" si="23"/>
        <v>0</v>
      </c>
      <c r="F144" s="30">
        <f>F132*(1+SUMIF('Ontario Employment Growth'!B:B,B144,'Ontario Employment Growth'!G:G))</f>
        <v>7396.1682005201601</v>
      </c>
      <c r="G144" s="30">
        <f t="shared" si="24"/>
        <v>143</v>
      </c>
      <c r="H144" s="60">
        <f>SUMIF('Connection count '!B:B,B144,'Connection count '!M:M)</f>
        <v>363.57295460101398</v>
      </c>
      <c r="I144" s="30">
        <f t="shared" ref="I144:M145" si="25">I132</f>
        <v>1</v>
      </c>
      <c r="J144" s="30">
        <f t="shared" si="25"/>
        <v>0</v>
      </c>
      <c r="K144" s="30">
        <f t="shared" si="25"/>
        <v>0</v>
      </c>
      <c r="L144" s="30">
        <f t="shared" si="25"/>
        <v>0</v>
      </c>
      <c r="M144" s="30">
        <f t="shared" si="25"/>
        <v>0</v>
      </c>
      <c r="O144" s="23">
        <f>'GS &gt; 50 OLS Model'!$B$5</f>
        <v>-17077253.144684698</v>
      </c>
      <c r="P144" s="23">
        <f ca="1">'GS &gt; 50 OLS Model'!$B$6*D144</f>
        <v>3420771.3361733817</v>
      </c>
      <c r="Q144" s="23">
        <f ca="1">'GS &gt; 50 OLS Model'!$B$7*E144</f>
        <v>0</v>
      </c>
      <c r="R144" s="23">
        <f>'GS &gt; 50 OLS Model'!$B$8*F144</f>
        <v>39837439.24705404</v>
      </c>
      <c r="S144" s="23">
        <f>'GS &gt; 50 OLS Model'!$B$9*G144</f>
        <v>-3525242.736688945</v>
      </c>
      <c r="T144" s="23">
        <f>'GS &gt; 50 OLS Model'!$B$10*H144</f>
        <v>3220155.8783661029</v>
      </c>
      <c r="U144" s="23">
        <f>'GS &gt; 50 OLS Model'!$B$11*I144</f>
        <v>-1573555.21064002</v>
      </c>
      <c r="V144" s="23">
        <f>'GS &gt; 50 OLS Model'!$B$12*J144</f>
        <v>0</v>
      </c>
      <c r="W144" s="23">
        <f>'GS &gt; 50 OLS Model'!$B$13*K144</f>
        <v>0</v>
      </c>
      <c r="X144" s="23">
        <f>'GS &gt; 50 OLS Model'!$B$14*L144</f>
        <v>0</v>
      </c>
      <c r="Y144" s="23">
        <f>'GS &gt; 50 OLS Model'!$B$15*M144</f>
        <v>0</v>
      </c>
      <c r="Z144" s="23">
        <f t="shared" ca="1" si="21"/>
        <v>24302315.369579859</v>
      </c>
    </row>
    <row r="145" spans="1:26" x14ac:dyDescent="0.2">
      <c r="A145" s="11">
        <v>44166</v>
      </c>
      <c r="B145" s="6">
        <f t="shared" si="15"/>
        <v>2020</v>
      </c>
      <c r="D145">
        <f t="shared" ca="1" si="23"/>
        <v>684.01</v>
      </c>
      <c r="E145">
        <f t="shared" ca="1" si="23"/>
        <v>0</v>
      </c>
      <c r="F145" s="30">
        <f>F133*(1+SUMIF('Ontario Employment Growth'!B:B,B145,'Ontario Employment Growth'!G:G))</f>
        <v>7384.2946244494397</v>
      </c>
      <c r="G145" s="30">
        <f t="shared" si="24"/>
        <v>144</v>
      </c>
      <c r="H145" s="60">
        <f>SUMIF('Connection count '!B:B,B145,'Connection count '!M:M)</f>
        <v>363.57295460101398</v>
      </c>
      <c r="I145" s="30">
        <f t="shared" si="25"/>
        <v>0</v>
      </c>
      <c r="J145" s="30">
        <f t="shared" si="25"/>
        <v>0</v>
      </c>
      <c r="K145" s="30">
        <f t="shared" si="25"/>
        <v>0</v>
      </c>
      <c r="L145" s="30">
        <f t="shared" si="25"/>
        <v>1</v>
      </c>
      <c r="M145" s="30">
        <f t="shared" si="25"/>
        <v>0</v>
      </c>
      <c r="O145" s="23">
        <f>'GS &gt; 50 OLS Model'!$B$5</f>
        <v>-17077253.144684698</v>
      </c>
      <c r="P145" s="23">
        <f ca="1">'GS &gt; 50 OLS Model'!$B$6*D145</f>
        <v>5269320.5757368645</v>
      </c>
      <c r="Q145" s="23">
        <f ca="1">'GS &gt; 50 OLS Model'!$B$7*E145</f>
        <v>0</v>
      </c>
      <c r="R145" s="23">
        <f>'GS &gt; 50 OLS Model'!$B$8*F145</f>
        <v>39773485.473621823</v>
      </c>
      <c r="S145" s="23">
        <f>'GS &gt; 50 OLS Model'!$B$9*G145</f>
        <v>-3549894.7837986578</v>
      </c>
      <c r="T145" s="23">
        <f>'GS &gt; 50 OLS Model'!$B$10*H145</f>
        <v>3220155.8783661029</v>
      </c>
      <c r="U145" s="23">
        <f>'GS &gt; 50 OLS Model'!$B$11*I145</f>
        <v>0</v>
      </c>
      <c r="V145" s="23">
        <f>'GS &gt; 50 OLS Model'!$B$12*J145</f>
        <v>0</v>
      </c>
      <c r="W145" s="23">
        <f>'GS &gt; 50 OLS Model'!$B$13*K145</f>
        <v>0</v>
      </c>
      <c r="X145" s="23">
        <f>'GS &gt; 50 OLS Model'!$B$14*L145</f>
        <v>-1084258.36487305</v>
      </c>
      <c r="Y145" s="23">
        <f>'GS &gt; 50 OLS Model'!$B$15*M145</f>
        <v>0</v>
      </c>
      <c r="Z145" s="23">
        <f t="shared" ca="1" si="21"/>
        <v>26551555.634368382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5"/>
  <sheetViews>
    <sheetView workbookViewId="0"/>
  </sheetViews>
  <sheetFormatPr defaultRowHeight="12.75" x14ac:dyDescent="0.2"/>
  <cols>
    <col min="1" max="1" width="7.140625" style="11" bestFit="1" customWidth="1"/>
    <col min="2" max="2" width="5" style="11" bestFit="1" customWidth="1"/>
    <col min="3" max="3" width="12" bestFit="1" customWidth="1"/>
    <col min="4" max="4" width="7" bestFit="1" customWidth="1"/>
    <col min="5" max="5" width="6" bestFit="1" customWidth="1"/>
    <col min="6" max="6" width="10.42578125" bestFit="1" customWidth="1"/>
    <col min="7" max="7" width="7.42578125" bestFit="1" customWidth="1"/>
    <col min="8" max="8" width="5.5703125" bestFit="1" customWidth="1"/>
    <col min="9" max="9" width="4" bestFit="1" customWidth="1"/>
    <col min="10" max="10" width="6.140625" bestFit="1" customWidth="1"/>
    <col min="11" max="11" width="6.140625" customWidth="1"/>
    <col min="12" max="12" width="14.5703125" bestFit="1" customWidth="1"/>
    <col min="14" max="14" width="11.28515625" style="23" bestFit="1" customWidth="1"/>
    <col min="15" max="16" width="10.28515625" style="23" bestFit="1" customWidth="1"/>
    <col min="17" max="17" width="11.5703125" style="23" bestFit="1" customWidth="1"/>
    <col min="18" max="18" width="11.28515625" style="23" bestFit="1" customWidth="1"/>
    <col min="19" max="21" width="10.28515625" style="23" bestFit="1" customWidth="1"/>
    <col min="22" max="22" width="8.7109375" style="23" bestFit="1" customWidth="1"/>
    <col min="23" max="23" width="15.7109375" style="23" bestFit="1" customWidth="1"/>
    <col min="24" max="24" width="16.85546875" style="23" bestFit="1" customWidth="1"/>
  </cols>
  <sheetData>
    <row r="1" spans="1:24" x14ac:dyDescent="0.2">
      <c r="A1" s="11" t="str">
        <f>'Monthly Data'!A1</f>
        <v>Date</v>
      </c>
      <c r="B1" s="15" t="s">
        <v>33</v>
      </c>
      <c r="C1" t="str">
        <f>'Monthly Data'!O1</f>
        <v>LUkWh</v>
      </c>
      <c r="D1" s="30" t="str">
        <f>'Monthly Data'!U1</f>
        <v>HDD</v>
      </c>
      <c r="E1" s="30" t="str">
        <f>'Monthly Data'!V1</f>
        <v>CDD</v>
      </c>
      <c r="F1" s="30" t="str">
        <f>'Monthly Data'!X1</f>
        <v>MonthDays</v>
      </c>
      <c r="G1" s="30" t="str">
        <f>'Monthly Data'!Y1</f>
        <v>OntFTE</v>
      </c>
      <c r="H1" s="30" t="str">
        <f>'Monthly Data'!AA1</f>
        <v>Trend</v>
      </c>
      <c r="I1" s="30" t="str">
        <f>'Monthly Data'!AM1</f>
        <v>Fall</v>
      </c>
      <c r="J1" s="30" t="str">
        <f>'Monthly Data'!AO1</f>
        <v>DAPR</v>
      </c>
      <c r="K1" s="4" t="str">
        <f>'Monthly Data'!AP1</f>
        <v>DDEC</v>
      </c>
      <c r="L1" s="4" t="str">
        <f>'Monthly Data'!AQ1</f>
        <v>PostSecondarySummer</v>
      </c>
      <c r="N1" s="23" t="str">
        <f>'LU OLS Model'!$A$5</f>
        <v>const</v>
      </c>
      <c r="O1" s="23" t="str">
        <f>'LU OLS Model'!$A$6</f>
        <v>HDD</v>
      </c>
      <c r="P1" s="23" t="str">
        <f>'LU OLS Model'!$A$7</f>
        <v>CDD</v>
      </c>
      <c r="Q1" s="23" t="str">
        <f>'LU OLS Model'!$A$8</f>
        <v>MonthDays</v>
      </c>
      <c r="R1" s="23" t="str">
        <f>'LU OLS Model'!$A$9</f>
        <v>OntFTE</v>
      </c>
      <c r="S1" s="23" t="str">
        <f>'LU OLS Model'!$A$10</f>
        <v>Trend</v>
      </c>
      <c r="T1" s="23" t="str">
        <f>'LU OLS Model'!$A$11</f>
        <v>Fall</v>
      </c>
      <c r="U1" s="23" t="str">
        <f>'LU OLS Model'!$A$12</f>
        <v>DAPR</v>
      </c>
      <c r="V1" s="23" t="str">
        <f>'LU OLS Model'!$A$13</f>
        <v>DDEC</v>
      </c>
      <c r="W1" s="23" t="str">
        <f>'LU OLS Model'!$A$14</f>
        <v>PostSecondarySu</v>
      </c>
      <c r="X1" s="58" t="s">
        <v>58</v>
      </c>
    </row>
    <row r="2" spans="1:24" x14ac:dyDescent="0.2">
      <c r="A2" s="11">
        <f>'Monthly Data'!A2</f>
        <v>39814</v>
      </c>
      <c r="B2" s="6">
        <f>YEAR(A2)</f>
        <v>2009</v>
      </c>
      <c r="C2">
        <f>'Monthly Data'!Q2</f>
        <v>12630235.100299999</v>
      </c>
      <c r="D2">
        <f ca="1">'Weather Data'!G66</f>
        <v>784.29</v>
      </c>
      <c r="E2" s="30">
        <f ca="1">'Weather Data'!H66</f>
        <v>0</v>
      </c>
      <c r="F2">
        <f>'Monthly Data'!X2</f>
        <v>31</v>
      </c>
      <c r="G2" s="30">
        <f>'Monthly Data'!Y2</f>
        <v>6506.5</v>
      </c>
      <c r="H2">
        <f>'Monthly Data'!AA2</f>
        <v>1</v>
      </c>
      <c r="I2" s="30">
        <f>'Monthly Data'!AM2</f>
        <v>0</v>
      </c>
      <c r="J2" s="4">
        <f>'Monthly Data'!AO2</f>
        <v>0</v>
      </c>
      <c r="K2" s="4">
        <f>'Monthly Data'!AP2</f>
        <v>0</v>
      </c>
      <c r="L2" s="4">
        <f>'Monthly Data'!AQ2</f>
        <v>0</v>
      </c>
      <c r="N2" s="23">
        <f>'LU OLS Model'!$B$5</f>
        <v>-37160612.006604001</v>
      </c>
      <c r="O2" s="23">
        <f ca="1">'LU OLS Model'!$B$6*D2</f>
        <v>-1523113.3779290335</v>
      </c>
      <c r="P2" s="23">
        <f ca="1">'LU OLS Model'!$B$7*E2</f>
        <v>0</v>
      </c>
      <c r="Q2" s="23">
        <f>'LU OLS Model'!$B$8*F2</f>
        <v>10663466.90746057</v>
      </c>
      <c r="R2" s="23">
        <f>'LU OLS Model'!$B$9*G2</f>
        <v>40979160.015271321</v>
      </c>
      <c r="S2" s="23">
        <f>'LU OLS Model'!$B$10*H2</f>
        <v>-33861.974380252897</v>
      </c>
      <c r="T2" s="23">
        <f>'LU OLS Model'!$B$11*I2</f>
        <v>0</v>
      </c>
      <c r="U2" s="23">
        <f>'LU OLS Model'!$B$12*J2</f>
        <v>0</v>
      </c>
      <c r="V2" s="23">
        <f>'LU OLS Model'!$B$13*K2</f>
        <v>0</v>
      </c>
      <c r="W2" s="23">
        <f>'LU OLS Model'!$B$14*L2</f>
        <v>0</v>
      </c>
      <c r="X2" s="23">
        <f ca="1">SUM(N2:W2)</f>
        <v>12925039.563818606</v>
      </c>
    </row>
    <row r="3" spans="1:24" x14ac:dyDescent="0.2">
      <c r="A3" s="11">
        <f>'Monthly Data'!A3</f>
        <v>39845</v>
      </c>
      <c r="B3" s="6">
        <f t="shared" ref="B3:B66" si="0">YEAR(A3)</f>
        <v>2009</v>
      </c>
      <c r="C3" s="30">
        <f>'Monthly Data'!Q3</f>
        <v>11333821.4934</v>
      </c>
      <c r="D3" s="30">
        <f ca="1">'Weather Data'!G67</f>
        <v>682.50999999999988</v>
      </c>
      <c r="E3" s="30">
        <f ca="1">'Weather Data'!H67</f>
        <v>0</v>
      </c>
      <c r="F3">
        <f>'Monthly Data'!X3</f>
        <v>28</v>
      </c>
      <c r="G3" s="30">
        <f>'Monthly Data'!Y3</f>
        <v>6436.2</v>
      </c>
      <c r="H3">
        <f>'Monthly Data'!AA3</f>
        <v>2</v>
      </c>
      <c r="I3" s="30">
        <f>'Monthly Data'!AM3</f>
        <v>0</v>
      </c>
      <c r="J3" s="4">
        <f>'Monthly Data'!AO3</f>
        <v>0</v>
      </c>
      <c r="K3" s="4">
        <f>'Monthly Data'!AP3</f>
        <v>0</v>
      </c>
      <c r="L3" s="4">
        <f>'Monthly Data'!AQ3</f>
        <v>0</v>
      </c>
      <c r="N3" s="23">
        <f>'LU OLS Model'!$B$5</f>
        <v>-37160612.006604001</v>
      </c>
      <c r="O3" s="23">
        <f ca="1">'LU OLS Model'!$B$6*D3</f>
        <v>-1325453.7372277402</v>
      </c>
      <c r="P3" s="23">
        <f ca="1">'LU OLS Model'!$B$7*E3</f>
        <v>0</v>
      </c>
      <c r="Q3" s="23">
        <f>'LU OLS Model'!$B$8*F3</f>
        <v>9631518.4970611595</v>
      </c>
      <c r="R3" s="23">
        <f>'LU OLS Model'!$B$9*G3</f>
        <v>40536397.401104935</v>
      </c>
      <c r="S3" s="23">
        <f>'LU OLS Model'!$B$10*H3</f>
        <v>-67723.948760505795</v>
      </c>
      <c r="T3" s="23">
        <f>'LU OLS Model'!$B$11*I3</f>
        <v>0</v>
      </c>
      <c r="U3" s="23">
        <f>'LU OLS Model'!$B$12*J3</f>
        <v>0</v>
      </c>
      <c r="V3" s="23">
        <f>'LU OLS Model'!$B$13*K3</f>
        <v>0</v>
      </c>
      <c r="W3" s="23">
        <f>'LU OLS Model'!$B$14*L3</f>
        <v>0</v>
      </c>
      <c r="X3" s="23">
        <f t="shared" ref="X3:X66" ca="1" si="1">SUM(N3:W3)</f>
        <v>11614126.205573849</v>
      </c>
    </row>
    <row r="4" spans="1:24" x14ac:dyDescent="0.2">
      <c r="A4" s="11">
        <f>'Monthly Data'!A4</f>
        <v>39873</v>
      </c>
      <c r="B4" s="6">
        <f t="shared" si="0"/>
        <v>2009</v>
      </c>
      <c r="C4" s="30">
        <f>'Monthly Data'!Q4</f>
        <v>12370923.8947</v>
      </c>
      <c r="D4" s="30">
        <f ca="1">'Weather Data'!G68</f>
        <v>556.99</v>
      </c>
      <c r="E4" s="30">
        <f ca="1">'Weather Data'!H68</f>
        <v>0</v>
      </c>
      <c r="F4">
        <f>'Monthly Data'!X4</f>
        <v>31</v>
      </c>
      <c r="G4" s="30">
        <f>'Monthly Data'!Y4</f>
        <v>6363.8</v>
      </c>
      <c r="H4">
        <f>'Monthly Data'!AA4</f>
        <v>3</v>
      </c>
      <c r="I4" s="30">
        <f>'Monthly Data'!AM4</f>
        <v>0</v>
      </c>
      <c r="J4" s="4">
        <f>'Monthly Data'!AO4</f>
        <v>0</v>
      </c>
      <c r="K4" s="4">
        <f>'Monthly Data'!AP4</f>
        <v>0</v>
      </c>
      <c r="L4" s="4">
        <f>'Monthly Data'!AQ4</f>
        <v>0</v>
      </c>
      <c r="N4" s="23">
        <f>'LU OLS Model'!$B$5</f>
        <v>-37160612.006604001</v>
      </c>
      <c r="O4" s="23">
        <f ca="1">'LU OLS Model'!$B$6*D4</f>
        <v>-1081690.3446081071</v>
      </c>
      <c r="P4" s="23">
        <f ca="1">'LU OLS Model'!$B$7*E4</f>
        <v>0</v>
      </c>
      <c r="Q4" s="23">
        <f>'LU OLS Model'!$B$8*F4</f>
        <v>10663466.90746057</v>
      </c>
      <c r="R4" s="23">
        <f>'LU OLS Model'!$B$9*G4</f>
        <v>40080408.592205279</v>
      </c>
      <c r="S4" s="23">
        <f>'LU OLS Model'!$B$10*H4</f>
        <v>-101585.92314075869</v>
      </c>
      <c r="T4" s="23">
        <f>'LU OLS Model'!$B$11*I4</f>
        <v>0</v>
      </c>
      <c r="U4" s="23">
        <f>'LU OLS Model'!$B$12*J4</f>
        <v>0</v>
      </c>
      <c r="V4" s="23">
        <f>'LU OLS Model'!$B$13*K4</f>
        <v>0</v>
      </c>
      <c r="W4" s="23">
        <f>'LU OLS Model'!$B$14*L4</f>
        <v>0</v>
      </c>
      <c r="X4" s="23">
        <f t="shared" ca="1" si="1"/>
        <v>12399987.225312984</v>
      </c>
    </row>
    <row r="5" spans="1:24" x14ac:dyDescent="0.2">
      <c r="A5" s="11">
        <f>'Monthly Data'!A5</f>
        <v>39904</v>
      </c>
      <c r="B5" s="6">
        <f t="shared" si="0"/>
        <v>2009</v>
      </c>
      <c r="C5" s="30">
        <f>'Monthly Data'!Q5</f>
        <v>11402691.3343</v>
      </c>
      <c r="D5" s="30">
        <f ca="1">'Weather Data'!G69</f>
        <v>326.58999999999997</v>
      </c>
      <c r="E5" s="30">
        <f ca="1">'Weather Data'!H69</f>
        <v>0.39</v>
      </c>
      <c r="F5">
        <f>'Monthly Data'!X5</f>
        <v>30</v>
      </c>
      <c r="G5" s="30">
        <f>'Monthly Data'!Y5</f>
        <v>6359.6</v>
      </c>
      <c r="H5">
        <f>'Monthly Data'!AA5</f>
        <v>4</v>
      </c>
      <c r="I5" s="30">
        <f>'Monthly Data'!AM5</f>
        <v>0</v>
      </c>
      <c r="J5" s="4">
        <f>'Monthly Data'!AO5</f>
        <v>1</v>
      </c>
      <c r="K5" s="4">
        <f>'Monthly Data'!AP5</f>
        <v>0</v>
      </c>
      <c r="L5" s="4">
        <f>'Monthly Data'!AQ5</f>
        <v>0</v>
      </c>
      <c r="N5" s="23">
        <f>'LU OLS Model'!$B$5</f>
        <v>-37160612.006604001</v>
      </c>
      <c r="O5" s="23">
        <f ca="1">'LU OLS Model'!$B$6*D5</f>
        <v>-634247.02354721213</v>
      </c>
      <c r="P5" s="23">
        <f ca="1">'LU OLS Model'!$B$7*E5</f>
        <v>7322.7219461297464</v>
      </c>
      <c r="Q5" s="23">
        <f>'LU OLS Model'!$B$8*F5</f>
        <v>10319484.103994099</v>
      </c>
      <c r="R5" s="23">
        <f>'LU OLS Model'!$B$9*G5</f>
        <v>40053956.202738725</v>
      </c>
      <c r="S5" s="23">
        <f>'LU OLS Model'!$B$10*H5</f>
        <v>-135447.89752101159</v>
      </c>
      <c r="T5" s="23">
        <f>'LU OLS Model'!$B$11*I5</f>
        <v>0</v>
      </c>
      <c r="U5" s="23">
        <f>'LU OLS Model'!$B$12*J5</f>
        <v>-1039210.49447872</v>
      </c>
      <c r="V5" s="23">
        <f>'LU OLS Model'!$B$13*K5</f>
        <v>0</v>
      </c>
      <c r="W5" s="23">
        <f>'LU OLS Model'!$B$14*L5</f>
        <v>0</v>
      </c>
      <c r="X5" s="23">
        <f t="shared" ca="1" si="1"/>
        <v>11411245.606528012</v>
      </c>
    </row>
    <row r="6" spans="1:24" x14ac:dyDescent="0.2">
      <c r="A6" s="11">
        <f>'Monthly Data'!A6</f>
        <v>39934</v>
      </c>
      <c r="B6" s="6">
        <f t="shared" si="0"/>
        <v>2009</v>
      </c>
      <c r="C6" s="30">
        <f>'Monthly Data'!Q6</f>
        <v>11555213.605999999</v>
      </c>
      <c r="D6" s="30">
        <f ca="1">'Weather Data'!G70</f>
        <v>144.96</v>
      </c>
      <c r="E6" s="30">
        <f ca="1">'Weather Data'!H70</f>
        <v>8.67</v>
      </c>
      <c r="F6">
        <f>'Monthly Data'!X6</f>
        <v>31</v>
      </c>
      <c r="G6" s="30">
        <f>'Monthly Data'!Y6</f>
        <v>6382.1</v>
      </c>
      <c r="H6">
        <f>'Monthly Data'!AA6</f>
        <v>5</v>
      </c>
      <c r="I6" s="30">
        <f>'Monthly Data'!AM6</f>
        <v>0</v>
      </c>
      <c r="J6" s="4">
        <f>'Monthly Data'!AO6</f>
        <v>0</v>
      </c>
      <c r="K6" s="4">
        <f>'Monthly Data'!AP6</f>
        <v>0</v>
      </c>
      <c r="L6" s="4">
        <f>'Monthly Data'!AQ6</f>
        <v>1</v>
      </c>
      <c r="N6" s="23">
        <f>'LU OLS Model'!$B$5</f>
        <v>-37160612.006604001</v>
      </c>
      <c r="O6" s="23">
        <f ca="1">'LU OLS Model'!$B$6*D6</f>
        <v>-281516.42283414642</v>
      </c>
      <c r="P6" s="23">
        <f ca="1">'LU OLS Model'!$B$7*E6</f>
        <v>162789.74172549974</v>
      </c>
      <c r="Q6" s="23">
        <f>'LU OLS Model'!$B$8*F6</f>
        <v>10663466.90746057</v>
      </c>
      <c r="R6" s="23">
        <f>'LU OLS Model'!$B$9*G6</f>
        <v>40195665.432023838</v>
      </c>
      <c r="S6" s="23">
        <f>'LU OLS Model'!$B$10*H6</f>
        <v>-169309.87190126447</v>
      </c>
      <c r="T6" s="23">
        <f>'LU OLS Model'!$B$11*I6</f>
        <v>0</v>
      </c>
      <c r="U6" s="23">
        <f>'LU OLS Model'!$B$12*J6</f>
        <v>0</v>
      </c>
      <c r="V6" s="23">
        <f>'LU OLS Model'!$B$13*K6</f>
        <v>0</v>
      </c>
      <c r="W6" s="23">
        <f>'LU OLS Model'!$B$14*L6</f>
        <v>-1700650.11734527</v>
      </c>
      <c r="X6" s="23">
        <f t="shared" ca="1" si="1"/>
        <v>11709833.662525227</v>
      </c>
    </row>
    <row r="7" spans="1:24" x14ac:dyDescent="0.2">
      <c r="A7" s="11">
        <f>'Monthly Data'!A7</f>
        <v>39965</v>
      </c>
      <c r="B7" s="6">
        <f t="shared" si="0"/>
        <v>2009</v>
      </c>
      <c r="C7" s="30">
        <f>'Monthly Data'!Q7</f>
        <v>12458106.387699999</v>
      </c>
      <c r="D7" s="30">
        <f ca="1">'Weather Data'!G71</f>
        <v>41.510000000000005</v>
      </c>
      <c r="E7" s="30">
        <f ca="1">'Weather Data'!H71</f>
        <v>44.41</v>
      </c>
      <c r="F7">
        <f>'Monthly Data'!X7</f>
        <v>30</v>
      </c>
      <c r="G7" s="30">
        <f>'Monthly Data'!Y7</f>
        <v>6429.4</v>
      </c>
      <c r="H7">
        <f>'Monthly Data'!AA7</f>
        <v>6</v>
      </c>
      <c r="I7" s="30">
        <f>'Monthly Data'!AM7</f>
        <v>0</v>
      </c>
      <c r="J7" s="4">
        <f>'Monthly Data'!AO7</f>
        <v>0</v>
      </c>
      <c r="K7" s="4">
        <f>'Monthly Data'!AP7</f>
        <v>0</v>
      </c>
      <c r="L7" s="4">
        <f>'Monthly Data'!AQ7</f>
        <v>1</v>
      </c>
      <c r="N7" s="23">
        <f>'LU OLS Model'!$B$5</f>
        <v>-37160612.006604001</v>
      </c>
      <c r="O7" s="23">
        <f ca="1">'LU OLS Model'!$B$6*D7</f>
        <v>-80613.594866483298</v>
      </c>
      <c r="P7" s="23">
        <f ca="1">'LU OLS Model'!$B$7*E7</f>
        <v>833851.49135287688</v>
      </c>
      <c r="Q7" s="23">
        <f>'LU OLS Model'!$B$8*F7</f>
        <v>10319484.103994099</v>
      </c>
      <c r="R7" s="23">
        <f>'LU OLS Model'!$B$9*G7</f>
        <v>40493569.722920984</v>
      </c>
      <c r="S7" s="23">
        <f>'LU OLS Model'!$B$10*H7</f>
        <v>-203171.84628151738</v>
      </c>
      <c r="T7" s="23">
        <f>'LU OLS Model'!$B$11*I7</f>
        <v>0</v>
      </c>
      <c r="U7" s="23">
        <f>'LU OLS Model'!$B$12*J7</f>
        <v>0</v>
      </c>
      <c r="V7" s="23">
        <f>'LU OLS Model'!$B$13*K7</f>
        <v>0</v>
      </c>
      <c r="W7" s="23">
        <f>'LU OLS Model'!$B$14*L7</f>
        <v>-1700650.11734527</v>
      </c>
      <c r="X7" s="23">
        <f t="shared" ca="1" si="1"/>
        <v>12501857.753170691</v>
      </c>
    </row>
    <row r="8" spans="1:24" x14ac:dyDescent="0.2">
      <c r="A8" s="11">
        <f>'Monthly Data'!A8</f>
        <v>39995</v>
      </c>
      <c r="B8" s="6">
        <f t="shared" si="0"/>
        <v>2009</v>
      </c>
      <c r="C8" s="30">
        <f>'Monthly Data'!Q8</f>
        <v>13695389.126600001</v>
      </c>
      <c r="D8" s="30">
        <f ca="1">'Weather Data'!G72</f>
        <v>5.01</v>
      </c>
      <c r="E8" s="30">
        <f ca="1">'Weather Data'!H72</f>
        <v>96.909999999999982</v>
      </c>
      <c r="F8">
        <f>'Monthly Data'!X8</f>
        <v>31</v>
      </c>
      <c r="G8" s="30">
        <f>'Monthly Data'!Y8</f>
        <v>6467</v>
      </c>
      <c r="H8">
        <f>'Monthly Data'!AA8</f>
        <v>7</v>
      </c>
      <c r="I8" s="30">
        <f>'Monthly Data'!AM8</f>
        <v>0</v>
      </c>
      <c r="J8" s="4">
        <f>'Monthly Data'!AO8</f>
        <v>0</v>
      </c>
      <c r="K8" s="4">
        <f>'Monthly Data'!AP8</f>
        <v>0</v>
      </c>
      <c r="L8" s="4">
        <f>'Monthly Data'!AQ8</f>
        <v>1</v>
      </c>
      <c r="N8" s="23">
        <f>'LU OLS Model'!$B$5</f>
        <v>-37160612.006604001</v>
      </c>
      <c r="O8" s="23">
        <f ca="1">'LU OLS Model'!$B$6*D8</f>
        <v>-9729.5617991106064</v>
      </c>
      <c r="P8" s="23">
        <f ca="1">'LU OLS Model'!$B$7*E8</f>
        <v>1819602.5225626503</v>
      </c>
      <c r="Q8" s="23">
        <f>'LU OLS Model'!$B$8*F8</f>
        <v>10663466.90746057</v>
      </c>
      <c r="R8" s="23">
        <f>'LU OLS Model'!$B$9*G8</f>
        <v>40730381.590526335</v>
      </c>
      <c r="S8" s="23">
        <f>'LU OLS Model'!$B$10*H8</f>
        <v>-237033.8206617703</v>
      </c>
      <c r="T8" s="23">
        <f>'LU OLS Model'!$B$11*I8</f>
        <v>0</v>
      </c>
      <c r="U8" s="23">
        <f>'LU OLS Model'!$B$12*J8</f>
        <v>0</v>
      </c>
      <c r="V8" s="23">
        <f>'LU OLS Model'!$B$13*K8</f>
        <v>0</v>
      </c>
      <c r="W8" s="23">
        <f>'LU OLS Model'!$B$14*L8</f>
        <v>-1700650.11734527</v>
      </c>
      <c r="X8" s="23">
        <f t="shared" ca="1" si="1"/>
        <v>14105425.514139408</v>
      </c>
    </row>
    <row r="9" spans="1:24" x14ac:dyDescent="0.2">
      <c r="A9" s="11">
        <f>'Monthly Data'!A9</f>
        <v>40026</v>
      </c>
      <c r="B9" s="6">
        <f t="shared" si="0"/>
        <v>2009</v>
      </c>
      <c r="C9" s="30">
        <f>'Monthly Data'!Q9</f>
        <v>14408989.219000001</v>
      </c>
      <c r="D9" s="30">
        <f ca="1">'Weather Data'!G73</f>
        <v>12.719999999999999</v>
      </c>
      <c r="E9" s="30">
        <f ca="1">'Weather Data'!H73</f>
        <v>77.22999999999999</v>
      </c>
      <c r="F9">
        <f>'Monthly Data'!X9</f>
        <v>31</v>
      </c>
      <c r="G9" s="30">
        <f>'Monthly Data'!Y9</f>
        <v>6487.6</v>
      </c>
      <c r="H9">
        <f>'Monthly Data'!AA9</f>
        <v>8</v>
      </c>
      <c r="I9" s="30">
        <f>'Monthly Data'!AM9</f>
        <v>0</v>
      </c>
      <c r="J9" s="4">
        <f>'Monthly Data'!AO9</f>
        <v>0</v>
      </c>
      <c r="K9" s="4">
        <f>'Monthly Data'!AP9</f>
        <v>0</v>
      </c>
      <c r="L9" s="4">
        <f>'Monthly Data'!AQ9</f>
        <v>1</v>
      </c>
      <c r="N9" s="23">
        <f>'LU OLS Model'!$B$5</f>
        <v>-37160612.006604001</v>
      </c>
      <c r="O9" s="23">
        <f ca="1">'LU OLS Model'!$B$6*D9</f>
        <v>-24702.600016903572</v>
      </c>
      <c r="P9" s="23">
        <f ca="1">'LU OLS Model'!$B$7*E9</f>
        <v>1450086.7074348724</v>
      </c>
      <c r="Q9" s="23">
        <f>'LU OLS Model'!$B$8*F9</f>
        <v>10663466.90746057</v>
      </c>
      <c r="R9" s="23">
        <f>'LU OLS Model'!$B$9*G9</f>
        <v>40860124.262671821</v>
      </c>
      <c r="S9" s="23">
        <f>'LU OLS Model'!$B$10*H9</f>
        <v>-270895.79504202318</v>
      </c>
      <c r="T9" s="23">
        <f>'LU OLS Model'!$B$11*I9</f>
        <v>0</v>
      </c>
      <c r="U9" s="23">
        <f>'LU OLS Model'!$B$12*J9</f>
        <v>0</v>
      </c>
      <c r="V9" s="23">
        <f>'LU OLS Model'!$B$13*K9</f>
        <v>0</v>
      </c>
      <c r="W9" s="23">
        <f>'LU OLS Model'!$B$14*L9</f>
        <v>-1700650.11734527</v>
      </c>
      <c r="X9" s="23">
        <f t="shared" ca="1" si="1"/>
        <v>13816817.358559061</v>
      </c>
    </row>
    <row r="10" spans="1:24" x14ac:dyDescent="0.2">
      <c r="A10" s="11">
        <f>'Monthly Data'!A10</f>
        <v>40057</v>
      </c>
      <c r="B10" s="6">
        <f t="shared" si="0"/>
        <v>2009</v>
      </c>
      <c r="C10" s="30">
        <f>'Monthly Data'!Q10</f>
        <v>12983020.697999999</v>
      </c>
      <c r="D10" s="30">
        <f ca="1">'Weather Data'!G74</f>
        <v>86.570000000000007</v>
      </c>
      <c r="E10" s="30">
        <f ca="1">'Weather Data'!H74</f>
        <v>19.899999999999999</v>
      </c>
      <c r="F10">
        <f>'Monthly Data'!X10</f>
        <v>30</v>
      </c>
      <c r="G10" s="30">
        <f>'Monthly Data'!Y10</f>
        <v>6470.2</v>
      </c>
      <c r="H10">
        <f>'Monthly Data'!AA10</f>
        <v>9</v>
      </c>
      <c r="I10" s="30">
        <f>'Monthly Data'!AM10</f>
        <v>1</v>
      </c>
      <c r="J10" s="4">
        <f>'Monthly Data'!AO10</f>
        <v>0</v>
      </c>
      <c r="K10" s="4">
        <f>'Monthly Data'!AP10</f>
        <v>0</v>
      </c>
      <c r="L10" s="4">
        <f>'Monthly Data'!AQ10</f>
        <v>0</v>
      </c>
      <c r="N10" s="23">
        <f>'LU OLS Model'!$B$5</f>
        <v>-37160612.006604001</v>
      </c>
      <c r="O10" s="23">
        <f ca="1">'LU OLS Model'!$B$6*D10</f>
        <v>-168121.39020938228</v>
      </c>
      <c r="P10" s="23">
        <f ca="1">'LU OLS Model'!$B$7*E10</f>
        <v>373646.58135379985</v>
      </c>
      <c r="Q10" s="23">
        <f>'LU OLS Model'!$B$8*F10</f>
        <v>10319484.103994099</v>
      </c>
      <c r="R10" s="23">
        <f>'LU OLS Model'!$B$9*G10</f>
        <v>40750535.792024665</v>
      </c>
      <c r="S10" s="23">
        <f>'LU OLS Model'!$B$10*H10</f>
        <v>-304757.76942227606</v>
      </c>
      <c r="T10" s="23">
        <f>'LU OLS Model'!$B$11*I10</f>
        <v>-1059883.5580144499</v>
      </c>
      <c r="U10" s="23">
        <f>'LU OLS Model'!$B$12*J10</f>
        <v>0</v>
      </c>
      <c r="V10" s="23">
        <f>'LU OLS Model'!$B$13*K10</f>
        <v>0</v>
      </c>
      <c r="W10" s="23">
        <f>'LU OLS Model'!$B$14*L10</f>
        <v>0</v>
      </c>
      <c r="X10" s="23">
        <f t="shared" ca="1" si="1"/>
        <v>12750291.753122453</v>
      </c>
    </row>
    <row r="11" spans="1:24" x14ac:dyDescent="0.2">
      <c r="A11" s="11">
        <f>'Monthly Data'!A11</f>
        <v>40087</v>
      </c>
      <c r="B11" s="6">
        <f t="shared" si="0"/>
        <v>2009</v>
      </c>
      <c r="C11" s="30">
        <f>'Monthly Data'!Q11</f>
        <v>12029943</v>
      </c>
      <c r="D11" s="30">
        <f ca="1">'Weather Data'!G75</f>
        <v>270.3</v>
      </c>
      <c r="E11" s="30">
        <f ca="1">'Weather Data'!H75</f>
        <v>1.21</v>
      </c>
      <c r="F11">
        <f>'Monthly Data'!X11</f>
        <v>31</v>
      </c>
      <c r="G11" s="30">
        <f>'Monthly Data'!Y11</f>
        <v>6472.1</v>
      </c>
      <c r="H11">
        <f>'Monthly Data'!AA11</f>
        <v>10</v>
      </c>
      <c r="I11" s="30">
        <f>'Monthly Data'!AM11</f>
        <v>1</v>
      </c>
      <c r="J11" s="4">
        <f>'Monthly Data'!AO11</f>
        <v>0</v>
      </c>
      <c r="K11" s="4">
        <f>'Monthly Data'!AP11</f>
        <v>0</v>
      </c>
      <c r="L11" s="4">
        <f>'Monthly Data'!AQ11</f>
        <v>0</v>
      </c>
      <c r="N11" s="23">
        <f>'LU OLS Model'!$B$5</f>
        <v>-37160612.006604001</v>
      </c>
      <c r="O11" s="23">
        <f ca="1">'LU OLS Model'!$B$6*D11</f>
        <v>-524930.25035920099</v>
      </c>
      <c r="P11" s="23">
        <f ca="1">'LU OLS Model'!$B$7*E11</f>
        <v>22719.214243120492</v>
      </c>
      <c r="Q11" s="23">
        <f>'LU OLS Model'!$B$8*F11</f>
        <v>10663466.90746057</v>
      </c>
      <c r="R11" s="23">
        <f>'LU OLS Model'!$B$9*G11</f>
        <v>40762502.3491643</v>
      </c>
      <c r="S11" s="23">
        <f>'LU OLS Model'!$B$10*H11</f>
        <v>-338619.74380252894</v>
      </c>
      <c r="T11" s="23">
        <f>'LU OLS Model'!$B$11*I11</f>
        <v>-1059883.5580144499</v>
      </c>
      <c r="U11" s="23">
        <f>'LU OLS Model'!$B$12*J11</f>
        <v>0</v>
      </c>
      <c r="V11" s="23">
        <f>'LU OLS Model'!$B$13*K11</f>
        <v>0</v>
      </c>
      <c r="W11" s="23">
        <f>'LU OLS Model'!$B$14*L11</f>
        <v>0</v>
      </c>
      <c r="X11" s="23">
        <f t="shared" ca="1" si="1"/>
        <v>12364642.912087811</v>
      </c>
    </row>
    <row r="12" spans="1:24" x14ac:dyDescent="0.2">
      <c r="A12" s="11">
        <f>'Monthly Data'!A12</f>
        <v>40118</v>
      </c>
      <c r="B12" s="6">
        <f t="shared" si="0"/>
        <v>2009</v>
      </c>
      <c r="C12" s="30">
        <f>'Monthly Data'!Q12</f>
        <v>11523934</v>
      </c>
      <c r="D12" s="30">
        <f ca="1">'Weather Data'!G76</f>
        <v>444.05</v>
      </c>
      <c r="E12" s="30">
        <f ca="1">'Weather Data'!H76</f>
        <v>0</v>
      </c>
      <c r="F12">
        <f>'Monthly Data'!X12</f>
        <v>30</v>
      </c>
      <c r="G12" s="30">
        <f>'Monthly Data'!Y12</f>
        <v>6465.6</v>
      </c>
      <c r="H12">
        <f>'Monthly Data'!AA12</f>
        <v>11</v>
      </c>
      <c r="I12" s="30">
        <f>'Monthly Data'!AM12</f>
        <v>1</v>
      </c>
      <c r="J12" s="4">
        <f>'Monthly Data'!AO12</f>
        <v>0</v>
      </c>
      <c r="K12" s="4">
        <f>'Monthly Data'!AP12</f>
        <v>0</v>
      </c>
      <c r="L12" s="4">
        <f>'Monthly Data'!AQ12</f>
        <v>0</v>
      </c>
      <c r="N12" s="23">
        <f>'LU OLS Model'!$B$5</f>
        <v>-37160612.006604001</v>
      </c>
      <c r="O12" s="23">
        <f ca="1">'LU OLS Model'!$B$6*D12</f>
        <v>-862357.66804292717</v>
      </c>
      <c r="P12" s="23">
        <f ca="1">'LU OLS Model'!$B$7*E12</f>
        <v>0</v>
      </c>
      <c r="Q12" s="23">
        <f>'LU OLS Model'!$B$8*F12</f>
        <v>10319484.103994099</v>
      </c>
      <c r="R12" s="23">
        <f>'LU OLS Model'!$B$9*G12</f>
        <v>40721564.127370819</v>
      </c>
      <c r="S12" s="23">
        <f>'LU OLS Model'!$B$10*H12</f>
        <v>-372481.71818278189</v>
      </c>
      <c r="T12" s="23">
        <f>'LU OLS Model'!$B$11*I12</f>
        <v>-1059883.5580144499</v>
      </c>
      <c r="U12" s="23">
        <f>'LU OLS Model'!$B$12*J12</f>
        <v>0</v>
      </c>
      <c r="V12" s="23">
        <f>'LU OLS Model'!$B$13*K12</f>
        <v>0</v>
      </c>
      <c r="W12" s="23">
        <f>'LU OLS Model'!$B$14*L12</f>
        <v>0</v>
      </c>
      <c r="X12" s="23">
        <f t="shared" ca="1" si="1"/>
        <v>11585713.28052076</v>
      </c>
    </row>
    <row r="13" spans="1:24" x14ac:dyDescent="0.2">
      <c r="A13" s="11">
        <f>'Monthly Data'!A13</f>
        <v>40148</v>
      </c>
      <c r="B13" s="6">
        <f t="shared" si="0"/>
        <v>2009</v>
      </c>
      <c r="C13" s="30">
        <f>'Monthly Data'!Q13</f>
        <v>11610601</v>
      </c>
      <c r="D13" s="30">
        <f ca="1">'Weather Data'!G77</f>
        <v>684.01</v>
      </c>
      <c r="E13" s="30">
        <f ca="1">'Weather Data'!H77</f>
        <v>0</v>
      </c>
      <c r="F13">
        <f>'Monthly Data'!X13</f>
        <v>31</v>
      </c>
      <c r="G13" s="30">
        <f>'Monthly Data'!Y13</f>
        <v>6467.5</v>
      </c>
      <c r="H13">
        <f>'Monthly Data'!AA13</f>
        <v>12</v>
      </c>
      <c r="I13" s="30">
        <f>'Monthly Data'!AM13</f>
        <v>0</v>
      </c>
      <c r="J13" s="4">
        <f>'Monthly Data'!AO13</f>
        <v>0</v>
      </c>
      <c r="K13" s="4">
        <f>'Monthly Data'!AP13</f>
        <v>1</v>
      </c>
      <c r="L13" s="4">
        <f>'Monthly Data'!AQ13</f>
        <v>0</v>
      </c>
      <c r="N13" s="23">
        <f>'LU OLS Model'!$B$5</f>
        <v>-37160612.006604001</v>
      </c>
      <c r="O13" s="23">
        <f ca="1">'LU OLS Model'!$B$6*D13</f>
        <v>-1328366.7796825641</v>
      </c>
      <c r="P13" s="23">
        <f ca="1">'LU OLS Model'!$B$7*E13</f>
        <v>0</v>
      </c>
      <c r="Q13" s="23">
        <f>'LU OLS Model'!$B$8*F13</f>
        <v>10663466.90746057</v>
      </c>
      <c r="R13" s="23">
        <f>'LU OLS Model'!$B$9*G13</f>
        <v>40733530.684510455</v>
      </c>
      <c r="S13" s="23">
        <f>'LU OLS Model'!$B$10*H13</f>
        <v>-406343.69256303477</v>
      </c>
      <c r="T13" s="23">
        <f>'LU OLS Model'!$B$11*I13</f>
        <v>0</v>
      </c>
      <c r="U13" s="23">
        <f>'LU OLS Model'!$B$12*J13</f>
        <v>0</v>
      </c>
      <c r="V13" s="23">
        <f>'LU OLS Model'!$B$13*K13</f>
        <v>-999621.62057946401</v>
      </c>
      <c r="W13" s="23">
        <f>'LU OLS Model'!$B$14*L13</f>
        <v>0</v>
      </c>
      <c r="X13" s="23">
        <f t="shared" ca="1" si="1"/>
        <v>11502053.492541963</v>
      </c>
    </row>
    <row r="14" spans="1:24" x14ac:dyDescent="0.2">
      <c r="A14" s="11">
        <f>'Monthly Data'!A14</f>
        <v>40179</v>
      </c>
      <c r="B14" s="6">
        <f t="shared" si="0"/>
        <v>2010</v>
      </c>
      <c r="C14" s="30">
        <f>'Monthly Data'!Q14</f>
        <v>11955217.004000001</v>
      </c>
      <c r="D14">
        <f ca="1">D2</f>
        <v>784.29</v>
      </c>
      <c r="E14">
        <f ca="1">E2</f>
        <v>0</v>
      </c>
      <c r="F14">
        <f>'Monthly Data'!X14</f>
        <v>31</v>
      </c>
      <c r="G14" s="30">
        <f>'Monthly Data'!Y14</f>
        <v>6434.5</v>
      </c>
      <c r="H14">
        <f>'Monthly Data'!AA14</f>
        <v>13</v>
      </c>
      <c r="I14" s="30">
        <f>'Monthly Data'!AM14</f>
        <v>0</v>
      </c>
      <c r="J14" s="4">
        <f>'Monthly Data'!AO14</f>
        <v>0</v>
      </c>
      <c r="K14" s="4">
        <f>'Monthly Data'!AP14</f>
        <v>0</v>
      </c>
      <c r="L14" s="4">
        <f>'Monthly Data'!AQ14</f>
        <v>0</v>
      </c>
      <c r="N14" s="23">
        <f>'LU OLS Model'!$B$5</f>
        <v>-37160612.006604001</v>
      </c>
      <c r="O14" s="23">
        <f ca="1">'LU OLS Model'!$B$6*D14</f>
        <v>-1523113.3779290335</v>
      </c>
      <c r="P14" s="23">
        <f ca="1">'LU OLS Model'!$B$7*E14</f>
        <v>0</v>
      </c>
      <c r="Q14" s="23">
        <f>'LU OLS Model'!$B$8*F14</f>
        <v>10663466.90746057</v>
      </c>
      <c r="R14" s="23">
        <f>'LU OLS Model'!$B$9*G14</f>
        <v>40525690.481558949</v>
      </c>
      <c r="S14" s="23">
        <f>'LU OLS Model'!$B$10*H14</f>
        <v>-440205.66694328765</v>
      </c>
      <c r="T14" s="23">
        <f>'LU OLS Model'!$B$11*I14</f>
        <v>0</v>
      </c>
      <c r="U14" s="23">
        <f>'LU OLS Model'!$B$12*J14</f>
        <v>0</v>
      </c>
      <c r="V14" s="23">
        <f>'LU OLS Model'!$B$13*K14</f>
        <v>0</v>
      </c>
      <c r="W14" s="23">
        <f>'LU OLS Model'!$B$14*L14</f>
        <v>0</v>
      </c>
      <c r="X14" s="23">
        <f t="shared" ca="1" si="1"/>
        <v>12065226.337543199</v>
      </c>
    </row>
    <row r="15" spans="1:24" x14ac:dyDescent="0.2">
      <c r="A15" s="11">
        <f>'Monthly Data'!A15</f>
        <v>40210</v>
      </c>
      <c r="B15" s="6">
        <f t="shared" si="0"/>
        <v>2010</v>
      </c>
      <c r="C15" s="30">
        <f>'Monthly Data'!Q15</f>
        <v>10874740.4221</v>
      </c>
      <c r="D15">
        <f t="shared" ref="D15:E30" ca="1" si="2">D3</f>
        <v>682.50999999999988</v>
      </c>
      <c r="E15">
        <f t="shared" ca="1" si="2"/>
        <v>0</v>
      </c>
      <c r="F15">
        <f>'Monthly Data'!X15</f>
        <v>28</v>
      </c>
      <c r="G15" s="30">
        <f>'Monthly Data'!Y15</f>
        <v>6404.1</v>
      </c>
      <c r="H15">
        <f>'Monthly Data'!AA15</f>
        <v>14</v>
      </c>
      <c r="I15" s="30">
        <f>'Monthly Data'!AM15</f>
        <v>0</v>
      </c>
      <c r="J15" s="4">
        <f>'Monthly Data'!AO15</f>
        <v>0</v>
      </c>
      <c r="K15" s="4">
        <f>'Monthly Data'!AP15</f>
        <v>0</v>
      </c>
      <c r="L15" s="4">
        <f>'Monthly Data'!AQ15</f>
        <v>0</v>
      </c>
      <c r="N15" s="23">
        <f>'LU OLS Model'!$B$5</f>
        <v>-37160612.006604001</v>
      </c>
      <c r="O15" s="23">
        <f ca="1">'LU OLS Model'!$B$6*D15</f>
        <v>-1325453.7372277402</v>
      </c>
      <c r="P15" s="23">
        <f ca="1">'LU OLS Model'!$B$7*E15</f>
        <v>0</v>
      </c>
      <c r="Q15" s="23">
        <f>'LU OLS Model'!$B$8*F15</f>
        <v>9631518.4970611595</v>
      </c>
      <c r="R15" s="23">
        <f>'LU OLS Model'!$B$9*G15</f>
        <v>40334225.56732484</v>
      </c>
      <c r="S15" s="23">
        <f>'LU OLS Model'!$B$10*H15</f>
        <v>-474067.64132354059</v>
      </c>
      <c r="T15" s="23">
        <f>'LU OLS Model'!$B$11*I15</f>
        <v>0</v>
      </c>
      <c r="U15" s="23">
        <f>'LU OLS Model'!$B$12*J15</f>
        <v>0</v>
      </c>
      <c r="V15" s="23">
        <f>'LU OLS Model'!$B$13*K15</f>
        <v>0</v>
      </c>
      <c r="W15" s="23">
        <f>'LU OLS Model'!$B$14*L15</f>
        <v>0</v>
      </c>
      <c r="X15" s="23">
        <f t="shared" ca="1" si="1"/>
        <v>11005610.67923072</v>
      </c>
    </row>
    <row r="16" spans="1:24" x14ac:dyDescent="0.2">
      <c r="A16" s="11">
        <f>'Monthly Data'!A16</f>
        <v>40238</v>
      </c>
      <c r="B16" s="6">
        <f t="shared" si="0"/>
        <v>2010</v>
      </c>
      <c r="C16" s="30">
        <f>'Monthly Data'!Q16</f>
        <v>11920294.521500001</v>
      </c>
      <c r="D16">
        <f t="shared" ca="1" si="2"/>
        <v>556.99</v>
      </c>
      <c r="E16">
        <f t="shared" ca="1" si="2"/>
        <v>0</v>
      </c>
      <c r="F16">
        <f>'Monthly Data'!X16</f>
        <v>31</v>
      </c>
      <c r="G16" s="30">
        <f>'Monthly Data'!Y16</f>
        <v>6377.2</v>
      </c>
      <c r="H16">
        <f>'Monthly Data'!AA16</f>
        <v>15</v>
      </c>
      <c r="I16" s="30">
        <f>'Monthly Data'!AM16</f>
        <v>0</v>
      </c>
      <c r="J16" s="4">
        <f>'Monthly Data'!AO16</f>
        <v>0</v>
      </c>
      <c r="K16" s="4">
        <f>'Monthly Data'!AP16</f>
        <v>0</v>
      </c>
      <c r="L16" s="4">
        <f>'Monthly Data'!AQ16</f>
        <v>0</v>
      </c>
      <c r="N16" s="23">
        <f>'LU OLS Model'!$B$5</f>
        <v>-37160612.006604001</v>
      </c>
      <c r="O16" s="23">
        <f ca="1">'LU OLS Model'!$B$6*D16</f>
        <v>-1081690.3446081071</v>
      </c>
      <c r="P16" s="23">
        <f ca="1">'LU OLS Model'!$B$7*E16</f>
        <v>0</v>
      </c>
      <c r="Q16" s="23">
        <f>'LU OLS Model'!$B$8*F16</f>
        <v>10663466.90746057</v>
      </c>
      <c r="R16" s="23">
        <f>'LU OLS Model'!$B$9*G16</f>
        <v>40164804.310979523</v>
      </c>
      <c r="S16" s="23">
        <f>'LU OLS Model'!$B$10*H16</f>
        <v>-507929.61570379348</v>
      </c>
      <c r="T16" s="23">
        <f>'LU OLS Model'!$B$11*I16</f>
        <v>0</v>
      </c>
      <c r="U16" s="23">
        <f>'LU OLS Model'!$B$12*J16</f>
        <v>0</v>
      </c>
      <c r="V16" s="23">
        <f>'LU OLS Model'!$B$13*K16</f>
        <v>0</v>
      </c>
      <c r="W16" s="23">
        <f>'LU OLS Model'!$B$14*L16</f>
        <v>0</v>
      </c>
      <c r="X16" s="23">
        <f t="shared" ca="1" si="1"/>
        <v>12078039.251524193</v>
      </c>
    </row>
    <row r="17" spans="1:24" x14ac:dyDescent="0.2">
      <c r="A17" s="11">
        <f>'Monthly Data'!A17</f>
        <v>40269</v>
      </c>
      <c r="B17" s="6">
        <f t="shared" si="0"/>
        <v>2010</v>
      </c>
      <c r="C17" s="30">
        <f>'Monthly Data'!Q17</f>
        <v>11299278.237500001</v>
      </c>
      <c r="D17">
        <f t="shared" ca="1" si="2"/>
        <v>326.58999999999997</v>
      </c>
      <c r="E17">
        <f t="shared" ca="1" si="2"/>
        <v>0.39</v>
      </c>
      <c r="F17">
        <f>'Monthly Data'!X17</f>
        <v>30</v>
      </c>
      <c r="G17" s="30">
        <f>'Monthly Data'!Y17</f>
        <v>6401.7</v>
      </c>
      <c r="H17">
        <f>'Monthly Data'!AA17</f>
        <v>16</v>
      </c>
      <c r="I17" s="30">
        <f>'Monthly Data'!AM17</f>
        <v>0</v>
      </c>
      <c r="J17" s="4">
        <f>'Monthly Data'!AO17</f>
        <v>1</v>
      </c>
      <c r="K17" s="4">
        <f>'Monthly Data'!AP17</f>
        <v>0</v>
      </c>
      <c r="L17" s="4">
        <f>'Monthly Data'!AQ17</f>
        <v>0</v>
      </c>
      <c r="N17" s="23">
        <f>'LU OLS Model'!$B$5</f>
        <v>-37160612.006604001</v>
      </c>
      <c r="O17" s="23">
        <f ca="1">'LU OLS Model'!$B$6*D17</f>
        <v>-634247.02354721213</v>
      </c>
      <c r="P17" s="23">
        <f ca="1">'LU OLS Model'!$B$7*E17</f>
        <v>7322.7219461297464</v>
      </c>
      <c r="Q17" s="23">
        <f>'LU OLS Model'!$B$8*F17</f>
        <v>10319484.103994099</v>
      </c>
      <c r="R17" s="23">
        <f>'LU OLS Model'!$B$9*G17</f>
        <v>40319109.916201092</v>
      </c>
      <c r="S17" s="23">
        <f>'LU OLS Model'!$B$10*H17</f>
        <v>-541791.59008404636</v>
      </c>
      <c r="T17" s="23">
        <f>'LU OLS Model'!$B$11*I17</f>
        <v>0</v>
      </c>
      <c r="U17" s="23">
        <f>'LU OLS Model'!$B$12*J17</f>
        <v>-1039210.49447872</v>
      </c>
      <c r="V17" s="23">
        <f>'LU OLS Model'!$B$13*K17</f>
        <v>0</v>
      </c>
      <c r="W17" s="23">
        <f>'LU OLS Model'!$B$14*L17</f>
        <v>0</v>
      </c>
      <c r="X17" s="23">
        <f t="shared" ca="1" si="1"/>
        <v>11270055.627427345</v>
      </c>
    </row>
    <row r="18" spans="1:24" x14ac:dyDescent="0.2">
      <c r="A18" s="11">
        <f>'Monthly Data'!A18</f>
        <v>40299</v>
      </c>
      <c r="B18" s="6">
        <f t="shared" si="0"/>
        <v>2010</v>
      </c>
      <c r="C18" s="30">
        <f>'Monthly Data'!Q18</f>
        <v>12141816.925799999</v>
      </c>
      <c r="D18">
        <f t="shared" ca="1" si="2"/>
        <v>144.96</v>
      </c>
      <c r="E18">
        <f t="shared" ca="1" si="2"/>
        <v>8.67</v>
      </c>
      <c r="F18">
        <f>'Monthly Data'!X18</f>
        <v>31</v>
      </c>
      <c r="G18" s="30">
        <f>'Monthly Data'!Y18</f>
        <v>6468.9</v>
      </c>
      <c r="H18">
        <f>'Monthly Data'!AA18</f>
        <v>17</v>
      </c>
      <c r="I18" s="30">
        <f>'Monthly Data'!AM18</f>
        <v>0</v>
      </c>
      <c r="J18" s="4">
        <f>'Monthly Data'!AO18</f>
        <v>0</v>
      </c>
      <c r="K18" s="4">
        <f>'Monthly Data'!AP18</f>
        <v>0</v>
      </c>
      <c r="L18" s="4">
        <f>'Monthly Data'!AQ18</f>
        <v>1</v>
      </c>
      <c r="N18" s="23">
        <f>'LU OLS Model'!$B$5</f>
        <v>-37160612.006604001</v>
      </c>
      <c r="O18" s="23">
        <f ca="1">'LU OLS Model'!$B$6*D18</f>
        <v>-281516.42283414642</v>
      </c>
      <c r="P18" s="23">
        <f ca="1">'LU OLS Model'!$B$7*E18</f>
        <v>162789.74172549974</v>
      </c>
      <c r="Q18" s="23">
        <f>'LU OLS Model'!$B$8*F18</f>
        <v>10663466.90746057</v>
      </c>
      <c r="R18" s="23">
        <f>'LU OLS Model'!$B$9*G18</f>
        <v>40742348.14766597</v>
      </c>
      <c r="S18" s="23">
        <f>'LU OLS Model'!$B$10*H18</f>
        <v>-575653.56446429924</v>
      </c>
      <c r="T18" s="23">
        <f>'LU OLS Model'!$B$11*I18</f>
        <v>0</v>
      </c>
      <c r="U18" s="23">
        <f>'LU OLS Model'!$B$12*J18</f>
        <v>0</v>
      </c>
      <c r="V18" s="23">
        <f>'LU OLS Model'!$B$13*K18</f>
        <v>0</v>
      </c>
      <c r="W18" s="23">
        <f>'LU OLS Model'!$B$14*L18</f>
        <v>-1700650.11734527</v>
      </c>
      <c r="X18" s="23">
        <f t="shared" ca="1" si="1"/>
        <v>11850172.685604325</v>
      </c>
    </row>
    <row r="19" spans="1:24" x14ac:dyDescent="0.2">
      <c r="A19" s="11">
        <f>'Monthly Data'!A19</f>
        <v>40330</v>
      </c>
      <c r="B19" s="6">
        <f t="shared" si="0"/>
        <v>2010</v>
      </c>
      <c r="C19" s="30">
        <f>'Monthly Data'!Q19</f>
        <v>12649401.524900001</v>
      </c>
      <c r="D19">
        <f t="shared" ca="1" si="2"/>
        <v>41.510000000000005</v>
      </c>
      <c r="E19">
        <f t="shared" ca="1" si="2"/>
        <v>44.41</v>
      </c>
      <c r="F19">
        <f>'Monthly Data'!X19</f>
        <v>30</v>
      </c>
      <c r="G19" s="30">
        <f>'Monthly Data'!Y19</f>
        <v>6578.9</v>
      </c>
      <c r="H19">
        <f>'Monthly Data'!AA19</f>
        <v>18</v>
      </c>
      <c r="I19" s="30">
        <f>'Monthly Data'!AM19</f>
        <v>0</v>
      </c>
      <c r="J19" s="4">
        <f>'Monthly Data'!AO19</f>
        <v>0</v>
      </c>
      <c r="K19" s="4">
        <f>'Monthly Data'!AP19</f>
        <v>0</v>
      </c>
      <c r="L19" s="4">
        <f>'Monthly Data'!AQ19</f>
        <v>1</v>
      </c>
      <c r="N19" s="23">
        <f>'LU OLS Model'!$B$5</f>
        <v>-37160612.006604001</v>
      </c>
      <c r="O19" s="23">
        <f ca="1">'LU OLS Model'!$B$6*D19</f>
        <v>-80613.594866483298</v>
      </c>
      <c r="P19" s="23">
        <f ca="1">'LU OLS Model'!$B$7*E19</f>
        <v>833851.49135287688</v>
      </c>
      <c r="Q19" s="23">
        <f>'LU OLS Model'!$B$8*F19</f>
        <v>10319484.103994099</v>
      </c>
      <c r="R19" s="23">
        <f>'LU OLS Model'!$B$9*G19</f>
        <v>41435148.824170977</v>
      </c>
      <c r="S19" s="23">
        <f>'LU OLS Model'!$B$10*H19</f>
        <v>-609515.53884455212</v>
      </c>
      <c r="T19" s="23">
        <f>'LU OLS Model'!$B$11*I19</f>
        <v>0</v>
      </c>
      <c r="U19" s="23">
        <f>'LU OLS Model'!$B$12*J19</f>
        <v>0</v>
      </c>
      <c r="V19" s="23">
        <f>'LU OLS Model'!$B$13*K19</f>
        <v>0</v>
      </c>
      <c r="W19" s="23">
        <f>'LU OLS Model'!$B$14*L19</f>
        <v>-1700650.11734527</v>
      </c>
      <c r="X19" s="23">
        <f t="shared" ca="1" si="1"/>
        <v>13037093.16185765</v>
      </c>
    </row>
    <row r="20" spans="1:24" x14ac:dyDescent="0.2">
      <c r="A20" s="11">
        <f>'Monthly Data'!A20</f>
        <v>40360</v>
      </c>
      <c r="B20" s="6">
        <f t="shared" si="0"/>
        <v>2010</v>
      </c>
      <c r="C20" s="30">
        <f>'Monthly Data'!Q20</f>
        <v>14680604.799199998</v>
      </c>
      <c r="D20">
        <f t="shared" ca="1" si="2"/>
        <v>5.01</v>
      </c>
      <c r="E20">
        <f t="shared" ca="1" si="2"/>
        <v>96.909999999999982</v>
      </c>
      <c r="F20">
        <f>'Monthly Data'!X20</f>
        <v>31</v>
      </c>
      <c r="G20" s="30">
        <f>'Monthly Data'!Y20</f>
        <v>6640.9</v>
      </c>
      <c r="H20">
        <f>'Monthly Data'!AA20</f>
        <v>19</v>
      </c>
      <c r="I20" s="30">
        <f>'Monthly Data'!AM20</f>
        <v>0</v>
      </c>
      <c r="J20" s="4">
        <f>'Monthly Data'!AO20</f>
        <v>0</v>
      </c>
      <c r="K20" s="4">
        <f>'Monthly Data'!AP20</f>
        <v>0</v>
      </c>
      <c r="L20" s="4">
        <f>'Monthly Data'!AQ20</f>
        <v>1</v>
      </c>
      <c r="N20" s="23">
        <f>'LU OLS Model'!$B$5</f>
        <v>-37160612.006604001</v>
      </c>
      <c r="O20" s="23">
        <f ca="1">'LU OLS Model'!$B$6*D20</f>
        <v>-9729.5617991106064</v>
      </c>
      <c r="P20" s="23">
        <f ca="1">'LU OLS Model'!$B$7*E20</f>
        <v>1819602.5225626503</v>
      </c>
      <c r="Q20" s="23">
        <f>'LU OLS Model'!$B$8*F20</f>
        <v>10663466.90746057</v>
      </c>
      <c r="R20" s="23">
        <f>'LU OLS Model'!$B$9*G20</f>
        <v>41825636.478201076</v>
      </c>
      <c r="S20" s="23">
        <f>'LU OLS Model'!$B$10*H20</f>
        <v>-643377.51322480501</v>
      </c>
      <c r="T20" s="23">
        <f>'LU OLS Model'!$B$11*I20</f>
        <v>0</v>
      </c>
      <c r="U20" s="23">
        <f>'LU OLS Model'!$B$12*J20</f>
        <v>0</v>
      </c>
      <c r="V20" s="23">
        <f>'LU OLS Model'!$B$13*K20</f>
        <v>0</v>
      </c>
      <c r="W20" s="23">
        <f>'LU OLS Model'!$B$14*L20</f>
        <v>-1700650.11734527</v>
      </c>
      <c r="X20" s="23">
        <f t="shared" ca="1" si="1"/>
        <v>14794336.709251115</v>
      </c>
    </row>
    <row r="21" spans="1:24" x14ac:dyDescent="0.2">
      <c r="A21" s="11">
        <f>'Monthly Data'!A21</f>
        <v>40391</v>
      </c>
      <c r="B21" s="6">
        <f t="shared" si="0"/>
        <v>2010</v>
      </c>
      <c r="C21" s="30">
        <f>'Monthly Data'!Q21</f>
        <v>14598500.270999998</v>
      </c>
      <c r="D21">
        <f t="shared" ca="1" si="2"/>
        <v>12.719999999999999</v>
      </c>
      <c r="E21">
        <f t="shared" ca="1" si="2"/>
        <v>77.22999999999999</v>
      </c>
      <c r="F21">
        <f>'Monthly Data'!X21</f>
        <v>31</v>
      </c>
      <c r="G21" s="30">
        <f>'Monthly Data'!Y21</f>
        <v>6662.6</v>
      </c>
      <c r="H21">
        <f>'Monthly Data'!AA21</f>
        <v>20</v>
      </c>
      <c r="I21" s="30">
        <f>'Monthly Data'!AM21</f>
        <v>0</v>
      </c>
      <c r="J21" s="4">
        <f>'Monthly Data'!AO21</f>
        <v>0</v>
      </c>
      <c r="K21" s="4">
        <f>'Monthly Data'!AP21</f>
        <v>0</v>
      </c>
      <c r="L21" s="4">
        <f>'Monthly Data'!AQ21</f>
        <v>1</v>
      </c>
      <c r="N21" s="23">
        <f>'LU OLS Model'!$B$5</f>
        <v>-37160612.006604001</v>
      </c>
      <c r="O21" s="23">
        <f ca="1">'LU OLS Model'!$B$6*D21</f>
        <v>-24702.600016903572</v>
      </c>
      <c r="P21" s="23">
        <f ca="1">'LU OLS Model'!$B$7*E21</f>
        <v>1450086.7074348724</v>
      </c>
      <c r="Q21" s="23">
        <f>'LU OLS Model'!$B$8*F21</f>
        <v>10663466.90746057</v>
      </c>
      <c r="R21" s="23">
        <f>'LU OLS Model'!$B$9*G21</f>
        <v>41962307.157111615</v>
      </c>
      <c r="S21" s="23">
        <f>'LU OLS Model'!$B$10*H21</f>
        <v>-677239.48760505789</v>
      </c>
      <c r="T21" s="23">
        <f>'LU OLS Model'!$B$11*I21</f>
        <v>0</v>
      </c>
      <c r="U21" s="23">
        <f>'LU OLS Model'!$B$12*J21</f>
        <v>0</v>
      </c>
      <c r="V21" s="23">
        <f>'LU OLS Model'!$B$13*K21</f>
        <v>0</v>
      </c>
      <c r="W21" s="23">
        <f>'LU OLS Model'!$B$14*L21</f>
        <v>-1700650.11734527</v>
      </c>
      <c r="X21" s="23">
        <f t="shared" ca="1" si="1"/>
        <v>14512656.56043582</v>
      </c>
    </row>
    <row r="22" spans="1:24" x14ac:dyDescent="0.2">
      <c r="A22" s="11">
        <f>'Monthly Data'!A22</f>
        <v>40422</v>
      </c>
      <c r="B22" s="6">
        <f t="shared" si="0"/>
        <v>2010</v>
      </c>
      <c r="C22" s="30">
        <f>'Monthly Data'!Q22</f>
        <v>13203697.476100001</v>
      </c>
      <c r="D22">
        <f t="shared" ca="1" si="2"/>
        <v>86.570000000000007</v>
      </c>
      <c r="E22">
        <f t="shared" ca="1" si="2"/>
        <v>19.899999999999999</v>
      </c>
      <c r="F22">
        <f>'Monthly Data'!X22</f>
        <v>30</v>
      </c>
      <c r="G22" s="30">
        <f>'Monthly Data'!Y22</f>
        <v>6611.2</v>
      </c>
      <c r="H22">
        <f>'Monthly Data'!AA22</f>
        <v>21</v>
      </c>
      <c r="I22" s="30">
        <f>'Monthly Data'!AM22</f>
        <v>1</v>
      </c>
      <c r="J22" s="4">
        <f>'Monthly Data'!AO22</f>
        <v>0</v>
      </c>
      <c r="K22" s="4">
        <f>'Monthly Data'!AP22</f>
        <v>0</v>
      </c>
      <c r="L22" s="4">
        <f>'Monthly Data'!AQ22</f>
        <v>0</v>
      </c>
      <c r="N22" s="23">
        <f>'LU OLS Model'!$B$5</f>
        <v>-37160612.006604001</v>
      </c>
      <c r="O22" s="23">
        <f ca="1">'LU OLS Model'!$B$6*D22</f>
        <v>-168121.39020938228</v>
      </c>
      <c r="P22" s="23">
        <f ca="1">'LU OLS Model'!$B$7*E22</f>
        <v>373646.58135379985</v>
      </c>
      <c r="Q22" s="23">
        <f>'LU OLS Model'!$B$8*F22</f>
        <v>10319484.103994099</v>
      </c>
      <c r="R22" s="23">
        <f>'LU OLS Model'!$B$9*G22</f>
        <v>41638580.295544721</v>
      </c>
      <c r="S22" s="23">
        <f>'LU OLS Model'!$B$10*H22</f>
        <v>-711101.46198531089</v>
      </c>
      <c r="T22" s="23">
        <f>'LU OLS Model'!$B$11*I22</f>
        <v>-1059883.5580144499</v>
      </c>
      <c r="U22" s="23">
        <f>'LU OLS Model'!$B$12*J22</f>
        <v>0</v>
      </c>
      <c r="V22" s="23">
        <f>'LU OLS Model'!$B$13*K22</f>
        <v>0</v>
      </c>
      <c r="W22" s="23">
        <f>'LU OLS Model'!$B$14*L22</f>
        <v>0</v>
      </c>
      <c r="X22" s="23">
        <f t="shared" ca="1" si="1"/>
        <v>13231992.564079475</v>
      </c>
    </row>
    <row r="23" spans="1:24" x14ac:dyDescent="0.2">
      <c r="A23" s="11">
        <f>'Monthly Data'!A23</f>
        <v>40452</v>
      </c>
      <c r="B23" s="6">
        <f t="shared" si="0"/>
        <v>2010</v>
      </c>
      <c r="C23" s="30">
        <f>'Monthly Data'!Q23</f>
        <v>12168635.138100002</v>
      </c>
      <c r="D23">
        <f t="shared" ca="1" si="2"/>
        <v>270.3</v>
      </c>
      <c r="E23">
        <f t="shared" ca="1" si="2"/>
        <v>1.21</v>
      </c>
      <c r="F23">
        <f>'Monthly Data'!X23</f>
        <v>31</v>
      </c>
      <c r="G23" s="30">
        <f>'Monthly Data'!Y23</f>
        <v>6587.1</v>
      </c>
      <c r="H23">
        <f>'Monthly Data'!AA23</f>
        <v>22</v>
      </c>
      <c r="I23" s="30">
        <f>'Monthly Data'!AM23</f>
        <v>1</v>
      </c>
      <c r="J23" s="4">
        <f>'Monthly Data'!AO23</f>
        <v>0</v>
      </c>
      <c r="K23" s="4">
        <f>'Monthly Data'!AP23</f>
        <v>0</v>
      </c>
      <c r="L23" s="4">
        <f>'Monthly Data'!AQ23</f>
        <v>0</v>
      </c>
      <c r="N23" s="23">
        <f>'LU OLS Model'!$B$5</f>
        <v>-37160612.006604001</v>
      </c>
      <c r="O23" s="23">
        <f ca="1">'LU OLS Model'!$B$6*D23</f>
        <v>-524930.25035920099</v>
      </c>
      <c r="P23" s="23">
        <f ca="1">'LU OLS Model'!$B$7*E23</f>
        <v>22719.214243120492</v>
      </c>
      <c r="Q23" s="23">
        <f>'LU OLS Model'!$B$8*F23</f>
        <v>10663466.90746057</v>
      </c>
      <c r="R23" s="23">
        <f>'LU OLS Model'!$B$9*G23</f>
        <v>41486793.96551045</v>
      </c>
      <c r="S23" s="23">
        <f>'LU OLS Model'!$B$10*H23</f>
        <v>-744963.43636556377</v>
      </c>
      <c r="T23" s="23">
        <f>'LU OLS Model'!$B$11*I23</f>
        <v>-1059883.5580144499</v>
      </c>
      <c r="U23" s="23">
        <f>'LU OLS Model'!$B$12*J23</f>
        <v>0</v>
      </c>
      <c r="V23" s="23">
        <f>'LU OLS Model'!$B$13*K23</f>
        <v>0</v>
      </c>
      <c r="W23" s="23">
        <f>'LU OLS Model'!$B$14*L23</f>
        <v>0</v>
      </c>
      <c r="X23" s="23">
        <f t="shared" ca="1" si="1"/>
        <v>12682590.835870927</v>
      </c>
    </row>
    <row r="24" spans="1:24" x14ac:dyDescent="0.2">
      <c r="A24" s="11">
        <f>'Monthly Data'!A24</f>
        <v>40483</v>
      </c>
      <c r="B24" s="6">
        <f t="shared" si="0"/>
        <v>2010</v>
      </c>
      <c r="C24" s="30">
        <f>'Monthly Data'!Q24</f>
        <v>11726856.469900001</v>
      </c>
      <c r="D24">
        <f t="shared" ca="1" si="2"/>
        <v>444.05</v>
      </c>
      <c r="E24">
        <f t="shared" ca="1" si="2"/>
        <v>0</v>
      </c>
      <c r="F24">
        <f>'Monthly Data'!X24</f>
        <v>30</v>
      </c>
      <c r="G24" s="30">
        <f>'Monthly Data'!Y24</f>
        <v>6566.6</v>
      </c>
      <c r="H24">
        <f>'Monthly Data'!AA24</f>
        <v>23</v>
      </c>
      <c r="I24" s="30">
        <f>'Monthly Data'!AM24</f>
        <v>1</v>
      </c>
      <c r="J24" s="4">
        <f>'Monthly Data'!AO24</f>
        <v>0</v>
      </c>
      <c r="K24" s="4">
        <f>'Monthly Data'!AP24</f>
        <v>0</v>
      </c>
      <c r="L24" s="4">
        <f>'Monthly Data'!AQ24</f>
        <v>0</v>
      </c>
      <c r="N24" s="23">
        <f>'LU OLS Model'!$B$5</f>
        <v>-37160612.006604001</v>
      </c>
      <c r="O24" s="23">
        <f ca="1">'LU OLS Model'!$B$6*D24</f>
        <v>-862357.66804292717</v>
      </c>
      <c r="P24" s="23">
        <f ca="1">'LU OLS Model'!$B$7*E24</f>
        <v>0</v>
      </c>
      <c r="Q24" s="23">
        <f>'LU OLS Model'!$B$8*F24</f>
        <v>10319484.103994099</v>
      </c>
      <c r="R24" s="23">
        <f>'LU OLS Model'!$B$9*G24</f>
        <v>41357681.112161785</v>
      </c>
      <c r="S24" s="23">
        <f>'LU OLS Model'!$B$10*H24</f>
        <v>-778825.41074581665</v>
      </c>
      <c r="T24" s="23">
        <f>'LU OLS Model'!$B$11*I24</f>
        <v>-1059883.5580144499</v>
      </c>
      <c r="U24" s="23">
        <f>'LU OLS Model'!$B$12*J24</f>
        <v>0</v>
      </c>
      <c r="V24" s="23">
        <f>'LU OLS Model'!$B$13*K24</f>
        <v>0</v>
      </c>
      <c r="W24" s="23">
        <f>'LU OLS Model'!$B$14*L24</f>
        <v>0</v>
      </c>
      <c r="X24" s="23">
        <f t="shared" ca="1" si="1"/>
        <v>11815486.572748691</v>
      </c>
    </row>
    <row r="25" spans="1:24" x14ac:dyDescent="0.2">
      <c r="A25" s="11">
        <f>'Monthly Data'!A25</f>
        <v>40513</v>
      </c>
      <c r="B25" s="6">
        <f t="shared" si="0"/>
        <v>2010</v>
      </c>
      <c r="C25" s="30">
        <f>'Monthly Data'!Q25</f>
        <v>11839747.178100001</v>
      </c>
      <c r="D25">
        <f t="shared" ca="1" si="2"/>
        <v>684.01</v>
      </c>
      <c r="E25">
        <f t="shared" ca="1" si="2"/>
        <v>0</v>
      </c>
      <c r="F25">
        <f>'Monthly Data'!X25</f>
        <v>31</v>
      </c>
      <c r="G25" s="30">
        <f>'Monthly Data'!Y25</f>
        <v>6584.1</v>
      </c>
      <c r="H25">
        <f>'Monthly Data'!AA25</f>
        <v>24</v>
      </c>
      <c r="I25" s="30">
        <f>'Monthly Data'!AM25</f>
        <v>0</v>
      </c>
      <c r="J25" s="4">
        <f>'Monthly Data'!AO25</f>
        <v>0</v>
      </c>
      <c r="K25" s="4">
        <f>'Monthly Data'!AP25</f>
        <v>1</v>
      </c>
      <c r="L25" s="4">
        <f>'Monthly Data'!AQ25</f>
        <v>0</v>
      </c>
      <c r="N25" s="23">
        <f>'LU OLS Model'!$B$5</f>
        <v>-37160612.006604001</v>
      </c>
      <c r="O25" s="23">
        <f ca="1">'LU OLS Model'!$B$6*D25</f>
        <v>-1328366.7796825641</v>
      </c>
      <c r="P25" s="23">
        <f ca="1">'LU OLS Model'!$B$7*E25</f>
        <v>0</v>
      </c>
      <c r="Q25" s="23">
        <f>'LU OLS Model'!$B$8*F25</f>
        <v>10663466.90746057</v>
      </c>
      <c r="R25" s="23">
        <f>'LU OLS Model'!$B$9*G25</f>
        <v>41467899.401605763</v>
      </c>
      <c r="S25" s="23">
        <f>'LU OLS Model'!$B$10*H25</f>
        <v>-812687.38512606954</v>
      </c>
      <c r="T25" s="23">
        <f>'LU OLS Model'!$B$11*I25</f>
        <v>0</v>
      </c>
      <c r="U25" s="23">
        <f>'LU OLS Model'!$B$12*J25</f>
        <v>0</v>
      </c>
      <c r="V25" s="23">
        <f>'LU OLS Model'!$B$13*K25</f>
        <v>-999621.62057946401</v>
      </c>
      <c r="W25" s="23">
        <f>'LU OLS Model'!$B$14*L25</f>
        <v>0</v>
      </c>
      <c r="X25" s="23">
        <f t="shared" ca="1" si="1"/>
        <v>11830078.517074237</v>
      </c>
    </row>
    <row r="26" spans="1:24" x14ac:dyDescent="0.2">
      <c r="A26" s="11">
        <f>'Monthly Data'!A26</f>
        <v>40544</v>
      </c>
      <c r="B26" s="6">
        <f t="shared" si="0"/>
        <v>2011</v>
      </c>
      <c r="C26" s="30">
        <f>'Monthly Data'!Q26</f>
        <v>12405613.722375479</v>
      </c>
      <c r="D26">
        <f t="shared" ca="1" si="2"/>
        <v>784.29</v>
      </c>
      <c r="E26">
        <f t="shared" ca="1" si="2"/>
        <v>0</v>
      </c>
      <c r="F26">
        <f>'Monthly Data'!X26</f>
        <v>31</v>
      </c>
      <c r="G26" s="30">
        <f>'Monthly Data'!Y26</f>
        <v>6571.2</v>
      </c>
      <c r="H26">
        <f>'Monthly Data'!AA26</f>
        <v>25</v>
      </c>
      <c r="I26" s="30">
        <f>'Monthly Data'!AM26</f>
        <v>0</v>
      </c>
      <c r="J26" s="4">
        <f>'Monthly Data'!AO26</f>
        <v>0</v>
      </c>
      <c r="K26" s="4">
        <f>'Monthly Data'!AP26</f>
        <v>0</v>
      </c>
      <c r="L26" s="4">
        <f>'Monthly Data'!AQ26</f>
        <v>0</v>
      </c>
      <c r="N26" s="23">
        <f>'LU OLS Model'!$B$5</f>
        <v>-37160612.006604001</v>
      </c>
      <c r="O26" s="23">
        <f ca="1">'LU OLS Model'!$B$6*D26</f>
        <v>-1523113.3779290335</v>
      </c>
      <c r="P26" s="23">
        <f ca="1">'LU OLS Model'!$B$7*E26</f>
        <v>0</v>
      </c>
      <c r="Q26" s="23">
        <f>'LU OLS Model'!$B$8*F26</f>
        <v>10663466.90746057</v>
      </c>
      <c r="R26" s="23">
        <f>'LU OLS Model'!$B$9*G26</f>
        <v>41386652.77681563</v>
      </c>
      <c r="S26" s="23">
        <f>'LU OLS Model'!$B$10*H26</f>
        <v>-846549.35950632242</v>
      </c>
      <c r="T26" s="23">
        <f>'LU OLS Model'!$B$11*I26</f>
        <v>0</v>
      </c>
      <c r="U26" s="23">
        <f>'LU OLS Model'!$B$12*J26</f>
        <v>0</v>
      </c>
      <c r="V26" s="23">
        <f>'LU OLS Model'!$B$13*K26</f>
        <v>0</v>
      </c>
      <c r="W26" s="23">
        <f>'LU OLS Model'!$B$14*L26</f>
        <v>0</v>
      </c>
      <c r="X26" s="23">
        <f t="shared" ca="1" si="1"/>
        <v>12519844.940236846</v>
      </c>
    </row>
    <row r="27" spans="1:24" x14ac:dyDescent="0.2">
      <c r="A27" s="11">
        <f>'Monthly Data'!A27</f>
        <v>40575</v>
      </c>
      <c r="B27" s="6">
        <f t="shared" si="0"/>
        <v>2011</v>
      </c>
      <c r="C27" s="30">
        <f>'Monthly Data'!Q27</f>
        <v>11374508.151626434</v>
      </c>
      <c r="D27">
        <f t="shared" ca="1" si="2"/>
        <v>682.50999999999988</v>
      </c>
      <c r="E27">
        <f t="shared" ca="1" si="2"/>
        <v>0</v>
      </c>
      <c r="F27">
        <f>'Monthly Data'!X27</f>
        <v>28</v>
      </c>
      <c r="G27" s="30">
        <f>'Monthly Data'!Y27</f>
        <v>6548.1</v>
      </c>
      <c r="H27">
        <f>'Monthly Data'!AA27</f>
        <v>26</v>
      </c>
      <c r="I27" s="30">
        <f>'Monthly Data'!AM27</f>
        <v>0</v>
      </c>
      <c r="J27" s="4">
        <f>'Monthly Data'!AO27</f>
        <v>0</v>
      </c>
      <c r="K27" s="4">
        <f>'Monthly Data'!AP27</f>
        <v>0</v>
      </c>
      <c r="L27" s="4">
        <f>'Monthly Data'!AQ27</f>
        <v>0</v>
      </c>
      <c r="N27" s="23">
        <f>'LU OLS Model'!$B$5</f>
        <v>-37160612.006604001</v>
      </c>
      <c r="O27" s="23">
        <f ca="1">'LU OLS Model'!$B$6*D27</f>
        <v>-1325453.7372277402</v>
      </c>
      <c r="P27" s="23">
        <f ca="1">'LU OLS Model'!$B$7*E27</f>
        <v>0</v>
      </c>
      <c r="Q27" s="23">
        <f>'LU OLS Model'!$B$8*F27</f>
        <v>9631518.4970611595</v>
      </c>
      <c r="R27" s="23">
        <f>'LU OLS Model'!$B$9*G27</f>
        <v>41241164.634749576</v>
      </c>
      <c r="S27" s="23">
        <f>'LU OLS Model'!$B$10*H27</f>
        <v>-880411.3338865753</v>
      </c>
      <c r="T27" s="23">
        <f>'LU OLS Model'!$B$11*I27</f>
        <v>0</v>
      </c>
      <c r="U27" s="23">
        <f>'LU OLS Model'!$B$12*J27</f>
        <v>0</v>
      </c>
      <c r="V27" s="23">
        <f>'LU OLS Model'!$B$13*K27</f>
        <v>0</v>
      </c>
      <c r="W27" s="23">
        <f>'LU OLS Model'!$B$14*L27</f>
        <v>0</v>
      </c>
      <c r="X27" s="23">
        <f t="shared" ca="1" si="1"/>
        <v>11506206.054092422</v>
      </c>
    </row>
    <row r="28" spans="1:24" x14ac:dyDescent="0.2">
      <c r="A28" s="11">
        <f>'Monthly Data'!A28</f>
        <v>40603</v>
      </c>
      <c r="B28" s="6">
        <f t="shared" si="0"/>
        <v>2011</v>
      </c>
      <c r="C28" s="30">
        <f>'Monthly Data'!Q28</f>
        <v>12423061.406977391</v>
      </c>
      <c r="D28">
        <f t="shared" ca="1" si="2"/>
        <v>556.99</v>
      </c>
      <c r="E28">
        <f t="shared" ca="1" si="2"/>
        <v>0</v>
      </c>
      <c r="F28">
        <f>'Monthly Data'!X28</f>
        <v>31</v>
      </c>
      <c r="G28" s="30">
        <f>'Monthly Data'!Y28</f>
        <v>6523.7</v>
      </c>
      <c r="H28">
        <f>'Monthly Data'!AA28</f>
        <v>27</v>
      </c>
      <c r="I28" s="30">
        <f>'Monthly Data'!AM28</f>
        <v>0</v>
      </c>
      <c r="J28" s="4">
        <f>'Monthly Data'!AO28</f>
        <v>0</v>
      </c>
      <c r="K28" s="4">
        <f>'Monthly Data'!AP28</f>
        <v>0</v>
      </c>
      <c r="L28" s="4">
        <f>'Monthly Data'!AQ28</f>
        <v>0</v>
      </c>
      <c r="N28" s="23">
        <f>'LU OLS Model'!$B$5</f>
        <v>-37160612.006604001</v>
      </c>
      <c r="O28" s="23">
        <f ca="1">'LU OLS Model'!$B$6*D28</f>
        <v>-1081690.3446081071</v>
      </c>
      <c r="P28" s="23">
        <f ca="1">'LU OLS Model'!$B$7*E28</f>
        <v>0</v>
      </c>
      <c r="Q28" s="23">
        <f>'LU OLS Model'!$B$8*F28</f>
        <v>10663466.90746057</v>
      </c>
      <c r="R28" s="23">
        <f>'LU OLS Model'!$B$9*G28</f>
        <v>41087488.848324828</v>
      </c>
      <c r="S28" s="23">
        <f>'LU OLS Model'!$B$10*H28</f>
        <v>-914273.30826682819</v>
      </c>
      <c r="T28" s="23">
        <f>'LU OLS Model'!$B$11*I28</f>
        <v>0</v>
      </c>
      <c r="U28" s="23">
        <f>'LU OLS Model'!$B$12*J28</f>
        <v>0</v>
      </c>
      <c r="V28" s="23">
        <f>'LU OLS Model'!$B$13*K28</f>
        <v>0</v>
      </c>
      <c r="W28" s="23">
        <f>'LU OLS Model'!$B$14*L28</f>
        <v>0</v>
      </c>
      <c r="X28" s="23">
        <f t="shared" ca="1" si="1"/>
        <v>12594380.096306464</v>
      </c>
    </row>
    <row r="29" spans="1:24" x14ac:dyDescent="0.2">
      <c r="A29" s="11">
        <f>'Monthly Data'!A29</f>
        <v>40634</v>
      </c>
      <c r="B29" s="6">
        <f t="shared" si="0"/>
        <v>2011</v>
      </c>
      <c r="C29" s="30">
        <f>'Monthly Data'!Q29</f>
        <v>11687900.613328347</v>
      </c>
      <c r="D29">
        <f t="shared" ca="1" si="2"/>
        <v>326.58999999999997</v>
      </c>
      <c r="E29">
        <f t="shared" ca="1" si="2"/>
        <v>0.39</v>
      </c>
      <c r="F29">
        <f>'Monthly Data'!X29</f>
        <v>30</v>
      </c>
      <c r="G29" s="30">
        <f>'Monthly Data'!Y29</f>
        <v>6550</v>
      </c>
      <c r="H29">
        <f>'Monthly Data'!AA29</f>
        <v>28</v>
      </c>
      <c r="I29" s="30">
        <f>'Monthly Data'!AM29</f>
        <v>0</v>
      </c>
      <c r="J29" s="4">
        <f>'Monthly Data'!AO29</f>
        <v>1</v>
      </c>
      <c r="K29" s="4">
        <f>'Monthly Data'!AP29</f>
        <v>0</v>
      </c>
      <c r="L29" s="4">
        <f>'Monthly Data'!AQ29</f>
        <v>0</v>
      </c>
      <c r="N29" s="23">
        <f>'LU OLS Model'!$B$5</f>
        <v>-37160612.006604001</v>
      </c>
      <c r="O29" s="23">
        <f ca="1">'LU OLS Model'!$B$6*D29</f>
        <v>-634247.02354721213</v>
      </c>
      <c r="P29" s="23">
        <f ca="1">'LU OLS Model'!$B$7*E29</f>
        <v>7322.7219461297464</v>
      </c>
      <c r="Q29" s="23">
        <f>'LU OLS Model'!$B$8*F29</f>
        <v>10319484.103994099</v>
      </c>
      <c r="R29" s="23">
        <f>'LU OLS Model'!$B$9*G29</f>
        <v>41253131.191889212</v>
      </c>
      <c r="S29" s="23">
        <f>'LU OLS Model'!$B$10*H29</f>
        <v>-948135.28264708119</v>
      </c>
      <c r="T29" s="23">
        <f>'LU OLS Model'!$B$11*I29</f>
        <v>0</v>
      </c>
      <c r="U29" s="23">
        <f>'LU OLS Model'!$B$12*J29</f>
        <v>-1039210.49447872</v>
      </c>
      <c r="V29" s="23">
        <f>'LU OLS Model'!$B$13*K29</f>
        <v>0</v>
      </c>
      <c r="W29" s="23">
        <f>'LU OLS Model'!$B$14*L29</f>
        <v>0</v>
      </c>
      <c r="X29" s="23">
        <f t="shared" ca="1" si="1"/>
        <v>11797733.21055243</v>
      </c>
    </row>
    <row r="30" spans="1:24" x14ac:dyDescent="0.2">
      <c r="A30" s="11">
        <f>'Monthly Data'!A30</f>
        <v>40664</v>
      </c>
      <c r="B30" s="6">
        <f t="shared" si="0"/>
        <v>2011</v>
      </c>
      <c r="C30" s="30">
        <f>'Monthly Data'!Q30</f>
        <v>12168060.882579302</v>
      </c>
      <c r="D30">
        <f t="shared" ca="1" si="2"/>
        <v>144.96</v>
      </c>
      <c r="E30">
        <f t="shared" ca="1" si="2"/>
        <v>8.67</v>
      </c>
      <c r="F30">
        <f>'Monthly Data'!X30</f>
        <v>31</v>
      </c>
      <c r="G30" s="30">
        <f>'Monthly Data'!Y30</f>
        <v>6612</v>
      </c>
      <c r="H30">
        <f>'Monthly Data'!AA30</f>
        <v>29</v>
      </c>
      <c r="I30" s="30">
        <f>'Monthly Data'!AM30</f>
        <v>0</v>
      </c>
      <c r="J30" s="4">
        <f>'Monthly Data'!AO30</f>
        <v>0</v>
      </c>
      <c r="K30" s="4">
        <f>'Monthly Data'!AP30</f>
        <v>0</v>
      </c>
      <c r="L30" s="4">
        <f>'Monthly Data'!AQ30</f>
        <v>1</v>
      </c>
      <c r="N30" s="23">
        <f>'LU OLS Model'!$B$5</f>
        <v>-37160612.006604001</v>
      </c>
      <c r="O30" s="23">
        <f ca="1">'LU OLS Model'!$B$6*D30</f>
        <v>-281516.42283414642</v>
      </c>
      <c r="P30" s="23">
        <f ca="1">'LU OLS Model'!$B$7*E30</f>
        <v>162789.74172549974</v>
      </c>
      <c r="Q30" s="23">
        <f>'LU OLS Model'!$B$8*F30</f>
        <v>10663466.90746057</v>
      </c>
      <c r="R30" s="23">
        <f>'LU OLS Model'!$B$9*G30</f>
        <v>41643618.845919304</v>
      </c>
      <c r="S30" s="23">
        <f>'LU OLS Model'!$B$10*H30</f>
        <v>-981997.25702733407</v>
      </c>
      <c r="T30" s="23">
        <f>'LU OLS Model'!$B$11*I30</f>
        <v>0</v>
      </c>
      <c r="U30" s="23">
        <f>'LU OLS Model'!$B$12*J30</f>
        <v>0</v>
      </c>
      <c r="V30" s="23">
        <f>'LU OLS Model'!$B$13*K30</f>
        <v>0</v>
      </c>
      <c r="W30" s="23">
        <f>'LU OLS Model'!$B$14*L30</f>
        <v>-1700650.11734527</v>
      </c>
      <c r="X30" s="23">
        <f t="shared" ca="1" si="1"/>
        <v>12345099.691294624</v>
      </c>
    </row>
    <row r="31" spans="1:24" x14ac:dyDescent="0.2">
      <c r="A31" s="11">
        <f>'Monthly Data'!A31</f>
        <v>40695</v>
      </c>
      <c r="B31" s="6">
        <f t="shared" si="0"/>
        <v>2011</v>
      </c>
      <c r="C31" s="30">
        <f>'Monthly Data'!Q31</f>
        <v>13362627.250630258</v>
      </c>
      <c r="D31">
        <f t="shared" ref="D31:E46" ca="1" si="3">D19</f>
        <v>41.510000000000005</v>
      </c>
      <c r="E31">
        <f t="shared" ca="1" si="3"/>
        <v>44.41</v>
      </c>
      <c r="F31">
        <f>'Monthly Data'!X31</f>
        <v>30</v>
      </c>
      <c r="G31" s="30">
        <f>'Monthly Data'!Y31</f>
        <v>6706.8</v>
      </c>
      <c r="H31">
        <f>'Monthly Data'!AA31</f>
        <v>30</v>
      </c>
      <c r="I31" s="30">
        <f>'Monthly Data'!AM31</f>
        <v>0</v>
      </c>
      <c r="J31" s="4">
        <f>'Monthly Data'!AO31</f>
        <v>0</v>
      </c>
      <c r="K31" s="4">
        <f>'Monthly Data'!AP31</f>
        <v>0</v>
      </c>
      <c r="L31" s="4">
        <f>'Monthly Data'!AQ31</f>
        <v>1</v>
      </c>
      <c r="N31" s="23">
        <f>'LU OLS Model'!$B$5</f>
        <v>-37160612.006604001</v>
      </c>
      <c r="O31" s="23">
        <f ca="1">'LU OLS Model'!$B$6*D31</f>
        <v>-80613.594866483298</v>
      </c>
      <c r="P31" s="23">
        <f ca="1">'LU OLS Model'!$B$7*E31</f>
        <v>833851.49135287688</v>
      </c>
      <c r="Q31" s="23">
        <f>'LU OLS Model'!$B$8*F31</f>
        <v>10319484.103994099</v>
      </c>
      <c r="R31" s="23">
        <f>'LU OLS Model'!$B$9*G31</f>
        <v>42240687.06530726</v>
      </c>
      <c r="S31" s="23">
        <f>'LU OLS Model'!$B$10*H31</f>
        <v>-1015859.231407587</v>
      </c>
      <c r="T31" s="23">
        <f>'LU OLS Model'!$B$11*I31</f>
        <v>0</v>
      </c>
      <c r="U31" s="23">
        <f>'LU OLS Model'!$B$12*J31</f>
        <v>0</v>
      </c>
      <c r="V31" s="23">
        <f>'LU OLS Model'!$B$13*K31</f>
        <v>0</v>
      </c>
      <c r="W31" s="23">
        <f>'LU OLS Model'!$B$14*L31</f>
        <v>-1700650.11734527</v>
      </c>
      <c r="X31" s="23">
        <f t="shared" ca="1" si="1"/>
        <v>13436287.710430898</v>
      </c>
    </row>
    <row r="32" spans="1:24" x14ac:dyDescent="0.2">
      <c r="A32" s="11">
        <f>'Monthly Data'!A32</f>
        <v>40725</v>
      </c>
      <c r="B32" s="6">
        <f t="shared" si="0"/>
        <v>2011</v>
      </c>
      <c r="C32" s="30">
        <f>'Monthly Data'!Q32</f>
        <v>15310374.188881215</v>
      </c>
      <c r="D32">
        <f t="shared" ca="1" si="3"/>
        <v>5.01</v>
      </c>
      <c r="E32">
        <f t="shared" ca="1" si="3"/>
        <v>96.909999999999982</v>
      </c>
      <c r="F32">
        <f>'Monthly Data'!X32</f>
        <v>31</v>
      </c>
      <c r="G32" s="30">
        <f>'Monthly Data'!Y32</f>
        <v>6755.3</v>
      </c>
      <c r="H32">
        <f>'Monthly Data'!AA32</f>
        <v>31</v>
      </c>
      <c r="I32" s="30">
        <f>'Monthly Data'!AM32</f>
        <v>0</v>
      </c>
      <c r="J32" s="4">
        <f>'Monthly Data'!AO32</f>
        <v>0</v>
      </c>
      <c r="K32" s="4">
        <f>'Monthly Data'!AP32</f>
        <v>0</v>
      </c>
      <c r="L32" s="4">
        <f>'Monthly Data'!AQ32</f>
        <v>1</v>
      </c>
      <c r="N32" s="23">
        <f>'LU OLS Model'!$B$5</f>
        <v>-37160612.006604001</v>
      </c>
      <c r="O32" s="23">
        <f ca="1">'LU OLS Model'!$B$6*D32</f>
        <v>-9729.5617991106064</v>
      </c>
      <c r="P32" s="23">
        <f ca="1">'LU OLS Model'!$B$7*E32</f>
        <v>1819602.5225626503</v>
      </c>
      <c r="Q32" s="23">
        <f>'LU OLS Model'!$B$8*F32</f>
        <v>10663466.90746057</v>
      </c>
      <c r="R32" s="23">
        <f>'LU OLS Model'!$B$9*G32</f>
        <v>42546149.181766286</v>
      </c>
      <c r="S32" s="23">
        <f>'LU OLS Model'!$B$10*H32</f>
        <v>-1049721.2057878398</v>
      </c>
      <c r="T32" s="23">
        <f>'LU OLS Model'!$B$11*I32</f>
        <v>0</v>
      </c>
      <c r="U32" s="23">
        <f>'LU OLS Model'!$B$12*J32</f>
        <v>0</v>
      </c>
      <c r="V32" s="23">
        <f>'LU OLS Model'!$B$13*K32</f>
        <v>0</v>
      </c>
      <c r="W32" s="23">
        <f>'LU OLS Model'!$B$14*L32</f>
        <v>-1700650.11734527</v>
      </c>
      <c r="X32" s="23">
        <f t="shared" ca="1" si="1"/>
        <v>15108505.720253289</v>
      </c>
    </row>
    <row r="33" spans="1:24" x14ac:dyDescent="0.2">
      <c r="A33" s="11">
        <f>'Monthly Data'!A33</f>
        <v>40756</v>
      </c>
      <c r="B33" s="6">
        <f t="shared" si="0"/>
        <v>2011</v>
      </c>
      <c r="C33" s="30">
        <f>'Monthly Data'!Q33</f>
        <v>15010910.93713217</v>
      </c>
      <c r="D33">
        <f t="shared" ca="1" si="3"/>
        <v>12.719999999999999</v>
      </c>
      <c r="E33">
        <f t="shared" ca="1" si="3"/>
        <v>77.22999999999999</v>
      </c>
      <c r="F33">
        <f>'Monthly Data'!X33</f>
        <v>31</v>
      </c>
      <c r="G33" s="30">
        <f>'Monthly Data'!Y33</f>
        <v>6778</v>
      </c>
      <c r="H33">
        <f>'Monthly Data'!AA33</f>
        <v>32</v>
      </c>
      <c r="I33" s="30">
        <f>'Monthly Data'!AM33</f>
        <v>0</v>
      </c>
      <c r="J33" s="4">
        <f>'Monthly Data'!AO33</f>
        <v>0</v>
      </c>
      <c r="K33" s="4">
        <f>'Monthly Data'!AP33</f>
        <v>0</v>
      </c>
      <c r="L33" s="4">
        <f>'Monthly Data'!AQ33</f>
        <v>1</v>
      </c>
      <c r="N33" s="23">
        <f>'LU OLS Model'!$B$5</f>
        <v>-37160612.006604001</v>
      </c>
      <c r="O33" s="23">
        <f ca="1">'LU OLS Model'!$B$6*D33</f>
        <v>-24702.600016903572</v>
      </c>
      <c r="P33" s="23">
        <f ca="1">'LU OLS Model'!$B$7*E33</f>
        <v>1450086.7074348724</v>
      </c>
      <c r="Q33" s="23">
        <f>'LU OLS Model'!$B$8*F33</f>
        <v>10663466.90746057</v>
      </c>
      <c r="R33" s="23">
        <f>'LU OLS Model'!$B$9*G33</f>
        <v>42689118.048645049</v>
      </c>
      <c r="S33" s="23">
        <f>'LU OLS Model'!$B$10*H33</f>
        <v>-1083583.1801680927</v>
      </c>
      <c r="T33" s="23">
        <f>'LU OLS Model'!$B$11*I33</f>
        <v>0</v>
      </c>
      <c r="U33" s="23">
        <f>'LU OLS Model'!$B$12*J33</f>
        <v>0</v>
      </c>
      <c r="V33" s="23">
        <f>'LU OLS Model'!$B$13*K33</f>
        <v>0</v>
      </c>
      <c r="W33" s="23">
        <f>'LU OLS Model'!$B$14*L33</f>
        <v>-1700650.11734527</v>
      </c>
      <c r="X33" s="23">
        <f t="shared" ca="1" si="1"/>
        <v>14833123.75940622</v>
      </c>
    </row>
    <row r="34" spans="1:24" x14ac:dyDescent="0.2">
      <c r="A34" s="11">
        <f>'Monthly Data'!A34</f>
        <v>40787</v>
      </c>
      <c r="B34" s="6">
        <f t="shared" si="0"/>
        <v>2011</v>
      </c>
      <c r="C34" s="30">
        <f>'Monthly Data'!Q34</f>
        <v>14264567.369983125</v>
      </c>
      <c r="D34">
        <f t="shared" ca="1" si="3"/>
        <v>86.570000000000007</v>
      </c>
      <c r="E34">
        <f t="shared" ca="1" si="3"/>
        <v>19.899999999999999</v>
      </c>
      <c r="F34">
        <f>'Monthly Data'!X34</f>
        <v>30</v>
      </c>
      <c r="G34" s="30">
        <f>'Monthly Data'!Y34</f>
        <v>6734.6</v>
      </c>
      <c r="H34">
        <f>'Monthly Data'!AA34</f>
        <v>33</v>
      </c>
      <c r="I34" s="30">
        <f>'Monthly Data'!AM34</f>
        <v>1</v>
      </c>
      <c r="J34" s="4">
        <f>'Monthly Data'!AO34</f>
        <v>0</v>
      </c>
      <c r="K34" s="4">
        <f>'Monthly Data'!AP34</f>
        <v>0</v>
      </c>
      <c r="L34" s="4">
        <f>'Monthly Data'!AQ34</f>
        <v>0</v>
      </c>
      <c r="N34" s="23">
        <f>'LU OLS Model'!$B$5</f>
        <v>-37160612.006604001</v>
      </c>
      <c r="O34" s="23">
        <f ca="1">'LU OLS Model'!$B$6*D34</f>
        <v>-168121.39020938228</v>
      </c>
      <c r="P34" s="23">
        <f ca="1">'LU OLS Model'!$B$7*E34</f>
        <v>373646.58135379985</v>
      </c>
      <c r="Q34" s="23">
        <f>'LU OLS Model'!$B$8*F34</f>
        <v>10319484.103994099</v>
      </c>
      <c r="R34" s="23">
        <f>'LU OLS Model'!$B$9*G34</f>
        <v>42415776.69082398</v>
      </c>
      <c r="S34" s="23">
        <f>'LU OLS Model'!$B$10*H34</f>
        <v>-1117445.1545483456</v>
      </c>
      <c r="T34" s="23">
        <f>'LU OLS Model'!$B$11*I34</f>
        <v>-1059883.5580144499</v>
      </c>
      <c r="U34" s="23">
        <f>'LU OLS Model'!$B$12*J34</f>
        <v>0</v>
      </c>
      <c r="V34" s="23">
        <f>'LU OLS Model'!$B$13*K34</f>
        <v>0</v>
      </c>
      <c r="W34" s="23">
        <f>'LU OLS Model'!$B$14*L34</f>
        <v>0</v>
      </c>
      <c r="X34" s="23">
        <f t="shared" ca="1" si="1"/>
        <v>13602845.266795699</v>
      </c>
    </row>
    <row r="35" spans="1:24" x14ac:dyDescent="0.2">
      <c r="A35" s="11">
        <f>'Monthly Data'!A35</f>
        <v>40817</v>
      </c>
      <c r="B35" s="6">
        <f t="shared" si="0"/>
        <v>2011</v>
      </c>
      <c r="C35" s="30">
        <f>'Monthly Data'!Q35</f>
        <v>12925769.505834082</v>
      </c>
      <c r="D35">
        <f t="shared" ca="1" si="3"/>
        <v>270.3</v>
      </c>
      <c r="E35">
        <f t="shared" ca="1" si="3"/>
        <v>1.21</v>
      </c>
      <c r="F35">
        <f>'Monthly Data'!X35</f>
        <v>31</v>
      </c>
      <c r="G35" s="30">
        <f>'Monthly Data'!Y35</f>
        <v>6702.2</v>
      </c>
      <c r="H35">
        <f>'Monthly Data'!AA35</f>
        <v>34</v>
      </c>
      <c r="I35" s="30">
        <f>'Monthly Data'!AM35</f>
        <v>1</v>
      </c>
      <c r="J35" s="4">
        <f>'Monthly Data'!AO35</f>
        <v>0</v>
      </c>
      <c r="K35" s="4">
        <f>'Monthly Data'!AP35</f>
        <v>0</v>
      </c>
      <c r="L35" s="4">
        <f>'Monthly Data'!AQ35</f>
        <v>0</v>
      </c>
      <c r="N35" s="23">
        <f>'LU OLS Model'!$B$5</f>
        <v>-37160612.006604001</v>
      </c>
      <c r="O35" s="23">
        <f ca="1">'LU OLS Model'!$B$6*D35</f>
        <v>-524930.25035920099</v>
      </c>
      <c r="P35" s="23">
        <f ca="1">'LU OLS Model'!$B$7*E35</f>
        <v>22719.214243120492</v>
      </c>
      <c r="Q35" s="23">
        <f>'LU OLS Model'!$B$8*F35</f>
        <v>10663466.90746057</v>
      </c>
      <c r="R35" s="23">
        <f>'LU OLS Model'!$B$9*G35</f>
        <v>42211715.400653414</v>
      </c>
      <c r="S35" s="23">
        <f>'LU OLS Model'!$B$10*H35</f>
        <v>-1151307.1289285985</v>
      </c>
      <c r="T35" s="23">
        <f>'LU OLS Model'!$B$11*I35</f>
        <v>-1059883.5580144499</v>
      </c>
      <c r="U35" s="23">
        <f>'LU OLS Model'!$B$12*J35</f>
        <v>0</v>
      </c>
      <c r="V35" s="23">
        <f>'LU OLS Model'!$B$13*K35</f>
        <v>0</v>
      </c>
      <c r="W35" s="23">
        <f>'LU OLS Model'!$B$14*L35</f>
        <v>0</v>
      </c>
      <c r="X35" s="23">
        <f t="shared" ca="1" si="1"/>
        <v>13001168.578450857</v>
      </c>
    </row>
    <row r="36" spans="1:24" x14ac:dyDescent="0.2">
      <c r="A36" s="11">
        <f>'Monthly Data'!A36</f>
        <v>40848</v>
      </c>
      <c r="B36" s="6">
        <f t="shared" si="0"/>
        <v>2011</v>
      </c>
      <c r="C36" s="30">
        <f>'Monthly Data'!Q36</f>
        <v>12089342.293885039</v>
      </c>
      <c r="D36">
        <f t="shared" ca="1" si="3"/>
        <v>444.05</v>
      </c>
      <c r="E36">
        <f t="shared" ca="1" si="3"/>
        <v>0</v>
      </c>
      <c r="F36">
        <f>'Monthly Data'!X36</f>
        <v>30</v>
      </c>
      <c r="G36" s="30">
        <f>'Monthly Data'!Y36</f>
        <v>6669.4</v>
      </c>
      <c r="H36">
        <f>'Monthly Data'!AA36</f>
        <v>35</v>
      </c>
      <c r="I36" s="30">
        <f>'Monthly Data'!AM36</f>
        <v>1</v>
      </c>
      <c r="J36" s="4">
        <f>'Monthly Data'!AO36</f>
        <v>0</v>
      </c>
      <c r="K36" s="4">
        <f>'Monthly Data'!AP36</f>
        <v>0</v>
      </c>
      <c r="L36" s="4">
        <f>'Monthly Data'!AQ36</f>
        <v>0</v>
      </c>
      <c r="N36" s="23">
        <f>'LU OLS Model'!$B$5</f>
        <v>-37160612.006604001</v>
      </c>
      <c r="O36" s="23">
        <f ca="1">'LU OLS Model'!$B$6*D36</f>
        <v>-862357.66804292717</v>
      </c>
      <c r="P36" s="23">
        <f ca="1">'LU OLS Model'!$B$7*E36</f>
        <v>0</v>
      </c>
      <c r="Q36" s="23">
        <f>'LU OLS Model'!$B$8*F36</f>
        <v>10319484.103994099</v>
      </c>
      <c r="R36" s="23">
        <f>'LU OLS Model'!$B$9*G36</f>
        <v>42005134.835295551</v>
      </c>
      <c r="S36" s="23">
        <f>'LU OLS Model'!$B$10*H36</f>
        <v>-1185169.1033088514</v>
      </c>
      <c r="T36" s="23">
        <f>'LU OLS Model'!$B$11*I36</f>
        <v>-1059883.5580144499</v>
      </c>
      <c r="U36" s="23">
        <f>'LU OLS Model'!$B$12*J36</f>
        <v>0</v>
      </c>
      <c r="V36" s="23">
        <f>'LU OLS Model'!$B$13*K36</f>
        <v>0</v>
      </c>
      <c r="W36" s="23">
        <f>'LU OLS Model'!$B$14*L36</f>
        <v>0</v>
      </c>
      <c r="X36" s="23">
        <f t="shared" ca="1" si="1"/>
        <v>12056596.603319421</v>
      </c>
    </row>
    <row r="37" spans="1:24" x14ac:dyDescent="0.2">
      <c r="A37" s="11">
        <f>'Monthly Data'!A37</f>
        <v>40878</v>
      </c>
      <c r="B37" s="6">
        <f t="shared" si="0"/>
        <v>2011</v>
      </c>
      <c r="C37" s="30">
        <f>'Monthly Data'!Q37</f>
        <v>12086426.369935995</v>
      </c>
      <c r="D37">
        <f t="shared" ca="1" si="3"/>
        <v>684.01</v>
      </c>
      <c r="E37">
        <f t="shared" ca="1" si="3"/>
        <v>0</v>
      </c>
      <c r="F37">
        <f>'Monthly Data'!X37</f>
        <v>31</v>
      </c>
      <c r="G37" s="30">
        <f>'Monthly Data'!Y37</f>
        <v>6668.3</v>
      </c>
      <c r="H37">
        <f>'Monthly Data'!AA37</f>
        <v>36</v>
      </c>
      <c r="I37" s="30">
        <f>'Monthly Data'!AM37</f>
        <v>0</v>
      </c>
      <c r="J37" s="4">
        <f>'Monthly Data'!AO37</f>
        <v>0</v>
      </c>
      <c r="K37" s="4">
        <f>'Monthly Data'!AP37</f>
        <v>1</v>
      </c>
      <c r="L37" s="4">
        <f>'Monthly Data'!AQ37</f>
        <v>0</v>
      </c>
      <c r="N37" s="23">
        <f>'LU OLS Model'!$B$5</f>
        <v>-37160612.006604001</v>
      </c>
      <c r="O37" s="23">
        <f ca="1">'LU OLS Model'!$B$6*D37</f>
        <v>-1328366.7796825641</v>
      </c>
      <c r="P37" s="23">
        <f ca="1">'LU OLS Model'!$B$7*E37</f>
        <v>0</v>
      </c>
      <c r="Q37" s="23">
        <f>'LU OLS Model'!$B$8*F37</f>
        <v>10663466.90746057</v>
      </c>
      <c r="R37" s="23">
        <f>'LU OLS Model'!$B$9*G37</f>
        <v>41998206.828530505</v>
      </c>
      <c r="S37" s="23">
        <f>'LU OLS Model'!$B$10*H37</f>
        <v>-1219031.0776891042</v>
      </c>
      <c r="T37" s="23">
        <f>'LU OLS Model'!$B$11*I37</f>
        <v>0</v>
      </c>
      <c r="U37" s="23">
        <f>'LU OLS Model'!$B$12*J37</f>
        <v>0</v>
      </c>
      <c r="V37" s="23">
        <f>'LU OLS Model'!$B$13*K37</f>
        <v>-999621.62057946401</v>
      </c>
      <c r="W37" s="23">
        <f>'LU OLS Model'!$B$14*L37</f>
        <v>0</v>
      </c>
      <c r="X37" s="23">
        <f t="shared" ca="1" si="1"/>
        <v>11954042.251435945</v>
      </c>
    </row>
    <row r="38" spans="1:24" x14ac:dyDescent="0.2">
      <c r="A38" s="11">
        <f>'Monthly Data'!A38</f>
        <v>40909</v>
      </c>
      <c r="B38" s="6">
        <f t="shared" si="0"/>
        <v>2012</v>
      </c>
      <c r="C38" s="30">
        <f>'Monthly Data'!Q38</f>
        <v>12687881.381740851</v>
      </c>
      <c r="D38">
        <f t="shared" ca="1" si="3"/>
        <v>784.29</v>
      </c>
      <c r="E38">
        <f t="shared" ca="1" si="3"/>
        <v>0</v>
      </c>
      <c r="F38">
        <f>'Monthly Data'!X38</f>
        <v>31</v>
      </c>
      <c r="G38" s="30">
        <f>'Monthly Data'!Y38</f>
        <v>6635.9</v>
      </c>
      <c r="H38">
        <f>'Monthly Data'!AA38</f>
        <v>37</v>
      </c>
      <c r="I38" s="30">
        <f>'Monthly Data'!AM38</f>
        <v>0</v>
      </c>
      <c r="J38" s="4">
        <f>'Monthly Data'!AO38</f>
        <v>0</v>
      </c>
      <c r="K38" s="4">
        <f>'Monthly Data'!AP38</f>
        <v>0</v>
      </c>
      <c r="L38" s="4">
        <f>'Monthly Data'!AQ38</f>
        <v>0</v>
      </c>
      <c r="N38" s="23">
        <f>'LU OLS Model'!$B$5</f>
        <v>-37160612.006604001</v>
      </c>
      <c r="O38" s="23">
        <f ca="1">'LU OLS Model'!$B$6*D38</f>
        <v>-1523113.3779290335</v>
      </c>
      <c r="P38" s="23">
        <f ca="1">'LU OLS Model'!$B$7*E38</f>
        <v>0</v>
      </c>
      <c r="Q38" s="23">
        <f>'LU OLS Model'!$B$8*F38</f>
        <v>10663466.90746057</v>
      </c>
      <c r="R38" s="23">
        <f>'LU OLS Model'!$B$9*G38</f>
        <v>41794145.53835994</v>
      </c>
      <c r="S38" s="23">
        <f>'LU OLS Model'!$B$10*H38</f>
        <v>-1252893.0520693571</v>
      </c>
      <c r="T38" s="23">
        <f>'LU OLS Model'!$B$11*I38</f>
        <v>0</v>
      </c>
      <c r="U38" s="23">
        <f>'LU OLS Model'!$B$12*J38</f>
        <v>0</v>
      </c>
      <c r="V38" s="23">
        <f>'LU OLS Model'!$B$13*K38</f>
        <v>0</v>
      </c>
      <c r="W38" s="23">
        <f>'LU OLS Model'!$B$14*L38</f>
        <v>0</v>
      </c>
      <c r="X38" s="23">
        <f t="shared" ca="1" si="1"/>
        <v>12520994.009218121</v>
      </c>
    </row>
    <row r="39" spans="1:24" x14ac:dyDescent="0.2">
      <c r="A39" s="11">
        <f>'Monthly Data'!A39</f>
        <v>40940</v>
      </c>
      <c r="B39" s="6">
        <f t="shared" si="0"/>
        <v>2012</v>
      </c>
      <c r="C39" s="30">
        <f>'Monthly Data'!Q39</f>
        <v>11983197.462399608</v>
      </c>
      <c r="D39">
        <f t="shared" ca="1" si="3"/>
        <v>682.50999999999988</v>
      </c>
      <c r="E39">
        <f t="shared" ca="1" si="3"/>
        <v>0</v>
      </c>
      <c r="F39">
        <f>'Monthly Data'!X39</f>
        <v>29</v>
      </c>
      <c r="G39" s="30">
        <f>'Monthly Data'!Y39</f>
        <v>6598</v>
      </c>
      <c r="H39">
        <f>'Monthly Data'!AA39</f>
        <v>38</v>
      </c>
      <c r="I39" s="30">
        <f>'Monthly Data'!AM39</f>
        <v>0</v>
      </c>
      <c r="J39" s="4">
        <f>'Monthly Data'!AO39</f>
        <v>0</v>
      </c>
      <c r="K39" s="4">
        <f>'Monthly Data'!AP39</f>
        <v>0</v>
      </c>
      <c r="L39" s="4">
        <f>'Monthly Data'!AQ39</f>
        <v>0</v>
      </c>
      <c r="N39" s="23">
        <f>'LU OLS Model'!$B$5</f>
        <v>-37160612.006604001</v>
      </c>
      <c r="O39" s="23">
        <f ca="1">'LU OLS Model'!$B$6*D39</f>
        <v>-1325453.7372277402</v>
      </c>
      <c r="P39" s="23">
        <f ca="1">'LU OLS Model'!$B$7*E39</f>
        <v>0</v>
      </c>
      <c r="Q39" s="23">
        <f>'LU OLS Model'!$B$8*F39</f>
        <v>9975501.3005276285</v>
      </c>
      <c r="R39" s="23">
        <f>'LU OLS Model'!$B$9*G39</f>
        <v>41555444.214364126</v>
      </c>
      <c r="S39" s="23">
        <f>'LU OLS Model'!$B$10*H39</f>
        <v>-1286755.02644961</v>
      </c>
      <c r="T39" s="23">
        <f>'LU OLS Model'!$B$11*I39</f>
        <v>0</v>
      </c>
      <c r="U39" s="23">
        <f>'LU OLS Model'!$B$12*J39</f>
        <v>0</v>
      </c>
      <c r="V39" s="23">
        <f>'LU OLS Model'!$B$13*K39</f>
        <v>0</v>
      </c>
      <c r="W39" s="23">
        <f>'LU OLS Model'!$B$14*L39</f>
        <v>0</v>
      </c>
      <c r="X39" s="23">
        <f t="shared" ca="1" si="1"/>
        <v>11758124.744610406</v>
      </c>
    </row>
    <row r="40" spans="1:24" x14ac:dyDescent="0.2">
      <c r="A40" s="11">
        <f>'Monthly Data'!A40</f>
        <v>40969</v>
      </c>
      <c r="B40" s="6">
        <f t="shared" si="0"/>
        <v>2012</v>
      </c>
      <c r="C40" s="30">
        <f>'Monthly Data'!Q40</f>
        <v>12365654.656258361</v>
      </c>
      <c r="D40">
        <f t="shared" ca="1" si="3"/>
        <v>556.99</v>
      </c>
      <c r="E40">
        <f t="shared" ca="1" si="3"/>
        <v>0</v>
      </c>
      <c r="F40">
        <f>'Monthly Data'!X40</f>
        <v>31</v>
      </c>
      <c r="G40" s="30">
        <f>'Monthly Data'!Y40</f>
        <v>6569.8</v>
      </c>
      <c r="H40">
        <f>'Monthly Data'!AA40</f>
        <v>39</v>
      </c>
      <c r="I40" s="30">
        <f>'Monthly Data'!AM40</f>
        <v>0</v>
      </c>
      <c r="J40" s="4">
        <f>'Monthly Data'!AO40</f>
        <v>0</v>
      </c>
      <c r="K40" s="4">
        <f>'Monthly Data'!AP40</f>
        <v>0</v>
      </c>
      <c r="L40" s="4">
        <f>'Monthly Data'!AQ40</f>
        <v>0</v>
      </c>
      <c r="N40" s="23">
        <f>'LU OLS Model'!$B$5</f>
        <v>-37160612.006604001</v>
      </c>
      <c r="O40" s="23">
        <f ca="1">'LU OLS Model'!$B$6*D40</f>
        <v>-1081690.3446081071</v>
      </c>
      <c r="P40" s="23">
        <f ca="1">'LU OLS Model'!$B$7*E40</f>
        <v>0</v>
      </c>
      <c r="Q40" s="23">
        <f>'LU OLS Model'!$B$8*F40</f>
        <v>10663466.90746057</v>
      </c>
      <c r="R40" s="23">
        <f>'LU OLS Model'!$B$9*G40</f>
        <v>41377835.313660115</v>
      </c>
      <c r="S40" s="23">
        <f>'LU OLS Model'!$B$10*H40</f>
        <v>-1320617.0008298629</v>
      </c>
      <c r="T40" s="23">
        <f>'LU OLS Model'!$B$11*I40</f>
        <v>0</v>
      </c>
      <c r="U40" s="23">
        <f>'LU OLS Model'!$B$12*J40</f>
        <v>0</v>
      </c>
      <c r="V40" s="23">
        <f>'LU OLS Model'!$B$13*K40</f>
        <v>0</v>
      </c>
      <c r="W40" s="23">
        <f>'LU OLS Model'!$B$14*L40</f>
        <v>0</v>
      </c>
      <c r="X40" s="23">
        <f t="shared" ca="1" si="1"/>
        <v>12478382.869078716</v>
      </c>
    </row>
    <row r="41" spans="1:24" x14ac:dyDescent="0.2">
      <c r="A41" s="11">
        <f>'Monthly Data'!A41</f>
        <v>41000</v>
      </c>
      <c r="B41" s="6">
        <f t="shared" si="0"/>
        <v>2012</v>
      </c>
      <c r="C41" s="30">
        <f>'Monthly Data'!Q41</f>
        <v>11808524.705317117</v>
      </c>
      <c r="D41">
        <f t="shared" ca="1" si="3"/>
        <v>326.58999999999997</v>
      </c>
      <c r="E41">
        <f t="shared" ca="1" si="3"/>
        <v>0.39</v>
      </c>
      <c r="F41">
        <f>'Monthly Data'!X41</f>
        <v>30</v>
      </c>
      <c r="G41" s="30">
        <f>'Monthly Data'!Y41</f>
        <v>6603.3</v>
      </c>
      <c r="H41">
        <f>'Monthly Data'!AA41</f>
        <v>40</v>
      </c>
      <c r="I41" s="30">
        <f>'Monthly Data'!AM41</f>
        <v>0</v>
      </c>
      <c r="J41" s="4">
        <f>'Monthly Data'!AO41</f>
        <v>1</v>
      </c>
      <c r="K41" s="4">
        <f>'Monthly Data'!AP41</f>
        <v>0</v>
      </c>
      <c r="L41" s="4">
        <f>'Monthly Data'!AQ41</f>
        <v>0</v>
      </c>
      <c r="N41" s="23">
        <f>'LU OLS Model'!$B$5</f>
        <v>-37160612.006604001</v>
      </c>
      <c r="O41" s="23">
        <f ca="1">'LU OLS Model'!$B$6*D41</f>
        <v>-634247.02354721213</v>
      </c>
      <c r="P41" s="23">
        <f ca="1">'LU OLS Model'!$B$7*E41</f>
        <v>7322.7219461297464</v>
      </c>
      <c r="Q41" s="23">
        <f>'LU OLS Model'!$B$8*F41</f>
        <v>10319484.103994099</v>
      </c>
      <c r="R41" s="23">
        <f>'LU OLS Model'!$B$9*G41</f>
        <v>41588824.610595725</v>
      </c>
      <c r="S41" s="23">
        <f>'LU OLS Model'!$B$10*H41</f>
        <v>-1354478.9752101158</v>
      </c>
      <c r="T41" s="23">
        <f>'LU OLS Model'!$B$11*I41</f>
        <v>0</v>
      </c>
      <c r="U41" s="23">
        <f>'LU OLS Model'!$B$12*J41</f>
        <v>-1039210.49447872</v>
      </c>
      <c r="V41" s="23">
        <f>'LU OLS Model'!$B$13*K41</f>
        <v>0</v>
      </c>
      <c r="W41" s="23">
        <f>'LU OLS Model'!$B$14*L41</f>
        <v>0</v>
      </c>
      <c r="X41" s="23">
        <f t="shared" ca="1" si="1"/>
        <v>11727082.936695909</v>
      </c>
    </row>
    <row r="42" spans="1:24" x14ac:dyDescent="0.2">
      <c r="A42" s="11">
        <f>'Monthly Data'!A42</f>
        <v>41030</v>
      </c>
      <c r="B42" s="6">
        <f t="shared" si="0"/>
        <v>2012</v>
      </c>
      <c r="C42" s="30">
        <f>'Monthly Data'!Q42</f>
        <v>12602122.195275875</v>
      </c>
      <c r="D42">
        <f t="shared" ca="1" si="3"/>
        <v>144.96</v>
      </c>
      <c r="E42">
        <f t="shared" ca="1" si="3"/>
        <v>8.67</v>
      </c>
      <c r="F42">
        <f>'Monthly Data'!X42</f>
        <v>31</v>
      </c>
      <c r="G42" s="30">
        <f>'Monthly Data'!Y42</f>
        <v>6658.1</v>
      </c>
      <c r="H42">
        <f>'Monthly Data'!AA42</f>
        <v>41</v>
      </c>
      <c r="I42" s="30">
        <f>'Monthly Data'!AM42</f>
        <v>0</v>
      </c>
      <c r="J42" s="4">
        <f>'Monthly Data'!AO42</f>
        <v>0</v>
      </c>
      <c r="K42" s="4">
        <f>'Monthly Data'!AP42</f>
        <v>0</v>
      </c>
      <c r="L42" s="4">
        <f>'Monthly Data'!AQ42</f>
        <v>1</v>
      </c>
      <c r="N42" s="23">
        <f>'LU OLS Model'!$B$5</f>
        <v>-37160612.006604001</v>
      </c>
      <c r="O42" s="23">
        <f ca="1">'LU OLS Model'!$B$6*D42</f>
        <v>-281516.42283414642</v>
      </c>
      <c r="P42" s="23">
        <f ca="1">'LU OLS Model'!$B$7*E42</f>
        <v>162789.74172549974</v>
      </c>
      <c r="Q42" s="23">
        <f>'LU OLS Model'!$B$8*F42</f>
        <v>10663466.90746057</v>
      </c>
      <c r="R42" s="23">
        <f>'LU OLS Model'!$B$9*G42</f>
        <v>41933965.311254591</v>
      </c>
      <c r="S42" s="23">
        <f>'LU OLS Model'!$B$10*H42</f>
        <v>-1388340.9495903689</v>
      </c>
      <c r="T42" s="23">
        <f>'LU OLS Model'!$B$11*I42</f>
        <v>0</v>
      </c>
      <c r="U42" s="23">
        <f>'LU OLS Model'!$B$12*J42</f>
        <v>0</v>
      </c>
      <c r="V42" s="23">
        <f>'LU OLS Model'!$B$13*K42</f>
        <v>0</v>
      </c>
      <c r="W42" s="23">
        <f>'LU OLS Model'!$B$14*L42</f>
        <v>-1700650.11734527</v>
      </c>
      <c r="X42" s="23">
        <f t="shared" ca="1" si="1"/>
        <v>12229102.464066876</v>
      </c>
    </row>
    <row r="43" spans="1:24" x14ac:dyDescent="0.2">
      <c r="A43" s="11">
        <f>'Monthly Data'!A43</f>
        <v>41061</v>
      </c>
      <c r="B43" s="6">
        <f t="shared" si="0"/>
        <v>2012</v>
      </c>
      <c r="C43" s="30">
        <f>'Monthly Data'!Q43</f>
        <v>13366894.89953463</v>
      </c>
      <c r="D43">
        <f t="shared" ca="1" si="3"/>
        <v>41.510000000000005</v>
      </c>
      <c r="E43">
        <f t="shared" ca="1" si="3"/>
        <v>44.41</v>
      </c>
      <c r="F43">
        <f>'Monthly Data'!X43</f>
        <v>30</v>
      </c>
      <c r="G43" s="30">
        <f>'Monthly Data'!Y43</f>
        <v>6737.2</v>
      </c>
      <c r="H43">
        <f>'Monthly Data'!AA43</f>
        <v>42</v>
      </c>
      <c r="I43" s="30">
        <f>'Monthly Data'!AM43</f>
        <v>0</v>
      </c>
      <c r="J43" s="4">
        <f>'Monthly Data'!AO43</f>
        <v>0</v>
      </c>
      <c r="K43" s="4">
        <f>'Monthly Data'!AP43</f>
        <v>0</v>
      </c>
      <c r="L43" s="4">
        <f>'Monthly Data'!AQ43</f>
        <v>1</v>
      </c>
      <c r="N43" s="23">
        <f>'LU OLS Model'!$B$5</f>
        <v>-37160612.006604001</v>
      </c>
      <c r="O43" s="23">
        <f ca="1">'LU OLS Model'!$B$6*D43</f>
        <v>-80613.594866483298</v>
      </c>
      <c r="P43" s="23">
        <f ca="1">'LU OLS Model'!$B$7*E43</f>
        <v>833851.49135287688</v>
      </c>
      <c r="Q43" s="23">
        <f>'LU OLS Model'!$B$8*F43</f>
        <v>10319484.103994099</v>
      </c>
      <c r="R43" s="23">
        <f>'LU OLS Model'!$B$9*G43</f>
        <v>42432151.979541369</v>
      </c>
      <c r="S43" s="23">
        <f>'LU OLS Model'!$B$10*H43</f>
        <v>-1422202.9239706218</v>
      </c>
      <c r="T43" s="23">
        <f>'LU OLS Model'!$B$11*I43</f>
        <v>0</v>
      </c>
      <c r="U43" s="23">
        <f>'LU OLS Model'!$B$12*J43</f>
        <v>0</v>
      </c>
      <c r="V43" s="23">
        <f>'LU OLS Model'!$B$13*K43</f>
        <v>0</v>
      </c>
      <c r="W43" s="23">
        <f>'LU OLS Model'!$B$14*L43</f>
        <v>-1700650.11734527</v>
      </c>
      <c r="X43" s="23">
        <f t="shared" ca="1" si="1"/>
        <v>13221408.932101972</v>
      </c>
    </row>
    <row r="44" spans="1:24" x14ac:dyDescent="0.2">
      <c r="A44" s="11">
        <f>'Monthly Data'!A44</f>
        <v>41091</v>
      </c>
      <c r="B44" s="6">
        <f t="shared" si="0"/>
        <v>2012</v>
      </c>
      <c r="C44" s="30">
        <f>'Monthly Data'!Q44</f>
        <v>15543673.288693383</v>
      </c>
      <c r="D44">
        <f t="shared" ca="1" si="3"/>
        <v>5.01</v>
      </c>
      <c r="E44">
        <f t="shared" ca="1" si="3"/>
        <v>96.909999999999982</v>
      </c>
      <c r="F44">
        <f>'Monthly Data'!X44</f>
        <v>31</v>
      </c>
      <c r="G44" s="30">
        <f>'Monthly Data'!Y44</f>
        <v>6778.6</v>
      </c>
      <c r="H44">
        <f>'Monthly Data'!AA44</f>
        <v>43</v>
      </c>
      <c r="I44" s="30">
        <f>'Monthly Data'!AM44</f>
        <v>0</v>
      </c>
      <c r="J44" s="4">
        <f>'Monthly Data'!AO44</f>
        <v>0</v>
      </c>
      <c r="K44" s="4">
        <f>'Monthly Data'!AP44</f>
        <v>0</v>
      </c>
      <c r="L44" s="4">
        <f>'Monthly Data'!AQ44</f>
        <v>1</v>
      </c>
      <c r="N44" s="23">
        <f>'LU OLS Model'!$B$5</f>
        <v>-37160612.006604001</v>
      </c>
      <c r="O44" s="23">
        <f ca="1">'LU OLS Model'!$B$6*D44</f>
        <v>-9729.5617991106064</v>
      </c>
      <c r="P44" s="23">
        <f ca="1">'LU OLS Model'!$B$7*E44</f>
        <v>1819602.5225626503</v>
      </c>
      <c r="Q44" s="23">
        <f>'LU OLS Model'!$B$8*F44</f>
        <v>10663466.90746057</v>
      </c>
      <c r="R44" s="23">
        <f>'LU OLS Model'!$B$9*G44</f>
        <v>42692896.96142599</v>
      </c>
      <c r="S44" s="23">
        <f>'LU OLS Model'!$B$10*H44</f>
        <v>-1456064.8983508747</v>
      </c>
      <c r="T44" s="23">
        <f>'LU OLS Model'!$B$11*I44</f>
        <v>0</v>
      </c>
      <c r="U44" s="23">
        <f>'LU OLS Model'!$B$12*J44</f>
        <v>0</v>
      </c>
      <c r="V44" s="23">
        <f>'LU OLS Model'!$B$13*K44</f>
        <v>0</v>
      </c>
      <c r="W44" s="23">
        <f>'LU OLS Model'!$B$14*L44</f>
        <v>-1700650.11734527</v>
      </c>
      <c r="X44" s="23">
        <f t="shared" ca="1" si="1"/>
        <v>14848909.807349959</v>
      </c>
    </row>
    <row r="45" spans="1:24" x14ac:dyDescent="0.2">
      <c r="A45" s="11">
        <f>'Monthly Data'!A45</f>
        <v>41122</v>
      </c>
      <c r="B45" s="6">
        <f t="shared" si="0"/>
        <v>2012</v>
      </c>
      <c r="C45" s="30">
        <f>'Monthly Data'!Q45</f>
        <v>15448054.65755214</v>
      </c>
      <c r="D45">
        <f t="shared" ca="1" si="3"/>
        <v>12.719999999999999</v>
      </c>
      <c r="E45">
        <f t="shared" ca="1" si="3"/>
        <v>77.22999999999999</v>
      </c>
      <c r="F45">
        <f>'Monthly Data'!X45</f>
        <v>31</v>
      </c>
      <c r="G45" s="30">
        <f>'Monthly Data'!Y45</f>
        <v>6797.9</v>
      </c>
      <c r="H45">
        <f>'Monthly Data'!AA45</f>
        <v>44</v>
      </c>
      <c r="I45" s="30">
        <f>'Monthly Data'!AM45</f>
        <v>0</v>
      </c>
      <c r="J45" s="4">
        <f>'Monthly Data'!AO45</f>
        <v>0</v>
      </c>
      <c r="K45" s="4">
        <f>'Monthly Data'!AP45</f>
        <v>0</v>
      </c>
      <c r="L45" s="4">
        <f>'Monthly Data'!AQ45</f>
        <v>1</v>
      </c>
      <c r="N45" s="23">
        <f>'LU OLS Model'!$B$5</f>
        <v>-37160612.006604001</v>
      </c>
      <c r="O45" s="23">
        <f ca="1">'LU OLS Model'!$B$6*D45</f>
        <v>-24702.600016903572</v>
      </c>
      <c r="P45" s="23">
        <f ca="1">'LU OLS Model'!$B$7*E45</f>
        <v>1450086.7074348724</v>
      </c>
      <c r="Q45" s="23">
        <f>'LU OLS Model'!$B$8*F45</f>
        <v>10663466.90746057</v>
      </c>
      <c r="R45" s="23">
        <f>'LU OLS Model'!$B$9*G45</f>
        <v>42814451.989212766</v>
      </c>
      <c r="S45" s="23">
        <f>'LU OLS Model'!$B$10*H45</f>
        <v>-1489926.8727311275</v>
      </c>
      <c r="T45" s="23">
        <f>'LU OLS Model'!$B$11*I45</f>
        <v>0</v>
      </c>
      <c r="U45" s="23">
        <f>'LU OLS Model'!$B$12*J45</f>
        <v>0</v>
      </c>
      <c r="V45" s="23">
        <f>'LU OLS Model'!$B$13*K45</f>
        <v>0</v>
      </c>
      <c r="W45" s="23">
        <f>'LU OLS Model'!$B$14*L45</f>
        <v>-1700650.11734527</v>
      </c>
      <c r="X45" s="23">
        <f t="shared" ca="1" si="1"/>
        <v>14552114.007410903</v>
      </c>
    </row>
    <row r="46" spans="1:24" x14ac:dyDescent="0.2">
      <c r="A46" s="11">
        <f>'Monthly Data'!A46</f>
        <v>41153</v>
      </c>
      <c r="B46" s="6">
        <f t="shared" si="0"/>
        <v>2012</v>
      </c>
      <c r="C46" s="30">
        <f>'Monthly Data'!Q46</f>
        <v>13925687.582410896</v>
      </c>
      <c r="D46">
        <f t="shared" ca="1" si="3"/>
        <v>86.570000000000007</v>
      </c>
      <c r="E46">
        <f t="shared" ca="1" si="3"/>
        <v>19.899999999999999</v>
      </c>
      <c r="F46">
        <f>'Monthly Data'!X46</f>
        <v>30</v>
      </c>
      <c r="G46" s="30">
        <f>'Monthly Data'!Y46</f>
        <v>6763.1</v>
      </c>
      <c r="H46">
        <f>'Monthly Data'!AA46</f>
        <v>45</v>
      </c>
      <c r="I46" s="30">
        <f>'Monthly Data'!AM46</f>
        <v>1</v>
      </c>
      <c r="J46" s="4">
        <f>'Monthly Data'!AO46</f>
        <v>0</v>
      </c>
      <c r="K46" s="4">
        <f>'Monthly Data'!AP46</f>
        <v>0</v>
      </c>
      <c r="L46" s="4">
        <f>'Monthly Data'!AQ46</f>
        <v>0</v>
      </c>
      <c r="N46" s="23">
        <f>'LU OLS Model'!$B$5</f>
        <v>-37160612.006604001</v>
      </c>
      <c r="O46" s="23">
        <f ca="1">'LU OLS Model'!$B$6*D46</f>
        <v>-168121.39020938228</v>
      </c>
      <c r="P46" s="23">
        <f ca="1">'LU OLS Model'!$B$7*E46</f>
        <v>373646.58135379985</v>
      </c>
      <c r="Q46" s="23">
        <f>'LU OLS Model'!$B$8*F46</f>
        <v>10319484.103994099</v>
      </c>
      <c r="R46" s="23">
        <f>'LU OLS Model'!$B$9*G46</f>
        <v>42595275.047918461</v>
      </c>
      <c r="S46" s="23">
        <f>'LU OLS Model'!$B$10*H46</f>
        <v>-1523788.8471113804</v>
      </c>
      <c r="T46" s="23">
        <f>'LU OLS Model'!$B$11*I46</f>
        <v>-1059883.5580144499</v>
      </c>
      <c r="U46" s="23">
        <f>'LU OLS Model'!$B$12*J46</f>
        <v>0</v>
      </c>
      <c r="V46" s="23">
        <f>'LU OLS Model'!$B$13*K46</f>
        <v>0</v>
      </c>
      <c r="W46" s="23">
        <f>'LU OLS Model'!$B$14*L46</f>
        <v>0</v>
      </c>
      <c r="X46" s="23">
        <f t="shared" ca="1" si="1"/>
        <v>13375999.931327146</v>
      </c>
    </row>
    <row r="47" spans="1:24" x14ac:dyDescent="0.2">
      <c r="A47" s="11">
        <f>'Monthly Data'!A47</f>
        <v>41183</v>
      </c>
      <c r="B47" s="6">
        <f t="shared" si="0"/>
        <v>2012</v>
      </c>
      <c r="C47" s="30">
        <f>'Monthly Data'!Q47</f>
        <v>13003928.864269651</v>
      </c>
      <c r="D47">
        <f t="shared" ref="D47:E62" ca="1" si="4">D35</f>
        <v>270.3</v>
      </c>
      <c r="E47">
        <f t="shared" ca="1" si="4"/>
        <v>1.21</v>
      </c>
      <c r="F47">
        <f>'Monthly Data'!X47</f>
        <v>31</v>
      </c>
      <c r="G47" s="30">
        <f>'Monthly Data'!Y47</f>
        <v>6740.9</v>
      </c>
      <c r="H47">
        <f>'Monthly Data'!AA47</f>
        <v>46</v>
      </c>
      <c r="I47" s="30">
        <f>'Monthly Data'!AM47</f>
        <v>1</v>
      </c>
      <c r="J47" s="4">
        <f>'Monthly Data'!AO47</f>
        <v>0</v>
      </c>
      <c r="K47" s="4">
        <f>'Monthly Data'!AP47</f>
        <v>0</v>
      </c>
      <c r="L47" s="4">
        <f>'Monthly Data'!AQ47</f>
        <v>0</v>
      </c>
      <c r="N47" s="23">
        <f>'LU OLS Model'!$B$5</f>
        <v>-37160612.006604001</v>
      </c>
      <c r="O47" s="23">
        <f ca="1">'LU OLS Model'!$B$6*D47</f>
        <v>-524930.25035920099</v>
      </c>
      <c r="P47" s="23">
        <f ca="1">'LU OLS Model'!$B$7*E47</f>
        <v>22719.214243120492</v>
      </c>
      <c r="Q47" s="23">
        <f>'LU OLS Model'!$B$8*F47</f>
        <v>10663466.90746057</v>
      </c>
      <c r="R47" s="23">
        <f>'LU OLS Model'!$B$9*G47</f>
        <v>42455455.275023811</v>
      </c>
      <c r="S47" s="23">
        <f>'LU OLS Model'!$B$10*H47</f>
        <v>-1557650.8214916333</v>
      </c>
      <c r="T47" s="23">
        <f>'LU OLS Model'!$B$11*I47</f>
        <v>-1059883.5580144499</v>
      </c>
      <c r="U47" s="23">
        <f>'LU OLS Model'!$B$12*J47</f>
        <v>0</v>
      </c>
      <c r="V47" s="23">
        <f>'LU OLS Model'!$B$13*K47</f>
        <v>0</v>
      </c>
      <c r="W47" s="23">
        <f>'LU OLS Model'!$B$14*L47</f>
        <v>0</v>
      </c>
      <c r="X47" s="23">
        <f t="shared" ca="1" si="1"/>
        <v>12838564.760258218</v>
      </c>
    </row>
    <row r="48" spans="1:24" x14ac:dyDescent="0.2">
      <c r="A48" s="11">
        <f>'Monthly Data'!A48</f>
        <v>41214</v>
      </c>
      <c r="B48" s="6">
        <f t="shared" si="0"/>
        <v>2012</v>
      </c>
      <c r="C48" s="30">
        <f>'Monthly Data'!Q48</f>
        <v>12248431.335128408</v>
      </c>
      <c r="D48">
        <f t="shared" ca="1" si="4"/>
        <v>444.05</v>
      </c>
      <c r="E48">
        <f t="shared" ca="1" si="4"/>
        <v>0</v>
      </c>
      <c r="F48">
        <f>'Monthly Data'!X48</f>
        <v>30</v>
      </c>
      <c r="G48" s="30">
        <f>'Monthly Data'!Y48</f>
        <v>6727.4</v>
      </c>
      <c r="H48">
        <f>'Monthly Data'!AA48</f>
        <v>47</v>
      </c>
      <c r="I48" s="30">
        <f>'Monthly Data'!AM48</f>
        <v>1</v>
      </c>
      <c r="J48" s="4">
        <f>'Monthly Data'!AO48</f>
        <v>0</v>
      </c>
      <c r="K48" s="4">
        <f>'Monthly Data'!AP48</f>
        <v>0</v>
      </c>
      <c r="L48" s="4">
        <f>'Monthly Data'!AQ48</f>
        <v>0</v>
      </c>
      <c r="N48" s="23">
        <f>'LU OLS Model'!$B$5</f>
        <v>-37160612.006604001</v>
      </c>
      <c r="O48" s="23">
        <f ca="1">'LU OLS Model'!$B$6*D48</f>
        <v>-862357.66804292717</v>
      </c>
      <c r="P48" s="23">
        <f ca="1">'LU OLS Model'!$B$7*E48</f>
        <v>0</v>
      </c>
      <c r="Q48" s="23">
        <f>'LU OLS Model'!$B$8*F48</f>
        <v>10319484.103994099</v>
      </c>
      <c r="R48" s="23">
        <f>'LU OLS Model'!$B$9*G48</f>
        <v>42370429.737452738</v>
      </c>
      <c r="S48" s="23">
        <f>'LU OLS Model'!$B$10*H48</f>
        <v>-1591512.7958718862</v>
      </c>
      <c r="T48" s="23">
        <f>'LU OLS Model'!$B$11*I48</f>
        <v>-1059883.5580144499</v>
      </c>
      <c r="U48" s="23">
        <f>'LU OLS Model'!$B$12*J48</f>
        <v>0</v>
      </c>
      <c r="V48" s="23">
        <f>'LU OLS Model'!$B$13*K48</f>
        <v>0</v>
      </c>
      <c r="W48" s="23">
        <f>'LU OLS Model'!$B$14*L48</f>
        <v>0</v>
      </c>
      <c r="X48" s="23">
        <f t="shared" ca="1" si="1"/>
        <v>12015547.812913574</v>
      </c>
    </row>
    <row r="49" spans="1:24" x14ac:dyDescent="0.2">
      <c r="A49" s="11">
        <f>'Monthly Data'!A49</f>
        <v>41244</v>
      </c>
      <c r="B49" s="6">
        <f t="shared" si="0"/>
        <v>2012</v>
      </c>
      <c r="C49" s="30">
        <f>'Monthly Data'!Q49</f>
        <v>12006009.248987164</v>
      </c>
      <c r="D49">
        <f t="shared" ca="1" si="4"/>
        <v>684.01</v>
      </c>
      <c r="E49">
        <f t="shared" ca="1" si="4"/>
        <v>0</v>
      </c>
      <c r="F49">
        <f>'Monthly Data'!X49</f>
        <v>31</v>
      </c>
      <c r="G49" s="30">
        <f>'Monthly Data'!Y49</f>
        <v>6740.2</v>
      </c>
      <c r="H49">
        <f>'Monthly Data'!AA49</f>
        <v>48</v>
      </c>
      <c r="I49" s="30">
        <f>'Monthly Data'!AM49</f>
        <v>0</v>
      </c>
      <c r="J49" s="4">
        <f>'Monthly Data'!AO49</f>
        <v>0</v>
      </c>
      <c r="K49" s="4">
        <f>'Monthly Data'!AP49</f>
        <v>1</v>
      </c>
      <c r="L49" s="4">
        <f>'Monthly Data'!AQ49</f>
        <v>0</v>
      </c>
      <c r="N49" s="23">
        <f>'LU OLS Model'!$B$5</f>
        <v>-37160612.006604001</v>
      </c>
      <c r="O49" s="23">
        <f ca="1">'LU OLS Model'!$B$6*D49</f>
        <v>-1328366.7796825641</v>
      </c>
      <c r="P49" s="23">
        <f ca="1">'LU OLS Model'!$B$7*E49</f>
        <v>0</v>
      </c>
      <c r="Q49" s="23">
        <f>'LU OLS Model'!$B$8*F49</f>
        <v>10663466.90746057</v>
      </c>
      <c r="R49" s="23">
        <f>'LU OLS Model'!$B$9*G49</f>
        <v>42451046.543446049</v>
      </c>
      <c r="S49" s="23">
        <f>'LU OLS Model'!$B$10*H49</f>
        <v>-1625374.7702521391</v>
      </c>
      <c r="T49" s="23">
        <f>'LU OLS Model'!$B$11*I49</f>
        <v>0</v>
      </c>
      <c r="U49" s="23">
        <f>'LU OLS Model'!$B$12*J49</f>
        <v>0</v>
      </c>
      <c r="V49" s="23">
        <f>'LU OLS Model'!$B$13*K49</f>
        <v>-999621.62057946401</v>
      </c>
      <c r="W49" s="23">
        <f>'LU OLS Model'!$B$14*L49</f>
        <v>0</v>
      </c>
      <c r="X49" s="23">
        <f t="shared" ca="1" si="1"/>
        <v>12000538.273788454</v>
      </c>
    </row>
    <row r="50" spans="1:24" x14ac:dyDescent="0.2">
      <c r="A50" s="11">
        <f>'Monthly Data'!A50</f>
        <v>41275</v>
      </c>
      <c r="B50" s="6">
        <f t="shared" si="0"/>
        <v>2013</v>
      </c>
      <c r="C50" s="30">
        <f>'Monthly Data'!Q50</f>
        <v>12946169.933968732</v>
      </c>
      <c r="D50">
        <f t="shared" ca="1" si="4"/>
        <v>784.29</v>
      </c>
      <c r="E50">
        <f t="shared" ca="1" si="4"/>
        <v>0</v>
      </c>
      <c r="F50">
        <f>'Monthly Data'!X50</f>
        <v>31</v>
      </c>
      <c r="G50" s="30">
        <f>'Monthly Data'!Y50</f>
        <v>6721.7</v>
      </c>
      <c r="H50">
        <f>'Monthly Data'!AA50</f>
        <v>49</v>
      </c>
      <c r="I50" s="30">
        <f>'Monthly Data'!AM50</f>
        <v>0</v>
      </c>
      <c r="J50" s="4">
        <f>'Monthly Data'!AO50</f>
        <v>0</v>
      </c>
      <c r="K50" s="4">
        <f>'Monthly Data'!AP50</f>
        <v>0</v>
      </c>
      <c r="L50" s="4">
        <f>'Monthly Data'!AQ50</f>
        <v>0</v>
      </c>
      <c r="N50" s="23">
        <f>'LU OLS Model'!$B$5</f>
        <v>-37160612.006604001</v>
      </c>
      <c r="O50" s="23">
        <f ca="1">'LU OLS Model'!$B$6*D50</f>
        <v>-1523113.3779290335</v>
      </c>
      <c r="P50" s="23">
        <f ca="1">'LU OLS Model'!$B$7*E50</f>
        <v>0</v>
      </c>
      <c r="Q50" s="23">
        <f>'LU OLS Model'!$B$8*F50</f>
        <v>10663466.90746057</v>
      </c>
      <c r="R50" s="23">
        <f>'LU OLS Model'!$B$9*G50</f>
        <v>42334530.066033848</v>
      </c>
      <c r="S50" s="23">
        <f>'LU OLS Model'!$B$10*H50</f>
        <v>-1659236.744632392</v>
      </c>
      <c r="T50" s="23">
        <f>'LU OLS Model'!$B$11*I50</f>
        <v>0</v>
      </c>
      <c r="U50" s="23">
        <f>'LU OLS Model'!$B$12*J50</f>
        <v>0</v>
      </c>
      <c r="V50" s="23">
        <f>'LU OLS Model'!$B$13*K50</f>
        <v>0</v>
      </c>
      <c r="W50" s="23">
        <f>'LU OLS Model'!$B$14*L50</f>
        <v>0</v>
      </c>
      <c r="X50" s="23">
        <f t="shared" ca="1" si="1"/>
        <v>12655034.844328994</v>
      </c>
    </row>
    <row r="51" spans="1:24" x14ac:dyDescent="0.2">
      <c r="A51" s="11">
        <f>'Monthly Data'!A51</f>
        <v>41306</v>
      </c>
      <c r="B51" s="6">
        <f t="shared" si="0"/>
        <v>2013</v>
      </c>
      <c r="C51" s="30">
        <f>'Monthly Data'!Q51</f>
        <v>11918008.924639778</v>
      </c>
      <c r="D51">
        <f t="shared" ca="1" si="4"/>
        <v>682.50999999999988</v>
      </c>
      <c r="E51">
        <f t="shared" ca="1" si="4"/>
        <v>0</v>
      </c>
      <c r="F51">
        <f>'Monthly Data'!X51</f>
        <v>28</v>
      </c>
      <c r="G51" s="30">
        <f>'Monthly Data'!Y51</f>
        <v>6702</v>
      </c>
      <c r="H51">
        <f>'Monthly Data'!AA51</f>
        <v>50</v>
      </c>
      <c r="I51" s="30">
        <f>'Monthly Data'!AM51</f>
        <v>0</v>
      </c>
      <c r="J51" s="4">
        <f>'Monthly Data'!AO51</f>
        <v>0</v>
      </c>
      <c r="K51" s="4">
        <f>'Monthly Data'!AP51</f>
        <v>0</v>
      </c>
      <c r="L51" s="4">
        <f>'Monthly Data'!AQ51</f>
        <v>0</v>
      </c>
      <c r="N51" s="23">
        <f>'LU OLS Model'!$B$5</f>
        <v>-37160612.006604001</v>
      </c>
      <c r="O51" s="23">
        <f ca="1">'LU OLS Model'!$B$6*D51</f>
        <v>-1325453.7372277402</v>
      </c>
      <c r="P51" s="23">
        <f ca="1">'LU OLS Model'!$B$7*E51</f>
        <v>0</v>
      </c>
      <c r="Q51" s="23">
        <f>'LU OLS Model'!$B$8*F51</f>
        <v>9631518.4970611595</v>
      </c>
      <c r="R51" s="23">
        <f>'LU OLS Model'!$B$9*G51</f>
        <v>42210455.763059765</v>
      </c>
      <c r="S51" s="23">
        <f>'LU OLS Model'!$B$10*H51</f>
        <v>-1693098.7190126448</v>
      </c>
      <c r="T51" s="23">
        <f>'LU OLS Model'!$B$11*I51</f>
        <v>0</v>
      </c>
      <c r="U51" s="23">
        <f>'LU OLS Model'!$B$12*J51</f>
        <v>0</v>
      </c>
      <c r="V51" s="23">
        <f>'LU OLS Model'!$B$13*K51</f>
        <v>0</v>
      </c>
      <c r="W51" s="23">
        <f>'LU OLS Model'!$B$14*L51</f>
        <v>0</v>
      </c>
      <c r="X51" s="23">
        <f t="shared" ca="1" si="1"/>
        <v>11662809.797276542</v>
      </c>
    </row>
    <row r="52" spans="1:24" x14ac:dyDescent="0.2">
      <c r="A52" s="11">
        <f>'Monthly Data'!A52</f>
        <v>41334</v>
      </c>
      <c r="B52" s="6">
        <f t="shared" si="0"/>
        <v>2013</v>
      </c>
      <c r="C52" s="30">
        <f>'Monthly Data'!Q52</f>
        <v>12785963.206510823</v>
      </c>
      <c r="D52">
        <f t="shared" ca="1" si="4"/>
        <v>556.99</v>
      </c>
      <c r="E52">
        <f t="shared" ca="1" si="4"/>
        <v>0</v>
      </c>
      <c r="F52">
        <f>'Monthly Data'!X52</f>
        <v>31</v>
      </c>
      <c r="G52" s="30">
        <f>'Monthly Data'!Y52</f>
        <v>6675.8</v>
      </c>
      <c r="H52">
        <f>'Monthly Data'!AA52</f>
        <v>51</v>
      </c>
      <c r="I52" s="30">
        <f>'Monthly Data'!AM52</f>
        <v>0</v>
      </c>
      <c r="J52" s="4">
        <f>'Monthly Data'!AO52</f>
        <v>0</v>
      </c>
      <c r="K52" s="4">
        <f>'Monthly Data'!AP52</f>
        <v>0</v>
      </c>
      <c r="L52" s="4">
        <f>'Monthly Data'!AQ52</f>
        <v>0</v>
      </c>
      <c r="N52" s="23">
        <f>'LU OLS Model'!$B$5</f>
        <v>-37160612.006604001</v>
      </c>
      <c r="O52" s="23">
        <f ca="1">'LU OLS Model'!$B$6*D52</f>
        <v>-1081690.3446081071</v>
      </c>
      <c r="P52" s="23">
        <f ca="1">'LU OLS Model'!$B$7*E52</f>
        <v>0</v>
      </c>
      <c r="Q52" s="23">
        <f>'LU OLS Model'!$B$8*F52</f>
        <v>10663466.90746057</v>
      </c>
      <c r="R52" s="23">
        <f>'LU OLS Model'!$B$9*G52</f>
        <v>42045443.23829221</v>
      </c>
      <c r="S52" s="23">
        <f>'LU OLS Model'!$B$10*H52</f>
        <v>-1726960.6933928977</v>
      </c>
      <c r="T52" s="23">
        <f>'LU OLS Model'!$B$11*I52</f>
        <v>0</v>
      </c>
      <c r="U52" s="23">
        <f>'LU OLS Model'!$B$12*J52</f>
        <v>0</v>
      </c>
      <c r="V52" s="23">
        <f>'LU OLS Model'!$B$13*K52</f>
        <v>0</v>
      </c>
      <c r="W52" s="23">
        <f>'LU OLS Model'!$B$14*L52</f>
        <v>0</v>
      </c>
      <c r="X52" s="23">
        <f t="shared" ca="1" si="1"/>
        <v>12739647.101147776</v>
      </c>
    </row>
    <row r="53" spans="1:24" x14ac:dyDescent="0.2">
      <c r="A53" s="11">
        <f>'Monthly Data'!A53</f>
        <v>41365</v>
      </c>
      <c r="B53" s="6">
        <f t="shared" si="0"/>
        <v>2013</v>
      </c>
      <c r="C53" s="30">
        <f>'Monthly Data'!Q53</f>
        <v>12157037.078981869</v>
      </c>
      <c r="D53">
        <f t="shared" ca="1" si="4"/>
        <v>326.58999999999997</v>
      </c>
      <c r="E53">
        <f t="shared" ca="1" si="4"/>
        <v>0.39</v>
      </c>
      <c r="F53">
        <f>'Monthly Data'!X53</f>
        <v>30</v>
      </c>
      <c r="G53" s="30">
        <f>'Monthly Data'!Y53</f>
        <v>6703.7</v>
      </c>
      <c r="H53">
        <f>'Monthly Data'!AA53</f>
        <v>52</v>
      </c>
      <c r="I53" s="30">
        <f>'Monthly Data'!AM53</f>
        <v>0</v>
      </c>
      <c r="J53" s="4">
        <f>'Monthly Data'!AO53</f>
        <v>1</v>
      </c>
      <c r="K53" s="4">
        <f>'Monthly Data'!AP53</f>
        <v>0</v>
      </c>
      <c r="L53" s="4">
        <f>'Monthly Data'!AQ53</f>
        <v>0</v>
      </c>
      <c r="N53" s="23">
        <f>'LU OLS Model'!$B$5</f>
        <v>-37160612.006604001</v>
      </c>
      <c r="O53" s="23">
        <f ca="1">'LU OLS Model'!$B$6*D53</f>
        <v>-634247.02354721213</v>
      </c>
      <c r="P53" s="23">
        <f ca="1">'LU OLS Model'!$B$7*E53</f>
        <v>7322.7219461297464</v>
      </c>
      <c r="Q53" s="23">
        <f>'LU OLS Model'!$B$8*F53</f>
        <v>10319484.103994099</v>
      </c>
      <c r="R53" s="23">
        <f>'LU OLS Model'!$B$9*G53</f>
        <v>42221162.682605751</v>
      </c>
      <c r="S53" s="23">
        <f>'LU OLS Model'!$B$10*H53</f>
        <v>-1760822.6677731506</v>
      </c>
      <c r="T53" s="23">
        <f>'LU OLS Model'!$B$11*I53</f>
        <v>0</v>
      </c>
      <c r="U53" s="23">
        <f>'LU OLS Model'!$B$12*J53</f>
        <v>-1039210.49447872</v>
      </c>
      <c r="V53" s="23">
        <f>'LU OLS Model'!$B$13*K53</f>
        <v>0</v>
      </c>
      <c r="W53" s="23">
        <f>'LU OLS Model'!$B$14*L53</f>
        <v>0</v>
      </c>
      <c r="X53" s="23">
        <f t="shared" ca="1" si="1"/>
        <v>11953077.3161429</v>
      </c>
    </row>
    <row r="54" spans="1:24" x14ac:dyDescent="0.2">
      <c r="A54" s="11">
        <f>'Monthly Data'!A54</f>
        <v>41395</v>
      </c>
      <c r="B54" s="6">
        <f t="shared" si="0"/>
        <v>2013</v>
      </c>
      <c r="C54" s="30">
        <f>'Monthly Data'!Q54</f>
        <v>12523396.567452911</v>
      </c>
      <c r="D54">
        <f t="shared" ca="1" si="4"/>
        <v>144.96</v>
      </c>
      <c r="E54">
        <f t="shared" ca="1" si="4"/>
        <v>8.67</v>
      </c>
      <c r="F54">
        <f>'Monthly Data'!X54</f>
        <v>31</v>
      </c>
      <c r="G54" s="30">
        <f>'Monthly Data'!Y54</f>
        <v>6770.3</v>
      </c>
      <c r="H54">
        <f>'Monthly Data'!AA54</f>
        <v>53</v>
      </c>
      <c r="I54" s="30">
        <f>'Monthly Data'!AM54</f>
        <v>0</v>
      </c>
      <c r="J54" s="4">
        <f>'Monthly Data'!AO54</f>
        <v>0</v>
      </c>
      <c r="K54" s="4">
        <f>'Monthly Data'!AP54</f>
        <v>0</v>
      </c>
      <c r="L54" s="4">
        <f>'Monthly Data'!AQ54</f>
        <v>1</v>
      </c>
      <c r="N54" s="23">
        <f>'LU OLS Model'!$B$5</f>
        <v>-37160612.006604001</v>
      </c>
      <c r="O54" s="23">
        <f ca="1">'LU OLS Model'!$B$6*D54</f>
        <v>-281516.42283414642</v>
      </c>
      <c r="P54" s="23">
        <f ca="1">'LU OLS Model'!$B$7*E54</f>
        <v>162789.74172549974</v>
      </c>
      <c r="Q54" s="23">
        <f>'LU OLS Model'!$B$8*F54</f>
        <v>10663466.90746057</v>
      </c>
      <c r="R54" s="23">
        <f>'LU OLS Model'!$B$9*G54</f>
        <v>42640622.001289696</v>
      </c>
      <c r="S54" s="23">
        <f>'LU OLS Model'!$B$10*H54</f>
        <v>-1794684.6421534035</v>
      </c>
      <c r="T54" s="23">
        <f>'LU OLS Model'!$B$11*I54</f>
        <v>0</v>
      </c>
      <c r="U54" s="23">
        <f>'LU OLS Model'!$B$12*J54</f>
        <v>0</v>
      </c>
      <c r="V54" s="23">
        <f>'LU OLS Model'!$B$13*K54</f>
        <v>0</v>
      </c>
      <c r="W54" s="23">
        <f>'LU OLS Model'!$B$14*L54</f>
        <v>-1700650.11734527</v>
      </c>
      <c r="X54" s="23">
        <f t="shared" ca="1" si="1"/>
        <v>12529415.461538946</v>
      </c>
    </row>
    <row r="55" spans="1:24" x14ac:dyDescent="0.2">
      <c r="A55" s="11">
        <f>'Monthly Data'!A55</f>
        <v>41426</v>
      </c>
      <c r="B55" s="6">
        <f t="shared" si="0"/>
        <v>2013</v>
      </c>
      <c r="C55" s="30">
        <f>'Monthly Data'!Q55</f>
        <v>12722039.760923959</v>
      </c>
      <c r="D55">
        <f t="shared" ca="1" si="4"/>
        <v>41.510000000000005</v>
      </c>
      <c r="E55">
        <f t="shared" ca="1" si="4"/>
        <v>44.41</v>
      </c>
      <c r="F55">
        <f>'Monthly Data'!X55</f>
        <v>30</v>
      </c>
      <c r="G55" s="30">
        <f>'Monthly Data'!Y55</f>
        <v>6861.8</v>
      </c>
      <c r="H55">
        <f>'Monthly Data'!AA55</f>
        <v>54</v>
      </c>
      <c r="I55" s="30">
        <f>'Monthly Data'!AM55</f>
        <v>0</v>
      </c>
      <c r="J55" s="4">
        <f>'Monthly Data'!AO55</f>
        <v>0</v>
      </c>
      <c r="K55" s="4">
        <f>'Monthly Data'!AP55</f>
        <v>0</v>
      </c>
      <c r="L55" s="4">
        <f>'Monthly Data'!AQ55</f>
        <v>1</v>
      </c>
      <c r="N55" s="23">
        <f>'LU OLS Model'!$B$5</f>
        <v>-37160612.006604001</v>
      </c>
      <c r="O55" s="23">
        <f ca="1">'LU OLS Model'!$B$6*D55</f>
        <v>-80613.594866483298</v>
      </c>
      <c r="P55" s="23">
        <f ca="1">'LU OLS Model'!$B$7*E55</f>
        <v>833851.49135287688</v>
      </c>
      <c r="Q55" s="23">
        <f>'LU OLS Model'!$B$8*F55</f>
        <v>10319484.103994099</v>
      </c>
      <c r="R55" s="23">
        <f>'LU OLS Model'!$B$9*G55</f>
        <v>43216906.200382501</v>
      </c>
      <c r="S55" s="23">
        <f>'LU OLS Model'!$B$10*H55</f>
        <v>-1828546.6165336564</v>
      </c>
      <c r="T55" s="23">
        <f>'LU OLS Model'!$B$11*I55</f>
        <v>0</v>
      </c>
      <c r="U55" s="23">
        <f>'LU OLS Model'!$B$12*J55</f>
        <v>0</v>
      </c>
      <c r="V55" s="23">
        <f>'LU OLS Model'!$B$13*K55</f>
        <v>0</v>
      </c>
      <c r="W55" s="23">
        <f>'LU OLS Model'!$B$14*L55</f>
        <v>-1700650.11734527</v>
      </c>
      <c r="X55" s="23">
        <f t="shared" ca="1" si="1"/>
        <v>13599819.46038007</v>
      </c>
    </row>
    <row r="56" spans="1:24" x14ac:dyDescent="0.2">
      <c r="A56" s="11">
        <f>'Monthly Data'!A56</f>
        <v>41456</v>
      </c>
      <c r="B56" s="6">
        <f t="shared" si="0"/>
        <v>2013</v>
      </c>
      <c r="C56" s="30">
        <f>'Monthly Data'!Q56</f>
        <v>15454178.324395005</v>
      </c>
      <c r="D56">
        <f t="shared" ca="1" si="4"/>
        <v>5.01</v>
      </c>
      <c r="E56">
        <f t="shared" ca="1" si="4"/>
        <v>96.909999999999982</v>
      </c>
      <c r="F56">
        <f>'Monthly Data'!X56</f>
        <v>31</v>
      </c>
      <c r="G56" s="30">
        <f>'Monthly Data'!Y56</f>
        <v>6917.1</v>
      </c>
      <c r="H56">
        <f>'Monthly Data'!AA56</f>
        <v>55</v>
      </c>
      <c r="I56" s="30">
        <f>'Monthly Data'!AM56</f>
        <v>0</v>
      </c>
      <c r="J56" s="4">
        <f>'Monthly Data'!AO56</f>
        <v>0</v>
      </c>
      <c r="K56" s="4">
        <f>'Monthly Data'!AP56</f>
        <v>0</v>
      </c>
      <c r="L56" s="4">
        <f>'Monthly Data'!AQ56</f>
        <v>1</v>
      </c>
      <c r="N56" s="23">
        <f>'LU OLS Model'!$B$5</f>
        <v>-37160612.006604001</v>
      </c>
      <c r="O56" s="23">
        <f ca="1">'LU OLS Model'!$B$6*D56</f>
        <v>-9729.5617991106064</v>
      </c>
      <c r="P56" s="23">
        <f ca="1">'LU OLS Model'!$B$7*E56</f>
        <v>1819602.5225626503</v>
      </c>
      <c r="Q56" s="23">
        <f>'LU OLS Model'!$B$8*F56</f>
        <v>10663466.90746057</v>
      </c>
      <c r="R56" s="23">
        <f>'LU OLS Model'!$B$9*G56</f>
        <v>43565195.995025478</v>
      </c>
      <c r="S56" s="23">
        <f>'LU OLS Model'!$B$10*H56</f>
        <v>-1862408.5909139093</v>
      </c>
      <c r="T56" s="23">
        <f>'LU OLS Model'!$B$11*I56</f>
        <v>0</v>
      </c>
      <c r="U56" s="23">
        <f>'LU OLS Model'!$B$12*J56</f>
        <v>0</v>
      </c>
      <c r="V56" s="23">
        <f>'LU OLS Model'!$B$13*K56</f>
        <v>0</v>
      </c>
      <c r="W56" s="23">
        <f>'LU OLS Model'!$B$14*L56</f>
        <v>-1700650.11734527</v>
      </c>
      <c r="X56" s="23">
        <f t="shared" ca="1" si="1"/>
        <v>15314865.148386411</v>
      </c>
    </row>
    <row r="57" spans="1:24" x14ac:dyDescent="0.2">
      <c r="A57" s="11">
        <f>'Monthly Data'!A57</f>
        <v>41487</v>
      </c>
      <c r="B57" s="6">
        <f t="shared" si="0"/>
        <v>2013</v>
      </c>
      <c r="C57" s="30">
        <f>'Monthly Data'!Q57</f>
        <v>14808216.64886605</v>
      </c>
      <c r="D57">
        <f t="shared" ca="1" si="4"/>
        <v>12.719999999999999</v>
      </c>
      <c r="E57">
        <f t="shared" ca="1" si="4"/>
        <v>77.22999999999999</v>
      </c>
      <c r="F57">
        <f>'Monthly Data'!X57</f>
        <v>31</v>
      </c>
      <c r="G57" s="30">
        <f>'Monthly Data'!Y57</f>
        <v>6934.7</v>
      </c>
      <c r="H57">
        <f>'Monthly Data'!AA57</f>
        <v>56</v>
      </c>
      <c r="I57" s="30">
        <f>'Monthly Data'!AM57</f>
        <v>0</v>
      </c>
      <c r="J57" s="4">
        <f>'Monthly Data'!AO57</f>
        <v>0</v>
      </c>
      <c r="K57" s="4">
        <f>'Monthly Data'!AP57</f>
        <v>0</v>
      </c>
      <c r="L57" s="4">
        <f>'Monthly Data'!AQ57</f>
        <v>1</v>
      </c>
      <c r="N57" s="23">
        <f>'LU OLS Model'!$B$5</f>
        <v>-37160612.006604001</v>
      </c>
      <c r="O57" s="23">
        <f ca="1">'LU OLS Model'!$B$6*D57</f>
        <v>-24702.600016903572</v>
      </c>
      <c r="P57" s="23">
        <f ca="1">'LU OLS Model'!$B$7*E57</f>
        <v>1450086.7074348724</v>
      </c>
      <c r="Q57" s="23">
        <f>'LU OLS Model'!$B$8*F57</f>
        <v>10663466.90746057</v>
      </c>
      <c r="R57" s="23">
        <f>'LU OLS Model'!$B$9*G57</f>
        <v>43676044.103266276</v>
      </c>
      <c r="S57" s="23">
        <f>'LU OLS Model'!$B$10*H57</f>
        <v>-1896270.5652941624</v>
      </c>
      <c r="T57" s="23">
        <f>'LU OLS Model'!$B$11*I57</f>
        <v>0</v>
      </c>
      <c r="U57" s="23">
        <f>'LU OLS Model'!$B$12*J57</f>
        <v>0</v>
      </c>
      <c r="V57" s="23">
        <f>'LU OLS Model'!$B$13*K57</f>
        <v>0</v>
      </c>
      <c r="W57" s="23">
        <f>'LU OLS Model'!$B$14*L57</f>
        <v>-1700650.11734527</v>
      </c>
      <c r="X57" s="23">
        <f t="shared" ca="1" si="1"/>
        <v>15007362.428901378</v>
      </c>
    </row>
    <row r="58" spans="1:24" x14ac:dyDescent="0.2">
      <c r="A58" s="11">
        <f>'Monthly Data'!A58</f>
        <v>41518</v>
      </c>
      <c r="B58" s="6">
        <f t="shared" si="0"/>
        <v>2013</v>
      </c>
      <c r="C58" s="30">
        <f>'Monthly Data'!Q58</f>
        <v>13501871.533337096</v>
      </c>
      <c r="D58">
        <f t="shared" ca="1" si="4"/>
        <v>86.570000000000007</v>
      </c>
      <c r="E58">
        <f t="shared" ca="1" si="4"/>
        <v>19.899999999999999</v>
      </c>
      <c r="F58">
        <f>'Monthly Data'!X58</f>
        <v>30</v>
      </c>
      <c r="G58" s="30">
        <f>'Monthly Data'!Y58</f>
        <v>6906.9</v>
      </c>
      <c r="H58">
        <f>'Monthly Data'!AA58</f>
        <v>57</v>
      </c>
      <c r="I58" s="30">
        <f>'Monthly Data'!AM58</f>
        <v>1</v>
      </c>
      <c r="J58" s="4">
        <f>'Monthly Data'!AO58</f>
        <v>0</v>
      </c>
      <c r="K58" s="4">
        <f>'Monthly Data'!AP58</f>
        <v>0</v>
      </c>
      <c r="L58" s="4">
        <f>'Monthly Data'!AQ58</f>
        <v>0</v>
      </c>
      <c r="N58" s="23">
        <f>'LU OLS Model'!$B$5</f>
        <v>-37160612.006604001</v>
      </c>
      <c r="O58" s="23">
        <f ca="1">'LU OLS Model'!$B$6*D58</f>
        <v>-168121.39020938228</v>
      </c>
      <c r="P58" s="23">
        <f ca="1">'LU OLS Model'!$B$7*E58</f>
        <v>373646.58135379985</v>
      </c>
      <c r="Q58" s="23">
        <f>'LU OLS Model'!$B$8*F58</f>
        <v>10319484.103994099</v>
      </c>
      <c r="R58" s="23">
        <f>'LU OLS Model'!$B$9*G58</f>
        <v>43500954.477749549</v>
      </c>
      <c r="S58" s="23">
        <f>'LU OLS Model'!$B$10*H58</f>
        <v>-1930132.5396744153</v>
      </c>
      <c r="T58" s="23">
        <f>'LU OLS Model'!$B$11*I58</f>
        <v>-1059883.5580144499</v>
      </c>
      <c r="U58" s="23">
        <f>'LU OLS Model'!$B$12*J58</f>
        <v>0</v>
      </c>
      <c r="V58" s="23">
        <f>'LU OLS Model'!$B$13*K58</f>
        <v>0</v>
      </c>
      <c r="W58" s="23">
        <f>'LU OLS Model'!$B$14*L58</f>
        <v>0</v>
      </c>
      <c r="X58" s="23">
        <f t="shared" ca="1" si="1"/>
        <v>13875335.668595197</v>
      </c>
    </row>
    <row r="59" spans="1:24" x14ac:dyDescent="0.2">
      <c r="A59" s="11">
        <f>'Monthly Data'!A59</f>
        <v>41548</v>
      </c>
      <c r="B59" s="6">
        <f t="shared" si="0"/>
        <v>2013</v>
      </c>
      <c r="C59" s="30">
        <f>'Monthly Data'!Q59</f>
        <v>13230473.214808144</v>
      </c>
      <c r="D59">
        <f t="shared" ca="1" si="4"/>
        <v>270.3</v>
      </c>
      <c r="E59">
        <f t="shared" ca="1" si="4"/>
        <v>1.21</v>
      </c>
      <c r="F59">
        <f>'Monthly Data'!X59</f>
        <v>31</v>
      </c>
      <c r="G59" s="30">
        <f>'Monthly Data'!Y59</f>
        <v>6889</v>
      </c>
      <c r="H59">
        <f>'Monthly Data'!AA59</f>
        <v>58</v>
      </c>
      <c r="I59" s="30">
        <f>'Monthly Data'!AM59</f>
        <v>1</v>
      </c>
      <c r="J59" s="4">
        <f>'Monthly Data'!AO59</f>
        <v>0</v>
      </c>
      <c r="K59" s="4">
        <f>'Monthly Data'!AP59</f>
        <v>0</v>
      </c>
      <c r="L59" s="4">
        <f>'Monthly Data'!AQ59</f>
        <v>0</v>
      </c>
      <c r="N59" s="23">
        <f>'LU OLS Model'!$B$5</f>
        <v>-37160612.006604001</v>
      </c>
      <c r="O59" s="23">
        <f ca="1">'LU OLS Model'!$B$6*D59</f>
        <v>-524930.25035920099</v>
      </c>
      <c r="P59" s="23">
        <f ca="1">'LU OLS Model'!$B$7*E59</f>
        <v>22719.214243120492</v>
      </c>
      <c r="Q59" s="23">
        <f>'LU OLS Model'!$B$8*F59</f>
        <v>10663466.90746057</v>
      </c>
      <c r="R59" s="23">
        <f>'LU OLS Model'!$B$9*G59</f>
        <v>43388216.913118288</v>
      </c>
      <c r="S59" s="23">
        <f>'LU OLS Model'!$B$10*H59</f>
        <v>-1963994.5140546681</v>
      </c>
      <c r="T59" s="23">
        <f>'LU OLS Model'!$B$11*I59</f>
        <v>-1059883.5580144499</v>
      </c>
      <c r="U59" s="23">
        <f>'LU OLS Model'!$B$12*J59</f>
        <v>0</v>
      </c>
      <c r="V59" s="23">
        <f>'LU OLS Model'!$B$13*K59</f>
        <v>0</v>
      </c>
      <c r="W59" s="23">
        <f>'LU OLS Model'!$B$14*L59</f>
        <v>0</v>
      </c>
      <c r="X59" s="23">
        <f t="shared" ca="1" si="1"/>
        <v>13364982.705789661</v>
      </c>
    </row>
    <row r="60" spans="1:24" x14ac:dyDescent="0.2">
      <c r="A60" s="11">
        <f>'Monthly Data'!A60</f>
        <v>41579</v>
      </c>
      <c r="B60" s="6">
        <f t="shared" si="0"/>
        <v>2013</v>
      </c>
      <c r="C60" s="30">
        <f>'Monthly Data'!Q60</f>
        <v>12253923.650279187</v>
      </c>
      <c r="D60">
        <f t="shared" ca="1" si="4"/>
        <v>444.05</v>
      </c>
      <c r="E60">
        <f t="shared" ca="1" si="4"/>
        <v>0</v>
      </c>
      <c r="F60">
        <f>'Monthly Data'!X60</f>
        <v>30</v>
      </c>
      <c r="G60" s="30">
        <f>'Monthly Data'!Y60</f>
        <v>6863.8</v>
      </c>
      <c r="H60">
        <f>'Monthly Data'!AA60</f>
        <v>59</v>
      </c>
      <c r="I60" s="30">
        <f>'Monthly Data'!AM60</f>
        <v>1</v>
      </c>
      <c r="J60" s="4">
        <f>'Monthly Data'!AO60</f>
        <v>0</v>
      </c>
      <c r="K60" s="4">
        <f>'Monthly Data'!AP60</f>
        <v>0</v>
      </c>
      <c r="L60" s="4">
        <f>'Monthly Data'!AQ60</f>
        <v>0</v>
      </c>
      <c r="N60" s="23">
        <f>'LU OLS Model'!$B$5</f>
        <v>-37160612.006604001</v>
      </c>
      <c r="O60" s="23">
        <f ca="1">'LU OLS Model'!$B$6*D60</f>
        <v>-862357.66804292717</v>
      </c>
      <c r="P60" s="23">
        <f ca="1">'LU OLS Model'!$B$7*E60</f>
        <v>0</v>
      </c>
      <c r="Q60" s="23">
        <f>'LU OLS Model'!$B$8*F60</f>
        <v>10319484.103994099</v>
      </c>
      <c r="R60" s="23">
        <f>'LU OLS Model'!$B$9*G60</f>
        <v>43229502.576318957</v>
      </c>
      <c r="S60" s="23">
        <f>'LU OLS Model'!$B$10*H60</f>
        <v>-1997856.488434921</v>
      </c>
      <c r="T60" s="23">
        <f>'LU OLS Model'!$B$11*I60</f>
        <v>-1059883.5580144499</v>
      </c>
      <c r="U60" s="23">
        <f>'LU OLS Model'!$B$12*J60</f>
        <v>0</v>
      </c>
      <c r="V60" s="23">
        <f>'LU OLS Model'!$B$13*K60</f>
        <v>0</v>
      </c>
      <c r="W60" s="23">
        <f>'LU OLS Model'!$B$14*L60</f>
        <v>0</v>
      </c>
      <c r="X60" s="23">
        <f t="shared" ca="1" si="1"/>
        <v>12468276.959216757</v>
      </c>
    </row>
    <row r="61" spans="1:24" x14ac:dyDescent="0.2">
      <c r="A61" s="11">
        <f>'Monthly Data'!A61</f>
        <v>41609</v>
      </c>
      <c r="B61" s="6">
        <f t="shared" si="0"/>
        <v>2013</v>
      </c>
      <c r="C61" s="30">
        <f>'Monthly Data'!Q61</f>
        <v>12130628.233750233</v>
      </c>
      <c r="D61">
        <f t="shared" ca="1" si="4"/>
        <v>684.01</v>
      </c>
      <c r="E61">
        <f t="shared" ca="1" si="4"/>
        <v>0</v>
      </c>
      <c r="F61">
        <f>'Monthly Data'!X61</f>
        <v>31</v>
      </c>
      <c r="G61" s="30">
        <f>'Monthly Data'!Y61</f>
        <v>6849.3</v>
      </c>
      <c r="H61">
        <f>'Monthly Data'!AA61</f>
        <v>60</v>
      </c>
      <c r="I61" s="30">
        <f>'Monthly Data'!AM61</f>
        <v>0</v>
      </c>
      <c r="J61" s="4">
        <f>'Monthly Data'!AO61</f>
        <v>0</v>
      </c>
      <c r="K61" s="4">
        <f>'Monthly Data'!AP61</f>
        <v>1</v>
      </c>
      <c r="L61" s="4">
        <f>'Monthly Data'!AQ61</f>
        <v>0</v>
      </c>
      <c r="N61" s="23">
        <f>'LU OLS Model'!$B$5</f>
        <v>-37160612.006604001</v>
      </c>
      <c r="O61" s="23">
        <f ca="1">'LU OLS Model'!$B$6*D61</f>
        <v>-1328366.7796825641</v>
      </c>
      <c r="P61" s="23">
        <f ca="1">'LU OLS Model'!$B$7*E61</f>
        <v>0</v>
      </c>
      <c r="Q61" s="23">
        <f>'LU OLS Model'!$B$8*F61</f>
        <v>10663466.90746057</v>
      </c>
      <c r="R61" s="23">
        <f>'LU OLS Model'!$B$9*G61</f>
        <v>43138178.85077966</v>
      </c>
      <c r="S61" s="23">
        <f>'LU OLS Model'!$B$10*H61</f>
        <v>-2031718.4628151739</v>
      </c>
      <c r="T61" s="23">
        <f>'LU OLS Model'!$B$11*I61</f>
        <v>0</v>
      </c>
      <c r="U61" s="23">
        <f>'LU OLS Model'!$B$12*J61</f>
        <v>0</v>
      </c>
      <c r="V61" s="23">
        <f>'LU OLS Model'!$B$13*K61</f>
        <v>-999621.62057946401</v>
      </c>
      <c r="W61" s="23">
        <f>'LU OLS Model'!$B$14*L61</f>
        <v>0</v>
      </c>
      <c r="X61" s="23">
        <f t="shared" ca="1" si="1"/>
        <v>12281326.88855903</v>
      </c>
    </row>
    <row r="62" spans="1:24" x14ac:dyDescent="0.2">
      <c r="A62" s="11">
        <v>41640</v>
      </c>
      <c r="B62" s="6">
        <f t="shared" si="0"/>
        <v>2014</v>
      </c>
      <c r="C62" s="30">
        <f>'Monthly Data'!Q62</f>
        <v>13033951.996407527</v>
      </c>
      <c r="D62">
        <f t="shared" ca="1" si="4"/>
        <v>784.29</v>
      </c>
      <c r="E62">
        <f t="shared" ca="1" si="4"/>
        <v>0</v>
      </c>
      <c r="F62">
        <f>F50</f>
        <v>31</v>
      </c>
      <c r="G62" s="30">
        <f>'Monthly Data'!Y62</f>
        <v>6806.1</v>
      </c>
      <c r="H62">
        <f>H61+1</f>
        <v>61</v>
      </c>
      <c r="I62" s="30">
        <f>'Monthly Data'!AM62</f>
        <v>0</v>
      </c>
      <c r="J62">
        <f t="shared" ref="I62:L77" si="5">J50</f>
        <v>0</v>
      </c>
      <c r="K62">
        <f t="shared" si="5"/>
        <v>0</v>
      </c>
      <c r="L62">
        <f t="shared" si="5"/>
        <v>0</v>
      </c>
      <c r="N62" s="23">
        <f>'LU OLS Model'!$B$5</f>
        <v>-37160612.006604001</v>
      </c>
      <c r="O62" s="23">
        <f ca="1">'LU OLS Model'!$B$6*D62</f>
        <v>-1523113.3779290335</v>
      </c>
      <c r="P62" s="23">
        <f ca="1">'LU OLS Model'!$B$7*E62</f>
        <v>0</v>
      </c>
      <c r="Q62" s="23">
        <f>'LU OLS Model'!$B$8*F62</f>
        <v>10663466.90746057</v>
      </c>
      <c r="R62" s="23">
        <f>'LU OLS Model'!$B$9*G62</f>
        <v>42866097.13055224</v>
      </c>
      <c r="S62" s="23">
        <f>'LU OLS Model'!$B$10*H62</f>
        <v>-2065580.4371954268</v>
      </c>
      <c r="T62" s="23">
        <f>'LU OLS Model'!$B$11*I62</f>
        <v>0</v>
      </c>
      <c r="U62" s="23">
        <f>'LU OLS Model'!$B$12*J62</f>
        <v>0</v>
      </c>
      <c r="V62" s="23">
        <f>'LU OLS Model'!$B$13*K62</f>
        <v>0</v>
      </c>
      <c r="W62" s="23">
        <f>'LU OLS Model'!$B$14*L62</f>
        <v>0</v>
      </c>
      <c r="X62" s="23">
        <f t="shared" ca="1" si="1"/>
        <v>12780258.21628435</v>
      </c>
    </row>
    <row r="63" spans="1:24" x14ac:dyDescent="0.2">
      <c r="A63" s="11">
        <v>41671</v>
      </c>
      <c r="B63" s="6">
        <f t="shared" si="0"/>
        <v>2014</v>
      </c>
      <c r="C63" s="30">
        <f>'Monthly Data'!Q63</f>
        <v>11848016.55751634</v>
      </c>
      <c r="D63">
        <f t="shared" ref="D63:F78" ca="1" si="6">D51</f>
        <v>682.50999999999988</v>
      </c>
      <c r="E63">
        <f t="shared" ca="1" si="6"/>
        <v>0</v>
      </c>
      <c r="F63">
        <f t="shared" si="6"/>
        <v>28</v>
      </c>
      <c r="G63" s="30">
        <f>'Monthly Data'!Y63</f>
        <v>6772.3</v>
      </c>
      <c r="H63">
        <f t="shared" ref="H63:H126" si="7">H62+1</f>
        <v>62</v>
      </c>
      <c r="I63" s="30">
        <f>'Monthly Data'!AM63</f>
        <v>0</v>
      </c>
      <c r="J63">
        <f t="shared" si="5"/>
        <v>0</v>
      </c>
      <c r="K63">
        <f t="shared" si="5"/>
        <v>0</v>
      </c>
      <c r="L63">
        <f t="shared" ref="L63:L77" si="8">L51</f>
        <v>0</v>
      </c>
      <c r="N63" s="23">
        <f>'LU OLS Model'!$B$5</f>
        <v>-37160612.006604001</v>
      </c>
      <c r="O63" s="23">
        <f ca="1">'LU OLS Model'!$B$6*D63</f>
        <v>-1325453.7372277402</v>
      </c>
      <c r="P63" s="23">
        <f ca="1">'LU OLS Model'!$B$7*E63</f>
        <v>0</v>
      </c>
      <c r="Q63" s="23">
        <f>'LU OLS Model'!$B$8*F63</f>
        <v>9631518.4970611595</v>
      </c>
      <c r="R63" s="23">
        <f>'LU OLS Model'!$B$9*G63</f>
        <v>42653218.377226152</v>
      </c>
      <c r="S63" s="23">
        <f>'LU OLS Model'!$B$10*H63</f>
        <v>-2099442.4115756797</v>
      </c>
      <c r="T63" s="23">
        <f>'LU OLS Model'!$B$11*I63</f>
        <v>0</v>
      </c>
      <c r="U63" s="23">
        <f>'LU OLS Model'!$B$12*J63</f>
        <v>0</v>
      </c>
      <c r="V63" s="23">
        <f>'LU OLS Model'!$B$13*K63</f>
        <v>0</v>
      </c>
      <c r="W63" s="23">
        <f>'LU OLS Model'!$B$14*L63</f>
        <v>0</v>
      </c>
      <c r="X63" s="23">
        <f t="shared" ca="1" si="1"/>
        <v>11699228.718879893</v>
      </c>
    </row>
    <row r="64" spans="1:24" x14ac:dyDescent="0.2">
      <c r="A64" s="11">
        <v>41699</v>
      </c>
      <c r="B64" s="6">
        <f t="shared" si="0"/>
        <v>2014</v>
      </c>
      <c r="C64" s="30">
        <f>'Monthly Data'!Q64</f>
        <v>12980598.278625151</v>
      </c>
      <c r="D64">
        <f t="shared" ca="1" si="6"/>
        <v>556.99</v>
      </c>
      <c r="E64">
        <f t="shared" ca="1" si="6"/>
        <v>0</v>
      </c>
      <c r="F64">
        <f t="shared" si="6"/>
        <v>31</v>
      </c>
      <c r="G64" s="30">
        <f>'Monthly Data'!Y64</f>
        <v>6751.3</v>
      </c>
      <c r="H64">
        <f t="shared" si="7"/>
        <v>63</v>
      </c>
      <c r="I64" s="30">
        <f>'Monthly Data'!AM64</f>
        <v>0</v>
      </c>
      <c r="J64">
        <f t="shared" si="5"/>
        <v>0</v>
      </c>
      <c r="K64">
        <f t="shared" si="5"/>
        <v>0</v>
      </c>
      <c r="L64">
        <f t="shared" si="8"/>
        <v>0</v>
      </c>
      <c r="N64" s="23">
        <f>'LU OLS Model'!$B$5</f>
        <v>-37160612.006604001</v>
      </c>
      <c r="O64" s="23">
        <f ca="1">'LU OLS Model'!$B$6*D64</f>
        <v>-1081690.3446081071</v>
      </c>
      <c r="P64" s="23">
        <f ca="1">'LU OLS Model'!$B$7*E64</f>
        <v>0</v>
      </c>
      <c r="Q64" s="23">
        <f>'LU OLS Model'!$B$8*F64</f>
        <v>10663466.90746057</v>
      </c>
      <c r="R64" s="23">
        <f>'LU OLS Model'!$B$9*G64</f>
        <v>42520956.429893374</v>
      </c>
      <c r="S64" s="23">
        <f>'LU OLS Model'!$B$10*H64</f>
        <v>-2133304.3859559326</v>
      </c>
      <c r="T64" s="23">
        <f>'LU OLS Model'!$B$11*I64</f>
        <v>0</v>
      </c>
      <c r="U64" s="23">
        <f>'LU OLS Model'!$B$12*J64</f>
        <v>0</v>
      </c>
      <c r="V64" s="23">
        <f>'LU OLS Model'!$B$13*K64</f>
        <v>0</v>
      </c>
      <c r="W64" s="23">
        <f>'LU OLS Model'!$B$14*L64</f>
        <v>0</v>
      </c>
      <c r="X64" s="23">
        <f t="shared" ca="1" si="1"/>
        <v>12808816.600185905</v>
      </c>
    </row>
    <row r="65" spans="1:24" x14ac:dyDescent="0.2">
      <c r="A65" s="11">
        <v>41730</v>
      </c>
      <c r="B65" s="6">
        <f t="shared" si="0"/>
        <v>2014</v>
      </c>
      <c r="C65" s="30">
        <f>'Monthly Data'!Q65</f>
        <v>11757969.113733964</v>
      </c>
      <c r="D65">
        <f t="shared" ca="1" si="6"/>
        <v>326.58999999999997</v>
      </c>
      <c r="E65">
        <f t="shared" ca="1" si="6"/>
        <v>0.39</v>
      </c>
      <c r="F65">
        <f t="shared" si="6"/>
        <v>30</v>
      </c>
      <c r="G65" s="30">
        <f>'Monthly Data'!Y65</f>
        <v>6785</v>
      </c>
      <c r="H65">
        <f t="shared" si="7"/>
        <v>64</v>
      </c>
      <c r="I65" s="30">
        <f>'Monthly Data'!AM65</f>
        <v>0</v>
      </c>
      <c r="J65">
        <f t="shared" si="5"/>
        <v>1</v>
      </c>
      <c r="K65">
        <f t="shared" si="5"/>
        <v>0</v>
      </c>
      <c r="L65">
        <f t="shared" si="8"/>
        <v>0</v>
      </c>
      <c r="N65" s="23">
        <f>'LU OLS Model'!$B$5</f>
        <v>-37160612.006604001</v>
      </c>
      <c r="O65" s="23">
        <f ca="1">'LU OLS Model'!$B$6*D65</f>
        <v>-634247.02354721213</v>
      </c>
      <c r="P65" s="23">
        <f ca="1">'LU OLS Model'!$B$7*E65</f>
        <v>7322.7219461297464</v>
      </c>
      <c r="Q65" s="23">
        <f>'LU OLS Model'!$B$8*F65</f>
        <v>10319484.103994099</v>
      </c>
      <c r="R65" s="23">
        <f>'LU OLS Model'!$B$9*G65</f>
        <v>42733205.364422642</v>
      </c>
      <c r="S65" s="23">
        <f>'LU OLS Model'!$B$10*H65</f>
        <v>-2167166.3603361854</v>
      </c>
      <c r="T65" s="23">
        <f>'LU OLS Model'!$B$11*I65</f>
        <v>0</v>
      </c>
      <c r="U65" s="23">
        <f>'LU OLS Model'!$B$12*J65</f>
        <v>-1039210.49447872</v>
      </c>
      <c r="V65" s="23">
        <f>'LU OLS Model'!$B$13*K65</f>
        <v>0</v>
      </c>
      <c r="W65" s="23">
        <f>'LU OLS Model'!$B$14*L65</f>
        <v>0</v>
      </c>
      <c r="X65" s="23">
        <f t="shared" ca="1" si="1"/>
        <v>12058776.305396756</v>
      </c>
    </row>
    <row r="66" spans="1:24" x14ac:dyDescent="0.2">
      <c r="A66" s="11">
        <v>41760</v>
      </c>
      <c r="B66" s="6">
        <f t="shared" si="0"/>
        <v>2014</v>
      </c>
      <c r="C66" s="30">
        <f>'Monthly Data'!Q66</f>
        <v>12122043.787842773</v>
      </c>
      <c r="D66">
        <f t="shared" ca="1" si="6"/>
        <v>144.96</v>
      </c>
      <c r="E66">
        <f t="shared" ca="1" si="6"/>
        <v>8.67</v>
      </c>
      <c r="F66">
        <f t="shared" si="6"/>
        <v>31</v>
      </c>
      <c r="G66" s="30">
        <f>'Monthly Data'!Y66</f>
        <v>6842.6</v>
      </c>
      <c r="H66">
        <f t="shared" si="7"/>
        <v>65</v>
      </c>
      <c r="I66" s="30">
        <f>'Monthly Data'!AM66</f>
        <v>0</v>
      </c>
      <c r="J66">
        <f t="shared" si="5"/>
        <v>0</v>
      </c>
      <c r="K66">
        <f t="shared" si="5"/>
        <v>0</v>
      </c>
      <c r="L66">
        <f t="shared" si="8"/>
        <v>1</v>
      </c>
      <c r="N66" s="23">
        <f>'LU OLS Model'!$B$5</f>
        <v>-37160612.006604001</v>
      </c>
      <c r="O66" s="23">
        <f ca="1">'LU OLS Model'!$B$6*D66</f>
        <v>-281516.42283414642</v>
      </c>
      <c r="P66" s="23">
        <f ca="1">'LU OLS Model'!$B$7*E66</f>
        <v>162789.74172549974</v>
      </c>
      <c r="Q66" s="23">
        <f>'LU OLS Model'!$B$8*F66</f>
        <v>10663466.90746057</v>
      </c>
      <c r="R66" s="23">
        <f>'LU OLS Model'!$B$9*G66</f>
        <v>43095980.991392538</v>
      </c>
      <c r="S66" s="23">
        <f>'LU OLS Model'!$B$10*H66</f>
        <v>-2201028.3347164383</v>
      </c>
      <c r="T66" s="23">
        <f>'LU OLS Model'!$B$11*I66</f>
        <v>0</v>
      </c>
      <c r="U66" s="23">
        <f>'LU OLS Model'!$B$12*J66</f>
        <v>0</v>
      </c>
      <c r="V66" s="23">
        <f>'LU OLS Model'!$B$13*K66</f>
        <v>0</v>
      </c>
      <c r="W66" s="23">
        <f>'LU OLS Model'!$B$14*L66</f>
        <v>-1700650.11734527</v>
      </c>
      <c r="X66" s="23">
        <f t="shared" ca="1" si="1"/>
        <v>12578430.759078752</v>
      </c>
    </row>
    <row r="67" spans="1:24" x14ac:dyDescent="0.2">
      <c r="A67" s="11">
        <v>41791</v>
      </c>
      <c r="B67" s="6">
        <f t="shared" ref="B67:B97" si="9">YEAR(A67)</f>
        <v>2014</v>
      </c>
      <c r="C67" s="30">
        <f>'Monthly Data'!Q67</f>
        <v>13083627.390951587</v>
      </c>
      <c r="D67">
        <f t="shared" ca="1" si="6"/>
        <v>41.510000000000005</v>
      </c>
      <c r="E67">
        <f t="shared" ca="1" si="6"/>
        <v>44.41</v>
      </c>
      <c r="F67">
        <f t="shared" si="6"/>
        <v>30</v>
      </c>
      <c r="G67" s="30">
        <f>'Monthly Data'!Y67</f>
        <v>6912.9</v>
      </c>
      <c r="H67">
        <f t="shared" si="7"/>
        <v>66</v>
      </c>
      <c r="I67" s="30">
        <f>'Monthly Data'!AM67</f>
        <v>0</v>
      </c>
      <c r="J67">
        <f t="shared" si="5"/>
        <v>0</v>
      </c>
      <c r="K67">
        <f t="shared" si="5"/>
        <v>0</v>
      </c>
      <c r="L67">
        <f t="shared" si="8"/>
        <v>1</v>
      </c>
      <c r="N67" s="23">
        <f>'LU OLS Model'!$B$5</f>
        <v>-37160612.006604001</v>
      </c>
      <c r="O67" s="23">
        <f ca="1">'LU OLS Model'!$B$6*D67</f>
        <v>-80613.594866483298</v>
      </c>
      <c r="P67" s="23">
        <f ca="1">'LU OLS Model'!$B$7*E67</f>
        <v>833851.49135287688</v>
      </c>
      <c r="Q67" s="23">
        <f>'LU OLS Model'!$B$8*F67</f>
        <v>10319484.103994099</v>
      </c>
      <c r="R67" s="23">
        <f>'LU OLS Model'!$B$9*G67</f>
        <v>43538743.605558917</v>
      </c>
      <c r="S67" s="23">
        <f>'LU OLS Model'!$B$10*H67</f>
        <v>-2234890.3090966912</v>
      </c>
      <c r="T67" s="23">
        <f>'LU OLS Model'!$B$11*I67</f>
        <v>0</v>
      </c>
      <c r="U67" s="23">
        <f>'LU OLS Model'!$B$12*J67</f>
        <v>0</v>
      </c>
      <c r="V67" s="23">
        <f>'LU OLS Model'!$B$13*K67</f>
        <v>0</v>
      </c>
      <c r="W67" s="23">
        <f>'LU OLS Model'!$B$14*L67</f>
        <v>-1700650.11734527</v>
      </c>
      <c r="X67" s="23">
        <f t="shared" ref="X67:X97" ca="1" si="10">SUM(N67:W67)</f>
        <v>13515313.172993451</v>
      </c>
    </row>
    <row r="68" spans="1:24" x14ac:dyDescent="0.2">
      <c r="A68" s="11">
        <v>41821</v>
      </c>
      <c r="B68" s="6">
        <f t="shared" si="9"/>
        <v>2014</v>
      </c>
      <c r="C68" s="30">
        <f>'Monthly Data'!Q68</f>
        <v>14274051.259060398</v>
      </c>
      <c r="D68">
        <f t="shared" ca="1" si="6"/>
        <v>5.01</v>
      </c>
      <c r="E68">
        <f t="shared" ca="1" si="6"/>
        <v>96.909999999999982</v>
      </c>
      <c r="F68">
        <f t="shared" si="6"/>
        <v>31</v>
      </c>
      <c r="G68" s="30">
        <f>'Monthly Data'!Y68</f>
        <v>6957.8</v>
      </c>
      <c r="H68">
        <f t="shared" si="7"/>
        <v>67</v>
      </c>
      <c r="I68" s="30">
        <f>'Monthly Data'!AM68</f>
        <v>0</v>
      </c>
      <c r="J68">
        <f t="shared" si="5"/>
        <v>0</v>
      </c>
      <c r="K68">
        <f t="shared" si="5"/>
        <v>0</v>
      </c>
      <c r="L68">
        <f t="shared" si="8"/>
        <v>1</v>
      </c>
      <c r="N68" s="23">
        <f>'LU OLS Model'!$B$5</f>
        <v>-37160612.006604001</v>
      </c>
      <c r="O68" s="23">
        <f ca="1">'LU OLS Model'!$B$6*D68</f>
        <v>-9729.5617991106064</v>
      </c>
      <c r="P68" s="23">
        <f ca="1">'LU OLS Model'!$B$7*E68</f>
        <v>1819602.5225626503</v>
      </c>
      <c r="Q68" s="23">
        <f>'LU OLS Model'!$B$8*F68</f>
        <v>10663466.90746057</v>
      </c>
      <c r="R68" s="23">
        <f>'LU OLS Model'!$B$9*G68</f>
        <v>43821532.24533233</v>
      </c>
      <c r="S68" s="23">
        <f>'LU OLS Model'!$B$10*H68</f>
        <v>-2268752.2834769441</v>
      </c>
      <c r="T68" s="23">
        <f>'LU OLS Model'!$B$11*I68</f>
        <v>0</v>
      </c>
      <c r="U68" s="23">
        <f>'LU OLS Model'!$B$12*J68</f>
        <v>0</v>
      </c>
      <c r="V68" s="23">
        <f>'LU OLS Model'!$B$13*K68</f>
        <v>0</v>
      </c>
      <c r="W68" s="23">
        <f>'LU OLS Model'!$B$14*L68</f>
        <v>-1700650.11734527</v>
      </c>
      <c r="X68" s="23">
        <f t="shared" ca="1" si="10"/>
        <v>15164857.706130229</v>
      </c>
    </row>
    <row r="69" spans="1:24" x14ac:dyDescent="0.2">
      <c r="A69" s="11">
        <v>41852</v>
      </c>
      <c r="B69" s="6">
        <f t="shared" si="9"/>
        <v>2014</v>
      </c>
      <c r="C69" s="30">
        <f>'Monthly Data'!Q69</f>
        <v>14357392.03416921</v>
      </c>
      <c r="D69">
        <f t="shared" ca="1" si="6"/>
        <v>12.719999999999999</v>
      </c>
      <c r="E69">
        <f t="shared" ca="1" si="6"/>
        <v>77.22999999999999</v>
      </c>
      <c r="F69">
        <f t="shared" si="6"/>
        <v>31</v>
      </c>
      <c r="G69" s="30">
        <f>'Monthly Data'!Y69</f>
        <v>6969.7</v>
      </c>
      <c r="H69">
        <f t="shared" si="7"/>
        <v>68</v>
      </c>
      <c r="I69" s="30">
        <f>'Monthly Data'!AM69</f>
        <v>0</v>
      </c>
      <c r="J69">
        <f t="shared" si="5"/>
        <v>0</v>
      </c>
      <c r="K69">
        <f t="shared" si="5"/>
        <v>0</v>
      </c>
      <c r="L69">
        <f t="shared" si="8"/>
        <v>1</v>
      </c>
      <c r="N69" s="23">
        <f>'LU OLS Model'!$B$5</f>
        <v>-37160612.006604001</v>
      </c>
      <c r="O69" s="23">
        <f ca="1">'LU OLS Model'!$B$6*D69</f>
        <v>-24702.600016903572</v>
      </c>
      <c r="P69" s="23">
        <f ca="1">'LU OLS Model'!$B$7*E69</f>
        <v>1450086.7074348724</v>
      </c>
      <c r="Q69" s="23">
        <f>'LU OLS Model'!$B$8*F69</f>
        <v>10663466.90746057</v>
      </c>
      <c r="R69" s="23">
        <f>'LU OLS Model'!$B$9*G69</f>
        <v>43896480.682154231</v>
      </c>
      <c r="S69" s="23">
        <f>'LU OLS Model'!$B$10*H69</f>
        <v>-2302614.257857197</v>
      </c>
      <c r="T69" s="23">
        <f>'LU OLS Model'!$B$11*I69</f>
        <v>0</v>
      </c>
      <c r="U69" s="23">
        <f>'LU OLS Model'!$B$12*J69</f>
        <v>0</v>
      </c>
      <c r="V69" s="23">
        <f>'LU OLS Model'!$B$13*K69</f>
        <v>0</v>
      </c>
      <c r="W69" s="23">
        <f>'LU OLS Model'!$B$14*L69</f>
        <v>-1700650.11734527</v>
      </c>
      <c r="X69" s="23">
        <f t="shared" ca="1" si="10"/>
        <v>14821455.315226298</v>
      </c>
    </row>
    <row r="70" spans="1:24" x14ac:dyDescent="0.2">
      <c r="A70" s="11">
        <v>41883</v>
      </c>
      <c r="B70" s="6">
        <f t="shared" si="9"/>
        <v>2014</v>
      </c>
      <c r="C70" s="30">
        <f>'Monthly Data'!Q70</f>
        <v>13828803.79127802</v>
      </c>
      <c r="D70">
        <f t="shared" ca="1" si="6"/>
        <v>86.570000000000007</v>
      </c>
      <c r="E70">
        <f t="shared" ca="1" si="6"/>
        <v>19.899999999999999</v>
      </c>
      <c r="F70">
        <f t="shared" si="6"/>
        <v>30</v>
      </c>
      <c r="G70" s="30">
        <f>'Monthly Data'!Y70</f>
        <v>6944.1</v>
      </c>
      <c r="H70">
        <f t="shared" si="7"/>
        <v>69</v>
      </c>
      <c r="I70" s="30">
        <f>'Monthly Data'!AM70</f>
        <v>1</v>
      </c>
      <c r="J70">
        <f t="shared" si="5"/>
        <v>0</v>
      </c>
      <c r="K70">
        <f t="shared" si="5"/>
        <v>0</v>
      </c>
      <c r="L70">
        <f t="shared" si="8"/>
        <v>0</v>
      </c>
      <c r="N70" s="23">
        <f>'LU OLS Model'!$B$5</f>
        <v>-37160612.006604001</v>
      </c>
      <c r="O70" s="23">
        <f ca="1">'LU OLS Model'!$B$6*D70</f>
        <v>-168121.39020938228</v>
      </c>
      <c r="P70" s="23">
        <f ca="1">'LU OLS Model'!$B$7*E70</f>
        <v>373646.58135379985</v>
      </c>
      <c r="Q70" s="23">
        <f>'LU OLS Model'!$B$8*F70</f>
        <v>10319484.103994099</v>
      </c>
      <c r="R70" s="23">
        <f>'LU OLS Model'!$B$9*G70</f>
        <v>43735247.070167616</v>
      </c>
      <c r="S70" s="23">
        <f>'LU OLS Model'!$B$10*H70</f>
        <v>-2336476.2322374498</v>
      </c>
      <c r="T70" s="23">
        <f>'LU OLS Model'!$B$11*I70</f>
        <v>-1059883.5580144499</v>
      </c>
      <c r="U70" s="23">
        <f>'LU OLS Model'!$B$12*J70</f>
        <v>0</v>
      </c>
      <c r="V70" s="23">
        <f>'LU OLS Model'!$B$13*K70</f>
        <v>0</v>
      </c>
      <c r="W70" s="23">
        <f>'LU OLS Model'!$B$14*L70</f>
        <v>0</v>
      </c>
      <c r="X70" s="23">
        <f t="shared" ca="1" si="10"/>
        <v>13703284.568450229</v>
      </c>
    </row>
    <row r="71" spans="1:24" x14ac:dyDescent="0.2">
      <c r="A71" s="11">
        <v>41913</v>
      </c>
      <c r="B71" s="6">
        <f t="shared" si="9"/>
        <v>2014</v>
      </c>
      <c r="C71" s="30">
        <f>'Monthly Data'!Q71</f>
        <v>13040593.101386834</v>
      </c>
      <c r="D71">
        <f t="shared" ca="1" si="6"/>
        <v>270.3</v>
      </c>
      <c r="E71">
        <f t="shared" ca="1" si="6"/>
        <v>1.21</v>
      </c>
      <c r="F71">
        <f t="shared" si="6"/>
        <v>31</v>
      </c>
      <c r="G71" s="30">
        <f>'Monthly Data'!Y71</f>
        <v>6936.6</v>
      </c>
      <c r="H71">
        <f t="shared" si="7"/>
        <v>70</v>
      </c>
      <c r="I71" s="30">
        <f>'Monthly Data'!AM71</f>
        <v>1</v>
      </c>
      <c r="J71">
        <f t="shared" si="5"/>
        <v>0</v>
      </c>
      <c r="K71">
        <f t="shared" si="5"/>
        <v>0</v>
      </c>
      <c r="L71">
        <f t="shared" si="8"/>
        <v>0</v>
      </c>
      <c r="N71" s="23">
        <f>'LU OLS Model'!$B$5</f>
        <v>-37160612.006604001</v>
      </c>
      <c r="O71" s="23">
        <f ca="1">'LU OLS Model'!$B$6*D71</f>
        <v>-524930.25035920099</v>
      </c>
      <c r="P71" s="23">
        <f ca="1">'LU OLS Model'!$B$7*E71</f>
        <v>22719.214243120492</v>
      </c>
      <c r="Q71" s="23">
        <f>'LU OLS Model'!$B$8*F71</f>
        <v>10663466.90746057</v>
      </c>
      <c r="R71" s="23">
        <f>'LU OLS Model'!$B$9*G71</f>
        <v>43688010.660405912</v>
      </c>
      <c r="S71" s="23">
        <f>'LU OLS Model'!$B$10*H71</f>
        <v>-2370338.2066177027</v>
      </c>
      <c r="T71" s="23">
        <f>'LU OLS Model'!$B$11*I71</f>
        <v>-1059883.5580144499</v>
      </c>
      <c r="U71" s="23">
        <f>'LU OLS Model'!$B$12*J71</f>
        <v>0</v>
      </c>
      <c r="V71" s="23">
        <f>'LU OLS Model'!$B$13*K71</f>
        <v>0</v>
      </c>
      <c r="W71" s="23">
        <f>'LU OLS Model'!$B$14*L71</f>
        <v>0</v>
      </c>
      <c r="X71" s="23">
        <f t="shared" ca="1" si="10"/>
        <v>13258432.76051425</v>
      </c>
    </row>
    <row r="72" spans="1:24" x14ac:dyDescent="0.2">
      <c r="A72" s="11">
        <v>41944</v>
      </c>
      <c r="B72" s="6">
        <f t="shared" si="9"/>
        <v>2014</v>
      </c>
      <c r="C72" s="30">
        <f>'Monthly Data'!Q72</f>
        <v>12172268.048495643</v>
      </c>
      <c r="D72">
        <f t="shared" ca="1" si="6"/>
        <v>444.05</v>
      </c>
      <c r="E72">
        <f t="shared" ca="1" si="6"/>
        <v>0</v>
      </c>
      <c r="F72">
        <f t="shared" si="6"/>
        <v>30</v>
      </c>
      <c r="G72" s="30">
        <f>'Monthly Data'!Y72</f>
        <v>6914.3</v>
      </c>
      <c r="H72">
        <f t="shared" si="7"/>
        <v>71</v>
      </c>
      <c r="I72" s="30">
        <f>'Monthly Data'!AM72</f>
        <v>1</v>
      </c>
      <c r="J72">
        <f t="shared" si="5"/>
        <v>0</v>
      </c>
      <c r="K72">
        <f t="shared" si="5"/>
        <v>0</v>
      </c>
      <c r="L72">
        <f t="shared" si="8"/>
        <v>0</v>
      </c>
      <c r="N72" s="23">
        <f>'LU OLS Model'!$B$5</f>
        <v>-37160612.006604001</v>
      </c>
      <c r="O72" s="23">
        <f ca="1">'LU OLS Model'!$B$6*D72</f>
        <v>-862357.66804292717</v>
      </c>
      <c r="P72" s="23">
        <f ca="1">'LU OLS Model'!$B$7*E72</f>
        <v>0</v>
      </c>
      <c r="Q72" s="23">
        <f>'LU OLS Model'!$B$8*F72</f>
        <v>10319484.103994099</v>
      </c>
      <c r="R72" s="23">
        <f>'LU OLS Model'!$B$9*G72</f>
        <v>43547561.06871444</v>
      </c>
      <c r="S72" s="23">
        <f>'LU OLS Model'!$B$10*H72</f>
        <v>-2404200.1809979556</v>
      </c>
      <c r="T72" s="23">
        <f>'LU OLS Model'!$B$11*I72</f>
        <v>-1059883.5580144499</v>
      </c>
      <c r="U72" s="23">
        <f>'LU OLS Model'!$B$12*J72</f>
        <v>0</v>
      </c>
      <c r="V72" s="23">
        <f>'LU OLS Model'!$B$13*K72</f>
        <v>0</v>
      </c>
      <c r="W72" s="23">
        <f>'LU OLS Model'!$B$14*L72</f>
        <v>0</v>
      </c>
      <c r="X72" s="23">
        <f t="shared" ca="1" si="10"/>
        <v>12379991.759049205</v>
      </c>
    </row>
    <row r="73" spans="1:24" x14ac:dyDescent="0.2">
      <c r="A73" s="11">
        <v>41974</v>
      </c>
      <c r="B73" s="6">
        <f t="shared" si="9"/>
        <v>2014</v>
      </c>
      <c r="C73" s="30">
        <f>'Monthly Data'!Q73</f>
        <v>12197561.729604455</v>
      </c>
      <c r="D73">
        <f t="shared" ca="1" si="6"/>
        <v>684.01</v>
      </c>
      <c r="E73">
        <f t="shared" ca="1" si="6"/>
        <v>0</v>
      </c>
      <c r="F73">
        <f t="shared" si="6"/>
        <v>31</v>
      </c>
      <c r="G73" s="30">
        <f>'Monthly Data'!Y73</f>
        <v>6903.2</v>
      </c>
      <c r="H73">
        <f t="shared" si="7"/>
        <v>72</v>
      </c>
      <c r="I73" s="30">
        <f>'Monthly Data'!AM73</f>
        <v>0</v>
      </c>
      <c r="J73">
        <f t="shared" si="5"/>
        <v>0</v>
      </c>
      <c r="K73">
        <f t="shared" si="5"/>
        <v>1</v>
      </c>
      <c r="L73">
        <f t="shared" si="8"/>
        <v>0</v>
      </c>
      <c r="N73" s="23">
        <f>'LU OLS Model'!$B$5</f>
        <v>-37160612.006604001</v>
      </c>
      <c r="O73" s="23">
        <f ca="1">'LU OLS Model'!$B$6*D73</f>
        <v>-1328366.7796825641</v>
      </c>
      <c r="P73" s="23">
        <f ca="1">'LU OLS Model'!$B$7*E73</f>
        <v>0</v>
      </c>
      <c r="Q73" s="23">
        <f>'LU OLS Model'!$B$8*F73</f>
        <v>10663466.90746057</v>
      </c>
      <c r="R73" s="23">
        <f>'LU OLS Model'!$B$9*G73</f>
        <v>43477651.182267115</v>
      </c>
      <c r="S73" s="23">
        <f>'LU OLS Model'!$B$10*H73</f>
        <v>-2438062.1553782085</v>
      </c>
      <c r="T73" s="23">
        <f>'LU OLS Model'!$B$11*I73</f>
        <v>0</v>
      </c>
      <c r="U73" s="23">
        <f>'LU OLS Model'!$B$12*J73</f>
        <v>0</v>
      </c>
      <c r="V73" s="23">
        <f>'LU OLS Model'!$B$13*K73</f>
        <v>-999621.62057946401</v>
      </c>
      <c r="W73" s="23">
        <f>'LU OLS Model'!$B$14*L73</f>
        <v>0</v>
      </c>
      <c r="X73" s="23">
        <f t="shared" ca="1" si="10"/>
        <v>12214455.52748345</v>
      </c>
    </row>
    <row r="74" spans="1:24" x14ac:dyDescent="0.2">
      <c r="A74" s="11">
        <v>42005</v>
      </c>
      <c r="B74" s="6">
        <f t="shared" si="9"/>
        <v>2015</v>
      </c>
      <c r="D74">
        <f t="shared" ca="1" si="6"/>
        <v>784.29</v>
      </c>
      <c r="E74">
        <f t="shared" ca="1" si="6"/>
        <v>0</v>
      </c>
      <c r="F74">
        <f t="shared" si="6"/>
        <v>31</v>
      </c>
      <c r="G74" s="30">
        <f>G62*(1+SUMIF('Ontario Employment Growth'!B:B,B74,'Ontario Employment Growth'!G:G))</f>
        <v>6884.3701500000006</v>
      </c>
      <c r="H74">
        <f t="shared" si="7"/>
        <v>73</v>
      </c>
      <c r="I74">
        <f t="shared" si="5"/>
        <v>0</v>
      </c>
      <c r="J74">
        <f t="shared" si="5"/>
        <v>0</v>
      </c>
      <c r="K74">
        <f t="shared" si="5"/>
        <v>0</v>
      </c>
      <c r="L74">
        <f t="shared" si="8"/>
        <v>0</v>
      </c>
      <c r="N74" s="23">
        <f>'LU OLS Model'!$B$5</f>
        <v>-37160612.006604001</v>
      </c>
      <c r="O74" s="23">
        <f ca="1">'LU OLS Model'!$B$6*D74</f>
        <v>-1523113.3779290335</v>
      </c>
      <c r="P74" s="23">
        <f ca="1">'LU OLS Model'!$B$7*E74</f>
        <v>0</v>
      </c>
      <c r="Q74" s="23">
        <f>'LU OLS Model'!$B$8*F74</f>
        <v>10663466.90746057</v>
      </c>
      <c r="R74" s="23">
        <f>'LU OLS Model'!$B$9*G74</f>
        <v>43359057.247553594</v>
      </c>
      <c r="S74" s="23">
        <f>'LU OLS Model'!$B$10*H74</f>
        <v>-2471924.1297584614</v>
      </c>
      <c r="T74" s="23">
        <f>'LU OLS Model'!$B$11*I74</f>
        <v>0</v>
      </c>
      <c r="U74" s="23">
        <f>'LU OLS Model'!$B$12*J74</f>
        <v>0</v>
      </c>
      <c r="V74" s="23">
        <f>'LU OLS Model'!$B$13*K74</f>
        <v>0</v>
      </c>
      <c r="W74" s="23">
        <f>'LU OLS Model'!$B$14*L74</f>
        <v>0</v>
      </c>
      <c r="X74" s="23">
        <f t="shared" ca="1" si="10"/>
        <v>12866874.64072267</v>
      </c>
    </row>
    <row r="75" spans="1:24" x14ac:dyDescent="0.2">
      <c r="A75" s="11">
        <v>42036</v>
      </c>
      <c r="B75" s="6">
        <f t="shared" si="9"/>
        <v>2015</v>
      </c>
      <c r="D75">
        <f t="shared" ca="1" si="6"/>
        <v>682.50999999999988</v>
      </c>
      <c r="E75">
        <f t="shared" ca="1" si="6"/>
        <v>0</v>
      </c>
      <c r="F75">
        <f t="shared" si="6"/>
        <v>28</v>
      </c>
      <c r="G75" s="30">
        <f>G63*(1+SUMIF('Ontario Employment Growth'!B:B,B75,'Ontario Employment Growth'!G:G))</f>
        <v>6850.181450000001</v>
      </c>
      <c r="H75">
        <f t="shared" si="7"/>
        <v>74</v>
      </c>
      <c r="I75">
        <f t="shared" si="5"/>
        <v>0</v>
      </c>
      <c r="J75">
        <f t="shared" si="5"/>
        <v>0</v>
      </c>
      <c r="K75">
        <f t="shared" si="5"/>
        <v>0</v>
      </c>
      <c r="L75">
        <f t="shared" si="8"/>
        <v>0</v>
      </c>
      <c r="N75" s="23">
        <f>'LU OLS Model'!$B$5</f>
        <v>-37160612.006604001</v>
      </c>
      <c r="O75" s="23">
        <f ca="1">'LU OLS Model'!$B$6*D75</f>
        <v>-1325453.7372277402</v>
      </c>
      <c r="P75" s="23">
        <f ca="1">'LU OLS Model'!$B$7*E75</f>
        <v>0</v>
      </c>
      <c r="Q75" s="23">
        <f>'LU OLS Model'!$B$8*F75</f>
        <v>9631518.4970611595</v>
      </c>
      <c r="R75" s="23">
        <f>'LU OLS Model'!$B$9*G75</f>
        <v>43143730.388564259</v>
      </c>
      <c r="S75" s="23">
        <f>'LU OLS Model'!$B$10*H75</f>
        <v>-2505786.1041387143</v>
      </c>
      <c r="T75" s="23">
        <f>'LU OLS Model'!$B$11*I75</f>
        <v>0</v>
      </c>
      <c r="U75" s="23">
        <f>'LU OLS Model'!$B$12*J75</f>
        <v>0</v>
      </c>
      <c r="V75" s="23">
        <f>'LU OLS Model'!$B$13*K75</f>
        <v>0</v>
      </c>
      <c r="W75" s="23">
        <f>'LU OLS Model'!$B$14*L75</f>
        <v>0</v>
      </c>
      <c r="X75" s="23">
        <f t="shared" ca="1" si="10"/>
        <v>11783397.037654966</v>
      </c>
    </row>
    <row r="76" spans="1:24" x14ac:dyDescent="0.2">
      <c r="A76" s="11">
        <v>42064</v>
      </c>
      <c r="B76" s="6">
        <f t="shared" si="9"/>
        <v>2015</v>
      </c>
      <c r="D76">
        <f t="shared" ca="1" si="6"/>
        <v>556.99</v>
      </c>
      <c r="E76">
        <f t="shared" ca="1" si="6"/>
        <v>0</v>
      </c>
      <c r="F76">
        <f t="shared" si="6"/>
        <v>31</v>
      </c>
      <c r="G76" s="30">
        <f>G64*(1+SUMIF('Ontario Employment Growth'!B:B,B76,'Ontario Employment Growth'!G:G))</f>
        <v>6828.9399500000009</v>
      </c>
      <c r="H76">
        <f t="shared" si="7"/>
        <v>75</v>
      </c>
      <c r="I76">
        <f t="shared" si="5"/>
        <v>0</v>
      </c>
      <c r="J76">
        <f t="shared" si="5"/>
        <v>0</v>
      </c>
      <c r="K76">
        <f t="shared" si="5"/>
        <v>0</v>
      </c>
      <c r="L76">
        <f t="shared" si="8"/>
        <v>0</v>
      </c>
      <c r="N76" s="23">
        <f>'LU OLS Model'!$B$5</f>
        <v>-37160612.006604001</v>
      </c>
      <c r="O76" s="23">
        <f ca="1">'LU OLS Model'!$B$6*D76</f>
        <v>-1081690.3446081071</v>
      </c>
      <c r="P76" s="23">
        <f ca="1">'LU OLS Model'!$B$7*E76</f>
        <v>0</v>
      </c>
      <c r="Q76" s="23">
        <f>'LU OLS Model'!$B$8*F76</f>
        <v>10663466.90746057</v>
      </c>
      <c r="R76" s="23">
        <f>'LU OLS Model'!$B$9*G76</f>
        <v>43009947.428837158</v>
      </c>
      <c r="S76" s="23">
        <f>'LU OLS Model'!$B$10*H76</f>
        <v>-2539648.0785189671</v>
      </c>
      <c r="T76" s="23">
        <f>'LU OLS Model'!$B$11*I76</f>
        <v>0</v>
      </c>
      <c r="U76" s="23">
        <f>'LU OLS Model'!$B$12*J76</f>
        <v>0</v>
      </c>
      <c r="V76" s="23">
        <f>'LU OLS Model'!$B$13*K76</f>
        <v>0</v>
      </c>
      <c r="W76" s="23">
        <f>'LU OLS Model'!$B$14*L76</f>
        <v>0</v>
      </c>
      <c r="X76" s="23">
        <f t="shared" ca="1" si="10"/>
        <v>12891463.906566653</v>
      </c>
    </row>
    <row r="77" spans="1:24" x14ac:dyDescent="0.2">
      <c r="A77" s="11">
        <v>42095</v>
      </c>
      <c r="B77" s="6">
        <f t="shared" si="9"/>
        <v>2015</v>
      </c>
      <c r="D77">
        <f t="shared" ca="1" si="6"/>
        <v>326.58999999999997</v>
      </c>
      <c r="E77">
        <f t="shared" ca="1" si="6"/>
        <v>0.39</v>
      </c>
      <c r="F77">
        <f t="shared" si="6"/>
        <v>30</v>
      </c>
      <c r="G77" s="30">
        <f>G65*(1+SUMIF('Ontario Employment Growth'!B:B,B77,'Ontario Employment Growth'!G:G))</f>
        <v>6863.0275000000001</v>
      </c>
      <c r="H77">
        <f t="shared" si="7"/>
        <v>76</v>
      </c>
      <c r="I77">
        <f t="shared" si="5"/>
        <v>0</v>
      </c>
      <c r="J77">
        <f t="shared" si="5"/>
        <v>1</v>
      </c>
      <c r="K77">
        <f t="shared" si="5"/>
        <v>0</v>
      </c>
      <c r="L77">
        <f t="shared" si="8"/>
        <v>0</v>
      </c>
      <c r="N77" s="23">
        <f>'LU OLS Model'!$B$5</f>
        <v>-37160612.006604001</v>
      </c>
      <c r="O77" s="23">
        <f ca="1">'LU OLS Model'!$B$6*D77</f>
        <v>-634247.02354721213</v>
      </c>
      <c r="P77" s="23">
        <f ca="1">'LU OLS Model'!$B$7*E77</f>
        <v>7322.7219461297464</v>
      </c>
      <c r="Q77" s="23">
        <f>'LU OLS Model'!$B$8*F77</f>
        <v>10319484.103994099</v>
      </c>
      <c r="R77" s="23">
        <f>'LU OLS Model'!$B$9*G77</f>
        <v>43224637.226113498</v>
      </c>
      <c r="S77" s="23">
        <f>'LU OLS Model'!$B$10*H77</f>
        <v>-2573510.05289922</v>
      </c>
      <c r="T77" s="23">
        <f>'LU OLS Model'!$B$11*I77</f>
        <v>0</v>
      </c>
      <c r="U77" s="23">
        <f>'LU OLS Model'!$B$12*J77</f>
        <v>-1039210.49447872</v>
      </c>
      <c r="V77" s="23">
        <f>'LU OLS Model'!$B$13*K77</f>
        <v>0</v>
      </c>
      <c r="W77" s="23">
        <f>'LU OLS Model'!$B$14*L77</f>
        <v>0</v>
      </c>
      <c r="X77" s="23">
        <f t="shared" ca="1" si="10"/>
        <v>12143864.474524578</v>
      </c>
    </row>
    <row r="78" spans="1:24" x14ac:dyDescent="0.2">
      <c r="A78" s="11">
        <v>42125</v>
      </c>
      <c r="B78" s="6">
        <f t="shared" si="9"/>
        <v>2015</v>
      </c>
      <c r="D78">
        <f t="shared" ca="1" si="6"/>
        <v>144.96</v>
      </c>
      <c r="E78">
        <f t="shared" ca="1" si="6"/>
        <v>8.67</v>
      </c>
      <c r="F78">
        <f t="shared" si="6"/>
        <v>31</v>
      </c>
      <c r="G78" s="30">
        <f>G66*(1+SUMIF('Ontario Employment Growth'!B:B,B78,'Ontario Employment Growth'!G:G))</f>
        <v>6921.2899000000007</v>
      </c>
      <c r="H78">
        <f t="shared" si="7"/>
        <v>77</v>
      </c>
      <c r="I78">
        <f t="shared" ref="I78:L93" si="11">I66</f>
        <v>0</v>
      </c>
      <c r="J78">
        <f t="shared" si="11"/>
        <v>0</v>
      </c>
      <c r="K78">
        <f t="shared" si="11"/>
        <v>0</v>
      </c>
      <c r="L78">
        <f t="shared" si="11"/>
        <v>1</v>
      </c>
      <c r="N78" s="23">
        <f>'LU OLS Model'!$B$5</f>
        <v>-37160612.006604001</v>
      </c>
      <c r="O78" s="23">
        <f ca="1">'LU OLS Model'!$B$6*D78</f>
        <v>-281516.42283414642</v>
      </c>
      <c r="P78" s="23">
        <f ca="1">'LU OLS Model'!$B$7*E78</f>
        <v>162789.74172549974</v>
      </c>
      <c r="Q78" s="23">
        <f>'LU OLS Model'!$B$8*F78</f>
        <v>10663466.90746057</v>
      </c>
      <c r="R78" s="23">
        <f>'LU OLS Model'!$B$9*G78</f>
        <v>43591584.772793554</v>
      </c>
      <c r="S78" s="23">
        <f>'LU OLS Model'!$B$10*H78</f>
        <v>-2607372.0272794729</v>
      </c>
      <c r="T78" s="23">
        <f>'LU OLS Model'!$B$11*I78</f>
        <v>0</v>
      </c>
      <c r="U78" s="23">
        <f>'LU OLS Model'!$B$12*J78</f>
        <v>0</v>
      </c>
      <c r="V78" s="23">
        <f>'LU OLS Model'!$B$13*K78</f>
        <v>0</v>
      </c>
      <c r="W78" s="23">
        <f>'LU OLS Model'!$B$14*L78</f>
        <v>-1700650.11734527</v>
      </c>
      <c r="X78" s="23">
        <f t="shared" ca="1" si="10"/>
        <v>12667690.847916733</v>
      </c>
    </row>
    <row r="79" spans="1:24" x14ac:dyDescent="0.2">
      <c r="A79" s="11">
        <v>42156</v>
      </c>
      <c r="B79" s="6">
        <f t="shared" si="9"/>
        <v>2015</v>
      </c>
      <c r="D79">
        <f t="shared" ref="D79:F94" ca="1" si="12">D67</f>
        <v>41.510000000000005</v>
      </c>
      <c r="E79">
        <f t="shared" ca="1" si="12"/>
        <v>44.41</v>
      </c>
      <c r="F79">
        <f t="shared" si="12"/>
        <v>30</v>
      </c>
      <c r="G79" s="30">
        <f>G67*(1+SUMIF('Ontario Employment Growth'!B:B,B79,'Ontario Employment Growth'!G:G))</f>
        <v>6992.3983500000004</v>
      </c>
      <c r="H79">
        <f t="shared" si="7"/>
        <v>78</v>
      </c>
      <c r="I79">
        <f t="shared" si="11"/>
        <v>0</v>
      </c>
      <c r="J79">
        <f t="shared" si="11"/>
        <v>0</v>
      </c>
      <c r="K79">
        <f t="shared" si="11"/>
        <v>0</v>
      </c>
      <c r="L79">
        <f t="shared" si="11"/>
        <v>1</v>
      </c>
      <c r="N79" s="23">
        <f>'LU OLS Model'!$B$5</f>
        <v>-37160612.006604001</v>
      </c>
      <c r="O79" s="23">
        <f ca="1">'LU OLS Model'!$B$6*D79</f>
        <v>-80613.594866483298</v>
      </c>
      <c r="P79" s="23">
        <f ca="1">'LU OLS Model'!$B$7*E79</f>
        <v>833851.49135287688</v>
      </c>
      <c r="Q79" s="23">
        <f>'LU OLS Model'!$B$8*F79</f>
        <v>10319484.103994099</v>
      </c>
      <c r="R79" s="23">
        <f>'LU OLS Model'!$B$9*G79</f>
        <v>44039439.157022849</v>
      </c>
      <c r="S79" s="23">
        <f>'LU OLS Model'!$B$10*H79</f>
        <v>-2641234.0016597258</v>
      </c>
      <c r="T79" s="23">
        <f>'LU OLS Model'!$B$11*I79</f>
        <v>0</v>
      </c>
      <c r="U79" s="23">
        <f>'LU OLS Model'!$B$12*J79</f>
        <v>0</v>
      </c>
      <c r="V79" s="23">
        <f>'LU OLS Model'!$B$13*K79</f>
        <v>0</v>
      </c>
      <c r="W79" s="23">
        <f>'LU OLS Model'!$B$14*L79</f>
        <v>-1700650.11734527</v>
      </c>
      <c r="X79" s="23">
        <f t="shared" ca="1" si="10"/>
        <v>13609665.031894349</v>
      </c>
    </row>
    <row r="80" spans="1:24" x14ac:dyDescent="0.2">
      <c r="A80" s="11">
        <v>42186</v>
      </c>
      <c r="B80" s="6">
        <f t="shared" si="9"/>
        <v>2015</v>
      </c>
      <c r="D80">
        <f t="shared" ca="1" si="12"/>
        <v>5.01</v>
      </c>
      <c r="E80">
        <f t="shared" ca="1" si="12"/>
        <v>96.909999999999982</v>
      </c>
      <c r="F80">
        <f t="shared" si="12"/>
        <v>31</v>
      </c>
      <c r="G80" s="30">
        <f>G68*(1+SUMIF('Ontario Employment Growth'!B:B,B80,'Ontario Employment Growth'!G:G))</f>
        <v>7037.8147000000008</v>
      </c>
      <c r="H80">
        <f t="shared" si="7"/>
        <v>79</v>
      </c>
      <c r="I80">
        <f t="shared" si="11"/>
        <v>0</v>
      </c>
      <c r="J80">
        <f t="shared" si="11"/>
        <v>0</v>
      </c>
      <c r="K80">
        <f t="shared" si="11"/>
        <v>0</v>
      </c>
      <c r="L80">
        <f t="shared" si="11"/>
        <v>1</v>
      </c>
      <c r="N80" s="23">
        <f>'LU OLS Model'!$B$5</f>
        <v>-37160612.006604001</v>
      </c>
      <c r="O80" s="23">
        <f ca="1">'LU OLS Model'!$B$6*D80</f>
        <v>-9729.5617991106064</v>
      </c>
      <c r="P80" s="23">
        <f ca="1">'LU OLS Model'!$B$7*E80</f>
        <v>1819602.5225626503</v>
      </c>
      <c r="Q80" s="23">
        <f>'LU OLS Model'!$B$8*F80</f>
        <v>10663466.90746057</v>
      </c>
      <c r="R80" s="23">
        <f>'LU OLS Model'!$B$9*G80</f>
        <v>44325479.866153657</v>
      </c>
      <c r="S80" s="23">
        <f>'LU OLS Model'!$B$10*H80</f>
        <v>-2675095.9760399787</v>
      </c>
      <c r="T80" s="23">
        <f>'LU OLS Model'!$B$11*I80</f>
        <v>0</v>
      </c>
      <c r="U80" s="23">
        <f>'LU OLS Model'!$B$12*J80</f>
        <v>0</v>
      </c>
      <c r="V80" s="23">
        <f>'LU OLS Model'!$B$13*K80</f>
        <v>0</v>
      </c>
      <c r="W80" s="23">
        <f>'LU OLS Model'!$B$14*L80</f>
        <v>-1700650.11734527</v>
      </c>
      <c r="X80" s="23">
        <f t="shared" ca="1" si="10"/>
        <v>15262461.634388521</v>
      </c>
    </row>
    <row r="81" spans="1:24" x14ac:dyDescent="0.2">
      <c r="A81" s="11">
        <v>42217</v>
      </c>
      <c r="B81" s="6">
        <f t="shared" si="9"/>
        <v>2015</v>
      </c>
      <c r="D81">
        <f t="shared" ca="1" si="12"/>
        <v>12.719999999999999</v>
      </c>
      <c r="E81">
        <f t="shared" ca="1" si="12"/>
        <v>77.22999999999999</v>
      </c>
      <c r="F81">
        <f t="shared" si="12"/>
        <v>31</v>
      </c>
      <c r="G81" s="30">
        <f>G69*(1+SUMIF('Ontario Employment Growth'!B:B,B81,'Ontario Employment Growth'!G:G))</f>
        <v>7049.8515500000003</v>
      </c>
      <c r="H81">
        <f t="shared" si="7"/>
        <v>80</v>
      </c>
      <c r="I81">
        <f t="shared" si="11"/>
        <v>0</v>
      </c>
      <c r="J81">
        <f t="shared" si="11"/>
        <v>0</v>
      </c>
      <c r="K81">
        <f t="shared" si="11"/>
        <v>0</v>
      </c>
      <c r="L81">
        <f t="shared" si="11"/>
        <v>1</v>
      </c>
      <c r="N81" s="23">
        <f>'LU OLS Model'!$B$5</f>
        <v>-37160612.006604001</v>
      </c>
      <c r="O81" s="23">
        <f ca="1">'LU OLS Model'!$B$6*D81</f>
        <v>-24702.600016903572</v>
      </c>
      <c r="P81" s="23">
        <f ca="1">'LU OLS Model'!$B$7*E81</f>
        <v>1450086.7074348724</v>
      </c>
      <c r="Q81" s="23">
        <f>'LU OLS Model'!$B$8*F81</f>
        <v>10663466.90746057</v>
      </c>
      <c r="R81" s="23">
        <f>'LU OLS Model'!$B$9*G81</f>
        <v>44401290.20999901</v>
      </c>
      <c r="S81" s="23">
        <f>'LU OLS Model'!$B$10*H81</f>
        <v>-2708957.9504202316</v>
      </c>
      <c r="T81" s="23">
        <f>'LU OLS Model'!$B$11*I81</f>
        <v>0</v>
      </c>
      <c r="U81" s="23">
        <f>'LU OLS Model'!$B$12*J81</f>
        <v>0</v>
      </c>
      <c r="V81" s="23">
        <f>'LU OLS Model'!$B$13*K81</f>
        <v>0</v>
      </c>
      <c r="W81" s="23">
        <f>'LU OLS Model'!$B$14*L81</f>
        <v>-1700650.11734527</v>
      </c>
      <c r="X81" s="23">
        <f t="shared" ca="1" si="10"/>
        <v>14919921.150508042</v>
      </c>
    </row>
    <row r="82" spans="1:24" x14ac:dyDescent="0.2">
      <c r="A82" s="11">
        <v>42248</v>
      </c>
      <c r="B82" s="6">
        <f t="shared" si="9"/>
        <v>2015</v>
      </c>
      <c r="D82">
        <f t="shared" ca="1" si="12"/>
        <v>86.570000000000007</v>
      </c>
      <c r="E82">
        <f t="shared" ca="1" si="12"/>
        <v>19.899999999999999</v>
      </c>
      <c r="F82">
        <f t="shared" si="12"/>
        <v>30</v>
      </c>
      <c r="G82" s="30">
        <f>G70*(1+SUMIF('Ontario Employment Growth'!B:B,B82,'Ontario Employment Growth'!G:G))</f>
        <v>7023.9571500000011</v>
      </c>
      <c r="H82">
        <f t="shared" si="7"/>
        <v>81</v>
      </c>
      <c r="I82">
        <f t="shared" si="11"/>
        <v>1</v>
      </c>
      <c r="J82">
        <f t="shared" si="11"/>
        <v>0</v>
      </c>
      <c r="K82">
        <f t="shared" si="11"/>
        <v>0</v>
      </c>
      <c r="L82">
        <f t="shared" si="11"/>
        <v>0</v>
      </c>
      <c r="N82" s="23">
        <f>'LU OLS Model'!$B$5</f>
        <v>-37160612.006604001</v>
      </c>
      <c r="O82" s="23">
        <f ca="1">'LU OLS Model'!$B$6*D82</f>
        <v>-168121.39020938228</v>
      </c>
      <c r="P82" s="23">
        <f ca="1">'LU OLS Model'!$B$7*E82</f>
        <v>373646.58135379985</v>
      </c>
      <c r="Q82" s="23">
        <f>'LU OLS Model'!$B$8*F82</f>
        <v>10319484.103994099</v>
      </c>
      <c r="R82" s="23">
        <f>'LU OLS Model'!$B$9*G82</f>
        <v>44238202.411474548</v>
      </c>
      <c r="S82" s="23">
        <f>'LU OLS Model'!$B$10*H82</f>
        <v>-2742819.9248004849</v>
      </c>
      <c r="T82" s="23">
        <f>'LU OLS Model'!$B$11*I82</f>
        <v>-1059883.5580144499</v>
      </c>
      <c r="U82" s="23">
        <f>'LU OLS Model'!$B$12*J82</f>
        <v>0</v>
      </c>
      <c r="V82" s="23">
        <f>'LU OLS Model'!$B$13*K82</f>
        <v>0</v>
      </c>
      <c r="W82" s="23">
        <f>'LU OLS Model'!$B$14*L82</f>
        <v>0</v>
      </c>
      <c r="X82" s="23">
        <f t="shared" ca="1" si="10"/>
        <v>13799896.217194127</v>
      </c>
    </row>
    <row r="83" spans="1:24" x14ac:dyDescent="0.2">
      <c r="A83" s="11">
        <v>42278</v>
      </c>
      <c r="B83" s="6">
        <f t="shared" si="9"/>
        <v>2015</v>
      </c>
      <c r="D83">
        <f t="shared" ca="1" si="12"/>
        <v>270.3</v>
      </c>
      <c r="E83">
        <f t="shared" ca="1" si="12"/>
        <v>1.21</v>
      </c>
      <c r="F83">
        <f t="shared" si="12"/>
        <v>31</v>
      </c>
      <c r="G83" s="30">
        <f>G71*(1+SUMIF('Ontario Employment Growth'!B:B,B83,'Ontario Employment Growth'!G:G))</f>
        <v>7016.3709000000008</v>
      </c>
      <c r="H83">
        <f t="shared" si="7"/>
        <v>82</v>
      </c>
      <c r="I83">
        <f t="shared" si="11"/>
        <v>1</v>
      </c>
      <c r="J83">
        <f t="shared" si="11"/>
        <v>0</v>
      </c>
      <c r="K83">
        <f t="shared" si="11"/>
        <v>0</v>
      </c>
      <c r="L83">
        <f t="shared" si="11"/>
        <v>0</v>
      </c>
      <c r="N83" s="23">
        <f>'LU OLS Model'!$B$5</f>
        <v>-37160612.006604001</v>
      </c>
      <c r="O83" s="23">
        <f ca="1">'LU OLS Model'!$B$6*D83</f>
        <v>-524930.25035920099</v>
      </c>
      <c r="P83" s="23">
        <f ca="1">'LU OLS Model'!$B$7*E83</f>
        <v>22719.214243120492</v>
      </c>
      <c r="Q83" s="23">
        <f>'LU OLS Model'!$B$8*F83</f>
        <v>10663466.90746057</v>
      </c>
      <c r="R83" s="23">
        <f>'LU OLS Model'!$B$9*G83</f>
        <v>44190422.783000581</v>
      </c>
      <c r="S83" s="23">
        <f>'LU OLS Model'!$B$10*H83</f>
        <v>-2776681.8991807378</v>
      </c>
      <c r="T83" s="23">
        <f>'LU OLS Model'!$B$11*I83</f>
        <v>-1059883.5580144499</v>
      </c>
      <c r="U83" s="23">
        <f>'LU OLS Model'!$B$12*J83</f>
        <v>0</v>
      </c>
      <c r="V83" s="23">
        <f>'LU OLS Model'!$B$13*K83</f>
        <v>0</v>
      </c>
      <c r="W83" s="23">
        <f>'LU OLS Model'!$B$14*L83</f>
        <v>0</v>
      </c>
      <c r="X83" s="23">
        <f t="shared" ca="1" si="10"/>
        <v>13354501.190545883</v>
      </c>
    </row>
    <row r="84" spans="1:24" x14ac:dyDescent="0.2">
      <c r="A84" s="11">
        <v>42309</v>
      </c>
      <c r="B84" s="6">
        <f t="shared" si="9"/>
        <v>2015</v>
      </c>
      <c r="D84">
        <f t="shared" ca="1" si="12"/>
        <v>444.05</v>
      </c>
      <c r="E84">
        <f t="shared" ca="1" si="12"/>
        <v>0</v>
      </c>
      <c r="F84">
        <f t="shared" si="12"/>
        <v>30</v>
      </c>
      <c r="G84" s="30">
        <f>G72*(1+SUMIF('Ontario Employment Growth'!B:B,B84,'Ontario Employment Growth'!G:G))</f>
        <v>6993.8144500000008</v>
      </c>
      <c r="H84">
        <f t="shared" si="7"/>
        <v>83</v>
      </c>
      <c r="I84">
        <f t="shared" si="11"/>
        <v>1</v>
      </c>
      <c r="J84">
        <f t="shared" si="11"/>
        <v>0</v>
      </c>
      <c r="K84">
        <f t="shared" si="11"/>
        <v>0</v>
      </c>
      <c r="L84">
        <f t="shared" si="11"/>
        <v>0</v>
      </c>
      <c r="N84" s="23">
        <f>'LU OLS Model'!$B$5</f>
        <v>-37160612.006604001</v>
      </c>
      <c r="O84" s="23">
        <f ca="1">'LU OLS Model'!$B$6*D84</f>
        <v>-862357.66804292717</v>
      </c>
      <c r="P84" s="23">
        <f ca="1">'LU OLS Model'!$B$7*E84</f>
        <v>0</v>
      </c>
      <c r="Q84" s="23">
        <f>'LU OLS Model'!$B$8*F84</f>
        <v>10319484.103994099</v>
      </c>
      <c r="R84" s="23">
        <f>'LU OLS Model'!$B$9*G84</f>
        <v>44048358.021004654</v>
      </c>
      <c r="S84" s="23">
        <f>'LU OLS Model'!$B$10*H84</f>
        <v>-2810543.8735609907</v>
      </c>
      <c r="T84" s="23">
        <f>'LU OLS Model'!$B$11*I84</f>
        <v>-1059883.5580144499</v>
      </c>
      <c r="U84" s="23">
        <f>'LU OLS Model'!$B$12*J84</f>
        <v>0</v>
      </c>
      <c r="V84" s="23">
        <f>'LU OLS Model'!$B$13*K84</f>
        <v>0</v>
      </c>
      <c r="W84" s="23">
        <f>'LU OLS Model'!$B$14*L84</f>
        <v>0</v>
      </c>
      <c r="X84" s="23">
        <f t="shared" ca="1" si="10"/>
        <v>12474445.018776385</v>
      </c>
    </row>
    <row r="85" spans="1:24" x14ac:dyDescent="0.2">
      <c r="A85" s="11">
        <v>42339</v>
      </c>
      <c r="B85" s="6">
        <f t="shared" si="9"/>
        <v>2015</v>
      </c>
      <c r="D85">
        <f t="shared" ca="1" si="12"/>
        <v>684.01</v>
      </c>
      <c r="E85">
        <f t="shared" ca="1" si="12"/>
        <v>0</v>
      </c>
      <c r="F85">
        <f t="shared" si="12"/>
        <v>31</v>
      </c>
      <c r="G85" s="30">
        <f>G73*(1+SUMIF('Ontario Employment Growth'!B:B,B85,'Ontario Employment Growth'!G:G))</f>
        <v>6982.5868</v>
      </c>
      <c r="H85">
        <f t="shared" si="7"/>
        <v>84</v>
      </c>
      <c r="I85">
        <f t="shared" si="11"/>
        <v>0</v>
      </c>
      <c r="J85">
        <f t="shared" si="11"/>
        <v>0</v>
      </c>
      <c r="K85">
        <f t="shared" si="11"/>
        <v>1</v>
      </c>
      <c r="L85">
        <f t="shared" si="11"/>
        <v>0</v>
      </c>
      <c r="N85" s="23">
        <f>'LU OLS Model'!$B$5</f>
        <v>-37160612.006604001</v>
      </c>
      <c r="O85" s="23">
        <f ca="1">'LU OLS Model'!$B$6*D85</f>
        <v>-1328366.7796825641</v>
      </c>
      <c r="P85" s="23">
        <f ca="1">'LU OLS Model'!$B$7*E85</f>
        <v>0</v>
      </c>
      <c r="Q85" s="23">
        <f>'LU OLS Model'!$B$8*F85</f>
        <v>10663466.90746057</v>
      </c>
      <c r="R85" s="23">
        <f>'LU OLS Model'!$B$9*G85</f>
        <v>43977644.170863189</v>
      </c>
      <c r="S85" s="23">
        <f>'LU OLS Model'!$B$10*H85</f>
        <v>-2844405.8479412436</v>
      </c>
      <c r="T85" s="23">
        <f>'LU OLS Model'!$B$11*I85</f>
        <v>0</v>
      </c>
      <c r="U85" s="23">
        <f>'LU OLS Model'!$B$12*J85</f>
        <v>0</v>
      </c>
      <c r="V85" s="23">
        <f>'LU OLS Model'!$B$13*K85</f>
        <v>-999621.62057946401</v>
      </c>
      <c r="W85" s="23">
        <f>'LU OLS Model'!$B$14*L85</f>
        <v>0</v>
      </c>
      <c r="X85" s="23">
        <f t="shared" ca="1" si="10"/>
        <v>12308104.823516488</v>
      </c>
    </row>
    <row r="86" spans="1:24" x14ac:dyDescent="0.2">
      <c r="A86" s="11">
        <v>42370</v>
      </c>
      <c r="B86" s="6">
        <f t="shared" si="9"/>
        <v>2016</v>
      </c>
      <c r="D86">
        <f t="shared" ca="1" si="12"/>
        <v>784.29</v>
      </c>
      <c r="E86">
        <f t="shared" ca="1" si="12"/>
        <v>0</v>
      </c>
      <c r="F86">
        <f t="shared" si="12"/>
        <v>31</v>
      </c>
      <c r="G86" s="30">
        <f>G74*(1+SUMIF('Ontario Employment Growth'!B:B,B86,'Ontario Employment Growth'!G:G))</f>
        <v>6961.8193141875008</v>
      </c>
      <c r="H86">
        <f t="shared" si="7"/>
        <v>85</v>
      </c>
      <c r="I86">
        <f t="shared" si="11"/>
        <v>0</v>
      </c>
      <c r="J86">
        <f t="shared" si="11"/>
        <v>0</v>
      </c>
      <c r="K86">
        <f t="shared" si="11"/>
        <v>0</v>
      </c>
      <c r="L86">
        <f t="shared" si="11"/>
        <v>0</v>
      </c>
      <c r="N86" s="23">
        <f>'LU OLS Model'!$B$5</f>
        <v>-37160612.006604001</v>
      </c>
      <c r="O86" s="23">
        <f ca="1">'LU OLS Model'!$B$6*D86</f>
        <v>-1523113.3779290335</v>
      </c>
      <c r="P86" s="23">
        <f ca="1">'LU OLS Model'!$B$7*E86</f>
        <v>0</v>
      </c>
      <c r="Q86" s="23">
        <f>'LU OLS Model'!$B$8*F86</f>
        <v>10663466.90746057</v>
      </c>
      <c r="R86" s="23">
        <f>'LU OLS Model'!$B$9*G86</f>
        <v>43846846.641588569</v>
      </c>
      <c r="S86" s="23">
        <f>'LU OLS Model'!$B$10*H86</f>
        <v>-2878267.8223214964</v>
      </c>
      <c r="T86" s="23">
        <f>'LU OLS Model'!$B$11*I86</f>
        <v>0</v>
      </c>
      <c r="U86" s="23">
        <f>'LU OLS Model'!$B$12*J86</f>
        <v>0</v>
      </c>
      <c r="V86" s="23">
        <f>'LU OLS Model'!$B$13*K86</f>
        <v>0</v>
      </c>
      <c r="W86" s="23">
        <f>'LU OLS Model'!$B$14*L86</f>
        <v>0</v>
      </c>
      <c r="X86" s="23">
        <f t="shared" ca="1" si="10"/>
        <v>12948320.342194609</v>
      </c>
    </row>
    <row r="87" spans="1:24" x14ac:dyDescent="0.2">
      <c r="A87" s="11">
        <v>42401</v>
      </c>
      <c r="B87" s="6">
        <f t="shared" si="9"/>
        <v>2016</v>
      </c>
      <c r="D87">
        <f t="shared" ca="1" si="12"/>
        <v>682.50999999999988</v>
      </c>
      <c r="E87">
        <f t="shared" ca="1" si="12"/>
        <v>0</v>
      </c>
      <c r="F87">
        <v>29</v>
      </c>
      <c r="G87" s="30">
        <f>G75*(1+SUMIF('Ontario Employment Growth'!B:B,B87,'Ontario Employment Growth'!G:G))</f>
        <v>6927.2459913125012</v>
      </c>
      <c r="H87">
        <f t="shared" si="7"/>
        <v>86</v>
      </c>
      <c r="I87">
        <f t="shared" si="11"/>
        <v>0</v>
      </c>
      <c r="J87">
        <f t="shared" si="11"/>
        <v>0</v>
      </c>
      <c r="K87">
        <f t="shared" si="11"/>
        <v>0</v>
      </c>
      <c r="L87">
        <f t="shared" si="11"/>
        <v>0</v>
      </c>
      <c r="N87" s="23">
        <f>'LU OLS Model'!$B$5</f>
        <v>-37160612.006604001</v>
      </c>
      <c r="O87" s="23">
        <f ca="1">'LU OLS Model'!$B$6*D87</f>
        <v>-1325453.7372277402</v>
      </c>
      <c r="P87" s="23">
        <f ca="1">'LU OLS Model'!$B$7*E87</f>
        <v>0</v>
      </c>
      <c r="Q87" s="23">
        <f>'LU OLS Model'!$B$8*F87</f>
        <v>9975501.3005276285</v>
      </c>
      <c r="R87" s="23">
        <f>'LU OLS Model'!$B$9*G87</f>
        <v>43629097.35543561</v>
      </c>
      <c r="S87" s="23">
        <f>'LU OLS Model'!$B$10*H87</f>
        <v>-2912129.7967017493</v>
      </c>
      <c r="T87" s="23">
        <f>'LU OLS Model'!$B$11*I87</f>
        <v>0</v>
      </c>
      <c r="U87" s="23">
        <f>'LU OLS Model'!$B$12*J87</f>
        <v>0</v>
      </c>
      <c r="V87" s="23">
        <f>'LU OLS Model'!$B$13*K87</f>
        <v>0</v>
      </c>
      <c r="W87" s="23">
        <f>'LU OLS Model'!$B$14*L87</f>
        <v>0</v>
      </c>
      <c r="X87" s="23">
        <f t="shared" ca="1" si="10"/>
        <v>12206403.11542975</v>
      </c>
    </row>
    <row r="88" spans="1:24" x14ac:dyDescent="0.2">
      <c r="A88" s="11">
        <v>42430</v>
      </c>
      <c r="B88" s="6">
        <f t="shared" si="9"/>
        <v>2016</v>
      </c>
      <c r="D88">
        <f t="shared" ca="1" si="12"/>
        <v>556.99</v>
      </c>
      <c r="E88">
        <f t="shared" ca="1" si="12"/>
        <v>0</v>
      </c>
      <c r="F88">
        <f t="shared" si="12"/>
        <v>31</v>
      </c>
      <c r="G88" s="30">
        <f>G76*(1+SUMIF('Ontario Employment Growth'!B:B,B88,'Ontario Employment Growth'!G:G))</f>
        <v>6905.765524437501</v>
      </c>
      <c r="H88">
        <f t="shared" si="7"/>
        <v>87</v>
      </c>
      <c r="I88">
        <f t="shared" si="11"/>
        <v>0</v>
      </c>
      <c r="J88">
        <f t="shared" si="11"/>
        <v>0</v>
      </c>
      <c r="K88">
        <f t="shared" si="11"/>
        <v>0</v>
      </c>
      <c r="L88">
        <f t="shared" si="11"/>
        <v>0</v>
      </c>
      <c r="N88" s="23">
        <f>'LU OLS Model'!$B$5</f>
        <v>-37160612.006604001</v>
      </c>
      <c r="O88" s="23">
        <f ca="1">'LU OLS Model'!$B$6*D88</f>
        <v>-1081690.3446081071</v>
      </c>
      <c r="P88" s="23">
        <f ca="1">'LU OLS Model'!$B$7*E88</f>
        <v>0</v>
      </c>
      <c r="Q88" s="23">
        <f>'LU OLS Model'!$B$8*F88</f>
        <v>10663466.90746057</v>
      </c>
      <c r="R88" s="23">
        <f>'LU OLS Model'!$B$9*G88</f>
        <v>43493809.337411575</v>
      </c>
      <c r="S88" s="23">
        <f>'LU OLS Model'!$B$10*H88</f>
        <v>-2945991.7710820022</v>
      </c>
      <c r="T88" s="23">
        <f>'LU OLS Model'!$B$11*I88</f>
        <v>0</v>
      </c>
      <c r="U88" s="23">
        <f>'LU OLS Model'!$B$12*J88</f>
        <v>0</v>
      </c>
      <c r="V88" s="23">
        <f>'LU OLS Model'!$B$13*K88</f>
        <v>0</v>
      </c>
      <c r="W88" s="23">
        <f>'LU OLS Model'!$B$14*L88</f>
        <v>0</v>
      </c>
      <c r="X88" s="23">
        <f t="shared" ca="1" si="10"/>
        <v>12968982.122578036</v>
      </c>
    </row>
    <row r="89" spans="1:24" x14ac:dyDescent="0.2">
      <c r="A89" s="11">
        <v>42461</v>
      </c>
      <c r="B89" s="6">
        <f t="shared" si="9"/>
        <v>2016</v>
      </c>
      <c r="D89">
        <f t="shared" ca="1" si="12"/>
        <v>326.58999999999997</v>
      </c>
      <c r="E89">
        <f t="shared" ca="1" si="12"/>
        <v>0.39</v>
      </c>
      <c r="F89">
        <f t="shared" si="12"/>
        <v>30</v>
      </c>
      <c r="G89" s="30">
        <f>G77*(1+SUMIF('Ontario Employment Growth'!B:B,B89,'Ontario Employment Growth'!G:G))</f>
        <v>6940.2365593750001</v>
      </c>
      <c r="H89">
        <f t="shared" si="7"/>
        <v>88</v>
      </c>
      <c r="I89">
        <f t="shared" si="11"/>
        <v>0</v>
      </c>
      <c r="J89">
        <f t="shared" si="11"/>
        <v>1</v>
      </c>
      <c r="K89">
        <f t="shared" si="11"/>
        <v>0</v>
      </c>
      <c r="L89">
        <f t="shared" si="11"/>
        <v>0</v>
      </c>
      <c r="N89" s="23">
        <f>'LU OLS Model'!$B$5</f>
        <v>-37160612.006604001</v>
      </c>
      <c r="O89" s="23">
        <f ca="1">'LU OLS Model'!$B$6*D89</f>
        <v>-634247.02354721213</v>
      </c>
      <c r="P89" s="23">
        <f ca="1">'LU OLS Model'!$B$7*E89</f>
        <v>7322.7219461297464</v>
      </c>
      <c r="Q89" s="23">
        <f>'LU OLS Model'!$B$8*F89</f>
        <v>10319484.103994099</v>
      </c>
      <c r="R89" s="23">
        <f>'LU OLS Model'!$B$9*G89</f>
        <v>43710914.394907273</v>
      </c>
      <c r="S89" s="23">
        <f>'LU OLS Model'!$B$10*H89</f>
        <v>-2979853.7454622551</v>
      </c>
      <c r="T89" s="23">
        <f>'LU OLS Model'!$B$11*I89</f>
        <v>0</v>
      </c>
      <c r="U89" s="23">
        <f>'LU OLS Model'!$B$12*J89</f>
        <v>-1039210.49447872</v>
      </c>
      <c r="V89" s="23">
        <f>'LU OLS Model'!$B$13*K89</f>
        <v>0</v>
      </c>
      <c r="W89" s="23">
        <f>'LU OLS Model'!$B$14*L89</f>
        <v>0</v>
      </c>
      <c r="X89" s="23">
        <f t="shared" ca="1" si="10"/>
        <v>12223797.950755317</v>
      </c>
    </row>
    <row r="90" spans="1:24" x14ac:dyDescent="0.2">
      <c r="A90" s="11">
        <v>42491</v>
      </c>
      <c r="B90" s="6">
        <f t="shared" si="9"/>
        <v>2016</v>
      </c>
      <c r="D90">
        <f t="shared" ca="1" si="12"/>
        <v>144.96</v>
      </c>
      <c r="E90">
        <f t="shared" ca="1" si="12"/>
        <v>8.67</v>
      </c>
      <c r="F90">
        <f t="shared" si="12"/>
        <v>31</v>
      </c>
      <c r="G90" s="30">
        <f>G78*(1+SUMIF('Ontario Employment Growth'!B:B,B90,'Ontario Employment Growth'!G:G))</f>
        <v>6999.1544113750006</v>
      </c>
      <c r="H90">
        <f t="shared" si="7"/>
        <v>89</v>
      </c>
      <c r="I90">
        <f t="shared" si="11"/>
        <v>0</v>
      </c>
      <c r="J90">
        <f t="shared" si="11"/>
        <v>0</v>
      </c>
      <c r="K90">
        <f t="shared" si="11"/>
        <v>0</v>
      </c>
      <c r="L90">
        <f t="shared" si="11"/>
        <v>1</v>
      </c>
      <c r="N90" s="23">
        <f>'LU OLS Model'!$B$5</f>
        <v>-37160612.006604001</v>
      </c>
      <c r="O90" s="23">
        <f ca="1">'LU OLS Model'!$B$6*D90</f>
        <v>-281516.42283414642</v>
      </c>
      <c r="P90" s="23">
        <f ca="1">'LU OLS Model'!$B$7*E90</f>
        <v>162789.74172549974</v>
      </c>
      <c r="Q90" s="23">
        <f>'LU OLS Model'!$B$8*F90</f>
        <v>10663466.90746057</v>
      </c>
      <c r="R90" s="23">
        <f>'LU OLS Model'!$B$9*G90</f>
        <v>44081990.10148748</v>
      </c>
      <c r="S90" s="23">
        <f>'LU OLS Model'!$B$10*H90</f>
        <v>-3013715.719842508</v>
      </c>
      <c r="T90" s="23">
        <f>'LU OLS Model'!$B$11*I90</f>
        <v>0</v>
      </c>
      <c r="U90" s="23">
        <f>'LU OLS Model'!$B$12*J90</f>
        <v>0</v>
      </c>
      <c r="V90" s="23">
        <f>'LU OLS Model'!$B$13*K90</f>
        <v>0</v>
      </c>
      <c r="W90" s="23">
        <f>'LU OLS Model'!$B$14*L90</f>
        <v>-1700650.11734527</v>
      </c>
      <c r="X90" s="23">
        <f t="shared" ca="1" si="10"/>
        <v>12751752.484047625</v>
      </c>
    </row>
    <row r="91" spans="1:24" x14ac:dyDescent="0.2">
      <c r="A91" s="11">
        <v>42522</v>
      </c>
      <c r="B91" s="6">
        <f t="shared" si="9"/>
        <v>2016</v>
      </c>
      <c r="D91">
        <f t="shared" ca="1" si="12"/>
        <v>41.510000000000005</v>
      </c>
      <c r="E91">
        <f t="shared" ca="1" si="12"/>
        <v>44.41</v>
      </c>
      <c r="F91">
        <f t="shared" si="12"/>
        <v>30</v>
      </c>
      <c r="G91" s="30">
        <f>G79*(1+SUMIF('Ontario Employment Growth'!B:B,B91,'Ontario Employment Growth'!G:G))</f>
        <v>7071.0628314374999</v>
      </c>
      <c r="H91">
        <f t="shared" si="7"/>
        <v>90</v>
      </c>
      <c r="I91">
        <f t="shared" si="11"/>
        <v>0</v>
      </c>
      <c r="J91">
        <f t="shared" si="11"/>
        <v>0</v>
      </c>
      <c r="K91">
        <f t="shared" si="11"/>
        <v>0</v>
      </c>
      <c r="L91">
        <f t="shared" si="11"/>
        <v>1</v>
      </c>
      <c r="N91" s="23">
        <f>'LU OLS Model'!$B$5</f>
        <v>-37160612.006604001</v>
      </c>
      <c r="O91" s="23">
        <f ca="1">'LU OLS Model'!$B$6*D91</f>
        <v>-80613.594866483298</v>
      </c>
      <c r="P91" s="23">
        <f ca="1">'LU OLS Model'!$B$7*E91</f>
        <v>833851.49135287688</v>
      </c>
      <c r="Q91" s="23">
        <f>'LU OLS Model'!$B$8*F91</f>
        <v>10319484.103994099</v>
      </c>
      <c r="R91" s="23">
        <f>'LU OLS Model'!$B$9*G91</f>
        <v>44534882.84753935</v>
      </c>
      <c r="S91" s="23">
        <f>'LU OLS Model'!$B$10*H91</f>
        <v>-3047577.6942227609</v>
      </c>
      <c r="T91" s="23">
        <f>'LU OLS Model'!$B$11*I91</f>
        <v>0</v>
      </c>
      <c r="U91" s="23">
        <f>'LU OLS Model'!$B$12*J91</f>
        <v>0</v>
      </c>
      <c r="V91" s="23">
        <f>'LU OLS Model'!$B$13*K91</f>
        <v>0</v>
      </c>
      <c r="W91" s="23">
        <f>'LU OLS Model'!$B$14*L91</f>
        <v>-1700650.11734527</v>
      </c>
      <c r="X91" s="23">
        <f t="shared" ca="1" si="10"/>
        <v>13698765.029847814</v>
      </c>
    </row>
    <row r="92" spans="1:24" x14ac:dyDescent="0.2">
      <c r="A92" s="11">
        <v>42552</v>
      </c>
      <c r="B92" s="6">
        <f t="shared" si="9"/>
        <v>2016</v>
      </c>
      <c r="D92">
        <f t="shared" ca="1" si="12"/>
        <v>5.01</v>
      </c>
      <c r="E92">
        <f t="shared" ca="1" si="12"/>
        <v>96.909999999999982</v>
      </c>
      <c r="F92">
        <f t="shared" si="12"/>
        <v>31</v>
      </c>
      <c r="G92" s="30">
        <f>G80*(1+SUMIF('Ontario Employment Growth'!B:B,B92,'Ontario Employment Growth'!G:G))</f>
        <v>7116.9901153750006</v>
      </c>
      <c r="H92">
        <f t="shared" si="7"/>
        <v>91</v>
      </c>
      <c r="I92">
        <f t="shared" si="11"/>
        <v>0</v>
      </c>
      <c r="J92">
        <f t="shared" si="11"/>
        <v>0</v>
      </c>
      <c r="K92">
        <f t="shared" si="11"/>
        <v>0</v>
      </c>
      <c r="L92">
        <f t="shared" si="11"/>
        <v>1</v>
      </c>
      <c r="N92" s="23">
        <f>'LU OLS Model'!$B$5</f>
        <v>-37160612.006604001</v>
      </c>
      <c r="O92" s="23">
        <f ca="1">'LU OLS Model'!$B$6*D92</f>
        <v>-9729.5617991106064</v>
      </c>
      <c r="P92" s="23">
        <f ca="1">'LU OLS Model'!$B$7*E92</f>
        <v>1819602.5225626503</v>
      </c>
      <c r="Q92" s="23">
        <f>'LU OLS Model'!$B$8*F92</f>
        <v>10663466.90746057</v>
      </c>
      <c r="R92" s="23">
        <f>'LU OLS Model'!$B$9*G92</f>
        <v>44824141.514647879</v>
      </c>
      <c r="S92" s="23">
        <f>'LU OLS Model'!$B$10*H92</f>
        <v>-3081439.6686030137</v>
      </c>
      <c r="T92" s="23">
        <f>'LU OLS Model'!$B$11*I92</f>
        <v>0</v>
      </c>
      <c r="U92" s="23">
        <f>'LU OLS Model'!$B$12*J92</f>
        <v>0</v>
      </c>
      <c r="V92" s="23">
        <f>'LU OLS Model'!$B$13*K92</f>
        <v>0</v>
      </c>
      <c r="W92" s="23">
        <f>'LU OLS Model'!$B$14*L92</f>
        <v>-1700650.11734527</v>
      </c>
      <c r="X92" s="23">
        <f t="shared" ca="1" si="10"/>
        <v>15354779.590319708</v>
      </c>
    </row>
    <row r="93" spans="1:24" x14ac:dyDescent="0.2">
      <c r="A93" s="11">
        <v>42583</v>
      </c>
      <c r="B93" s="6">
        <f t="shared" si="9"/>
        <v>2016</v>
      </c>
      <c r="D93">
        <f t="shared" ca="1" si="12"/>
        <v>12.719999999999999</v>
      </c>
      <c r="E93">
        <f t="shared" ca="1" si="12"/>
        <v>77.22999999999999</v>
      </c>
      <c r="F93">
        <f t="shared" si="12"/>
        <v>31</v>
      </c>
      <c r="G93" s="30">
        <f>G81*(1+SUMIF('Ontario Employment Growth'!B:B,B93,'Ontario Employment Growth'!G:G))</f>
        <v>7129.1623799375002</v>
      </c>
      <c r="H93">
        <f t="shared" si="7"/>
        <v>92</v>
      </c>
      <c r="I93">
        <f t="shared" si="11"/>
        <v>0</v>
      </c>
      <c r="J93">
        <f t="shared" si="11"/>
        <v>0</v>
      </c>
      <c r="K93">
        <f t="shared" si="11"/>
        <v>0</v>
      </c>
      <c r="L93">
        <f t="shared" si="11"/>
        <v>1</v>
      </c>
      <c r="N93" s="23">
        <f>'LU OLS Model'!$B$5</f>
        <v>-37160612.006604001</v>
      </c>
      <c r="O93" s="23">
        <f ca="1">'LU OLS Model'!$B$6*D93</f>
        <v>-24702.600016903572</v>
      </c>
      <c r="P93" s="23">
        <f ca="1">'LU OLS Model'!$B$7*E93</f>
        <v>1450086.7074348724</v>
      </c>
      <c r="Q93" s="23">
        <f>'LU OLS Model'!$B$8*F93</f>
        <v>10663466.90746057</v>
      </c>
      <c r="R93" s="23">
        <f>'LU OLS Model'!$B$9*G93</f>
        <v>44900804.724861495</v>
      </c>
      <c r="S93" s="23">
        <f>'LU OLS Model'!$B$10*H93</f>
        <v>-3115301.6429832666</v>
      </c>
      <c r="T93" s="23">
        <f>'LU OLS Model'!$B$11*I93</f>
        <v>0</v>
      </c>
      <c r="U93" s="23">
        <f>'LU OLS Model'!$B$12*J93</f>
        <v>0</v>
      </c>
      <c r="V93" s="23">
        <f>'LU OLS Model'!$B$13*K93</f>
        <v>0</v>
      </c>
      <c r="W93" s="23">
        <f>'LU OLS Model'!$B$14*L93</f>
        <v>-1700650.11734527</v>
      </c>
      <c r="X93" s="23">
        <f t="shared" ca="1" si="10"/>
        <v>15013091.972807491</v>
      </c>
    </row>
    <row r="94" spans="1:24" x14ac:dyDescent="0.2">
      <c r="A94" s="11">
        <v>42614</v>
      </c>
      <c r="B94" s="6">
        <f t="shared" si="9"/>
        <v>2016</v>
      </c>
      <c r="D94">
        <f t="shared" ca="1" si="12"/>
        <v>86.570000000000007</v>
      </c>
      <c r="E94">
        <f t="shared" ca="1" si="12"/>
        <v>19.899999999999999</v>
      </c>
      <c r="F94">
        <f t="shared" si="12"/>
        <v>30</v>
      </c>
      <c r="G94" s="30">
        <f>G82*(1+SUMIF('Ontario Employment Growth'!B:B,B94,'Ontario Employment Growth'!G:G))</f>
        <v>7102.9766679375007</v>
      </c>
      <c r="H94">
        <f t="shared" si="7"/>
        <v>93</v>
      </c>
      <c r="I94">
        <f t="shared" ref="I94:L97" si="13">I82</f>
        <v>1</v>
      </c>
      <c r="J94">
        <f t="shared" si="13"/>
        <v>0</v>
      </c>
      <c r="K94">
        <f t="shared" si="13"/>
        <v>0</v>
      </c>
      <c r="L94">
        <f t="shared" si="13"/>
        <v>0</v>
      </c>
      <c r="N94" s="23">
        <f>'LU OLS Model'!$B$5</f>
        <v>-37160612.006604001</v>
      </c>
      <c r="O94" s="23">
        <f ca="1">'LU OLS Model'!$B$6*D94</f>
        <v>-168121.39020938228</v>
      </c>
      <c r="P94" s="23">
        <f ca="1">'LU OLS Model'!$B$7*E94</f>
        <v>373646.58135379985</v>
      </c>
      <c r="Q94" s="23">
        <f>'LU OLS Model'!$B$8*F94</f>
        <v>10319484.103994099</v>
      </c>
      <c r="R94" s="23">
        <f>'LU OLS Model'!$B$9*G94</f>
        <v>44735882.188603632</v>
      </c>
      <c r="S94" s="23">
        <f>'LU OLS Model'!$B$10*H94</f>
        <v>-3149163.6173635195</v>
      </c>
      <c r="T94" s="23">
        <f>'LU OLS Model'!$B$11*I94</f>
        <v>-1059883.5580144499</v>
      </c>
      <c r="U94" s="23">
        <f>'LU OLS Model'!$B$12*J94</f>
        <v>0</v>
      </c>
      <c r="V94" s="23">
        <f>'LU OLS Model'!$B$13*K94</f>
        <v>0</v>
      </c>
      <c r="W94" s="23">
        <f>'LU OLS Model'!$B$14*L94</f>
        <v>0</v>
      </c>
      <c r="X94" s="23">
        <f t="shared" ca="1" si="10"/>
        <v>13891232.301760176</v>
      </c>
    </row>
    <row r="95" spans="1:24" x14ac:dyDescent="0.2">
      <c r="A95" s="11">
        <v>42644</v>
      </c>
      <c r="B95" s="6">
        <f t="shared" si="9"/>
        <v>2016</v>
      </c>
      <c r="D95">
        <f t="shared" ref="D95:F97" ca="1" si="14">D83</f>
        <v>270.3</v>
      </c>
      <c r="E95">
        <f t="shared" ca="1" si="14"/>
        <v>1.21</v>
      </c>
      <c r="F95">
        <f t="shared" si="14"/>
        <v>31</v>
      </c>
      <c r="G95" s="30">
        <f>G83*(1+SUMIF('Ontario Employment Growth'!B:B,B95,'Ontario Employment Growth'!G:G))</f>
        <v>7095.3050726250003</v>
      </c>
      <c r="H95">
        <f t="shared" si="7"/>
        <v>94</v>
      </c>
      <c r="I95">
        <f t="shared" si="13"/>
        <v>1</v>
      </c>
      <c r="J95">
        <f t="shared" si="13"/>
        <v>0</v>
      </c>
      <c r="K95">
        <f t="shared" si="13"/>
        <v>0</v>
      </c>
      <c r="L95">
        <f t="shared" si="13"/>
        <v>0</v>
      </c>
      <c r="N95" s="23">
        <f>'LU OLS Model'!$B$5</f>
        <v>-37160612.006604001</v>
      </c>
      <c r="O95" s="23">
        <f ca="1">'LU OLS Model'!$B$6*D95</f>
        <v>-524930.25035920099</v>
      </c>
      <c r="P95" s="23">
        <f ca="1">'LU OLS Model'!$B$7*E95</f>
        <v>22719.214243120492</v>
      </c>
      <c r="Q95" s="23">
        <f>'LU OLS Model'!$B$8*F95</f>
        <v>10663466.90746057</v>
      </c>
      <c r="R95" s="23">
        <f>'LU OLS Model'!$B$9*G95</f>
        <v>44687565.03930933</v>
      </c>
      <c r="S95" s="23">
        <f>'LU OLS Model'!$B$10*H95</f>
        <v>-3183025.5917437724</v>
      </c>
      <c r="T95" s="23">
        <f>'LU OLS Model'!$B$11*I95</f>
        <v>-1059883.5580144499</v>
      </c>
      <c r="U95" s="23">
        <f>'LU OLS Model'!$B$12*J95</f>
        <v>0</v>
      </c>
      <c r="V95" s="23">
        <f>'LU OLS Model'!$B$13*K95</f>
        <v>0</v>
      </c>
      <c r="W95" s="23">
        <f>'LU OLS Model'!$B$14*L95</f>
        <v>0</v>
      </c>
      <c r="X95" s="23">
        <f t="shared" ca="1" si="10"/>
        <v>13445299.754291598</v>
      </c>
    </row>
    <row r="96" spans="1:24" x14ac:dyDescent="0.2">
      <c r="A96" s="11">
        <v>42675</v>
      </c>
      <c r="B96" s="6">
        <f t="shared" si="9"/>
        <v>2016</v>
      </c>
      <c r="D96">
        <f t="shared" ca="1" si="14"/>
        <v>444.05</v>
      </c>
      <c r="E96">
        <f t="shared" ca="1" si="14"/>
        <v>0</v>
      </c>
      <c r="F96">
        <f t="shared" si="14"/>
        <v>30</v>
      </c>
      <c r="G96" s="30">
        <f>G84*(1+SUMIF('Ontario Employment Growth'!B:B,B96,'Ontario Employment Growth'!G:G))</f>
        <v>7072.4948625625002</v>
      </c>
      <c r="H96">
        <f t="shared" si="7"/>
        <v>95</v>
      </c>
      <c r="I96">
        <f t="shared" si="13"/>
        <v>1</v>
      </c>
      <c r="J96">
        <f t="shared" si="13"/>
        <v>0</v>
      </c>
      <c r="K96">
        <f t="shared" si="13"/>
        <v>0</v>
      </c>
      <c r="L96">
        <f t="shared" si="13"/>
        <v>0</v>
      </c>
      <c r="N96" s="23">
        <f>'LU OLS Model'!$B$5</f>
        <v>-37160612.006604001</v>
      </c>
      <c r="O96" s="23">
        <f ca="1">'LU OLS Model'!$B$6*D96</f>
        <v>-862357.66804292717</v>
      </c>
      <c r="P96" s="23">
        <f ca="1">'LU OLS Model'!$B$7*E96</f>
        <v>0</v>
      </c>
      <c r="Q96" s="23">
        <f>'LU OLS Model'!$B$8*F96</f>
        <v>10319484.103994099</v>
      </c>
      <c r="R96" s="23">
        <f>'LU OLS Model'!$B$9*G96</f>
        <v>44543902.048740953</v>
      </c>
      <c r="S96" s="23">
        <f>'LU OLS Model'!$B$10*H96</f>
        <v>-3216887.5661240253</v>
      </c>
      <c r="T96" s="23">
        <f>'LU OLS Model'!$B$11*I96</f>
        <v>-1059883.5580144499</v>
      </c>
      <c r="U96" s="23">
        <f>'LU OLS Model'!$B$12*J96</f>
        <v>0</v>
      </c>
      <c r="V96" s="23">
        <f>'LU OLS Model'!$B$13*K96</f>
        <v>0</v>
      </c>
      <c r="W96" s="23">
        <f>'LU OLS Model'!$B$14*L96</f>
        <v>0</v>
      </c>
      <c r="X96" s="23">
        <f t="shared" ca="1" si="10"/>
        <v>12563645.353949649</v>
      </c>
    </row>
    <row r="97" spans="1:24" x14ac:dyDescent="0.2">
      <c r="A97" s="11">
        <v>42705</v>
      </c>
      <c r="B97" s="6">
        <f t="shared" si="9"/>
        <v>2016</v>
      </c>
      <c r="D97">
        <f t="shared" ca="1" si="14"/>
        <v>684.01</v>
      </c>
      <c r="E97">
        <f t="shared" ca="1" si="14"/>
        <v>0</v>
      </c>
      <c r="F97">
        <f t="shared" si="14"/>
        <v>31</v>
      </c>
      <c r="G97" s="30">
        <f>G85*(1+SUMIF('Ontario Employment Growth'!B:B,B97,'Ontario Employment Growth'!G:G))</f>
        <v>7061.1409014999999</v>
      </c>
      <c r="H97">
        <f t="shared" si="7"/>
        <v>96</v>
      </c>
      <c r="I97">
        <f t="shared" si="13"/>
        <v>0</v>
      </c>
      <c r="J97">
        <f t="shared" si="13"/>
        <v>0</v>
      </c>
      <c r="K97">
        <f t="shared" si="13"/>
        <v>1</v>
      </c>
      <c r="L97">
        <f t="shared" si="13"/>
        <v>0</v>
      </c>
      <c r="N97" s="23">
        <f>'LU OLS Model'!$B$5</f>
        <v>-37160612.006604001</v>
      </c>
      <c r="O97" s="23">
        <f ca="1">'LU OLS Model'!$B$6*D97</f>
        <v>-1328366.7796825641</v>
      </c>
      <c r="P97" s="23">
        <f ca="1">'LU OLS Model'!$B$7*E97</f>
        <v>0</v>
      </c>
      <c r="Q97" s="23">
        <f>'LU OLS Model'!$B$8*F97</f>
        <v>10663466.90746057</v>
      </c>
      <c r="R97" s="23">
        <f>'LU OLS Model'!$B$9*G97</f>
        <v>44472392.667785399</v>
      </c>
      <c r="S97" s="23">
        <f>'LU OLS Model'!$B$10*H97</f>
        <v>-3250749.5405042781</v>
      </c>
      <c r="T97" s="23">
        <f>'LU OLS Model'!$B$11*I97</f>
        <v>0</v>
      </c>
      <c r="U97" s="23">
        <f>'LU OLS Model'!$B$12*J97</f>
        <v>0</v>
      </c>
      <c r="V97" s="23">
        <f>'LU OLS Model'!$B$13*K97</f>
        <v>-999621.62057946401</v>
      </c>
      <c r="W97" s="23">
        <f>'LU OLS Model'!$B$14*L97</f>
        <v>0</v>
      </c>
      <c r="X97" s="23">
        <f t="shared" ca="1" si="10"/>
        <v>12396509.627875663</v>
      </c>
    </row>
    <row r="98" spans="1:24" x14ac:dyDescent="0.2">
      <c r="A98" s="11">
        <v>42736</v>
      </c>
      <c r="B98" s="6">
        <f t="shared" ref="B98:B145" si="15">YEAR(A98)</f>
        <v>2017</v>
      </c>
      <c r="D98">
        <f t="shared" ref="D98:F117" ca="1" si="16">D86</f>
        <v>784.29</v>
      </c>
      <c r="E98">
        <f t="shared" ca="1" si="16"/>
        <v>0</v>
      </c>
      <c r="F98">
        <f t="shared" si="16"/>
        <v>31</v>
      </c>
      <c r="G98" s="30">
        <f>G86*(1+SUMIF('Ontario Employment Growth'!B:B,B98,'Ontario Employment Growth'!G:G))</f>
        <v>7040.1397814721104</v>
      </c>
      <c r="H98">
        <f t="shared" si="7"/>
        <v>97</v>
      </c>
      <c r="I98">
        <f t="shared" ref="I98:L117" si="17">I86</f>
        <v>0</v>
      </c>
      <c r="J98">
        <f t="shared" si="17"/>
        <v>0</v>
      </c>
      <c r="K98">
        <f t="shared" si="17"/>
        <v>0</v>
      </c>
      <c r="L98">
        <f t="shared" si="17"/>
        <v>0</v>
      </c>
      <c r="N98" s="23">
        <f>'LU OLS Model'!$B$5</f>
        <v>-37160612.006604001</v>
      </c>
      <c r="O98" s="23">
        <f ca="1">'LU OLS Model'!$B$6*D98</f>
        <v>-1523113.3779290335</v>
      </c>
      <c r="P98" s="23">
        <f ca="1">'LU OLS Model'!$B$7*E98</f>
        <v>0</v>
      </c>
      <c r="Q98" s="23">
        <f>'LU OLS Model'!$B$8*F98</f>
        <v>10663466.90746057</v>
      </c>
      <c r="R98" s="23">
        <f>'LU OLS Model'!$B$9*G98</f>
        <v>44340123.666306444</v>
      </c>
      <c r="S98" s="23">
        <f>'LU OLS Model'!$B$10*H98</f>
        <v>-3284611.514884531</v>
      </c>
      <c r="T98" s="23">
        <f>'LU OLS Model'!$B$11*I98</f>
        <v>0</v>
      </c>
      <c r="U98" s="23">
        <f>'LU OLS Model'!$B$12*J98</f>
        <v>0</v>
      </c>
      <c r="V98" s="23">
        <f>'LU OLS Model'!$B$13*K98</f>
        <v>0</v>
      </c>
      <c r="W98" s="23">
        <f>'LU OLS Model'!$B$14*L98</f>
        <v>0</v>
      </c>
      <c r="X98" s="23">
        <f t="shared" ref="X98:X145" ca="1" si="18">SUM(N98:W98)</f>
        <v>13035253.67434945</v>
      </c>
    </row>
    <row r="99" spans="1:24" x14ac:dyDescent="0.2">
      <c r="A99" s="11">
        <v>42767</v>
      </c>
      <c r="B99" s="6">
        <f t="shared" si="15"/>
        <v>2017</v>
      </c>
      <c r="D99">
        <f t="shared" ca="1" si="16"/>
        <v>682.50999999999988</v>
      </c>
      <c r="E99">
        <f t="shared" ca="1" si="16"/>
        <v>0</v>
      </c>
      <c r="F99">
        <f t="shared" si="16"/>
        <v>29</v>
      </c>
      <c r="G99" s="30">
        <f>G87*(1+SUMIF('Ontario Employment Growth'!B:B,B99,'Ontario Employment Growth'!G:G))</f>
        <v>7005.1775087147671</v>
      </c>
      <c r="H99">
        <f t="shared" si="7"/>
        <v>98</v>
      </c>
      <c r="I99">
        <f t="shared" si="17"/>
        <v>0</v>
      </c>
      <c r="J99">
        <f t="shared" si="17"/>
        <v>0</v>
      </c>
      <c r="K99">
        <f t="shared" si="17"/>
        <v>0</v>
      </c>
      <c r="L99">
        <f t="shared" si="17"/>
        <v>0</v>
      </c>
      <c r="N99" s="23">
        <f>'LU OLS Model'!$B$5</f>
        <v>-37160612.006604001</v>
      </c>
      <c r="O99" s="23">
        <f ca="1">'LU OLS Model'!$B$6*D99</f>
        <v>-1325453.7372277402</v>
      </c>
      <c r="P99" s="23">
        <f ca="1">'LU OLS Model'!$B$7*E99</f>
        <v>0</v>
      </c>
      <c r="Q99" s="23">
        <f>'LU OLS Model'!$B$8*F99</f>
        <v>9975501.3005276285</v>
      </c>
      <c r="R99" s="23">
        <f>'LU OLS Model'!$B$9*G99</f>
        <v>44119924.700684257</v>
      </c>
      <c r="S99" s="23">
        <f>'LU OLS Model'!$B$10*H99</f>
        <v>-3318473.4892647839</v>
      </c>
      <c r="T99" s="23">
        <f>'LU OLS Model'!$B$11*I99</f>
        <v>0</v>
      </c>
      <c r="U99" s="23">
        <f>'LU OLS Model'!$B$12*J99</f>
        <v>0</v>
      </c>
      <c r="V99" s="23">
        <f>'LU OLS Model'!$B$13*K99</f>
        <v>0</v>
      </c>
      <c r="W99" s="23">
        <f>'LU OLS Model'!$B$14*L99</f>
        <v>0</v>
      </c>
      <c r="X99" s="23">
        <f t="shared" ca="1" si="18"/>
        <v>12290886.768115362</v>
      </c>
    </row>
    <row r="100" spans="1:24" x14ac:dyDescent="0.2">
      <c r="A100" s="11">
        <v>42795</v>
      </c>
      <c r="B100" s="6">
        <f t="shared" si="15"/>
        <v>2017</v>
      </c>
      <c r="D100">
        <f t="shared" ca="1" si="16"/>
        <v>556.99</v>
      </c>
      <c r="E100">
        <f t="shared" ca="1" si="16"/>
        <v>0</v>
      </c>
      <c r="F100">
        <f t="shared" si="16"/>
        <v>31</v>
      </c>
      <c r="G100" s="30">
        <f>G88*(1+SUMIF('Ontario Employment Growth'!B:B,B100,'Ontario Employment Growth'!G:G))</f>
        <v>6983.4553865874232</v>
      </c>
      <c r="H100">
        <f t="shared" si="7"/>
        <v>99</v>
      </c>
      <c r="I100">
        <f t="shared" si="17"/>
        <v>0</v>
      </c>
      <c r="J100">
        <f t="shared" si="17"/>
        <v>0</v>
      </c>
      <c r="K100">
        <f t="shared" si="17"/>
        <v>0</v>
      </c>
      <c r="L100">
        <f t="shared" si="17"/>
        <v>0</v>
      </c>
      <c r="N100" s="23">
        <f>'LU OLS Model'!$B$5</f>
        <v>-37160612.006604001</v>
      </c>
      <c r="O100" s="23">
        <f ca="1">'LU OLS Model'!$B$6*D100</f>
        <v>-1081690.3446081071</v>
      </c>
      <c r="P100" s="23">
        <f ca="1">'LU OLS Model'!$B$7*E100</f>
        <v>0</v>
      </c>
      <c r="Q100" s="23">
        <f>'LU OLS Model'!$B$8*F100</f>
        <v>10663466.90746057</v>
      </c>
      <c r="R100" s="23">
        <f>'LU OLS Model'!$B$9*G100</f>
        <v>43983114.69245746</v>
      </c>
      <c r="S100" s="23">
        <f>'LU OLS Model'!$B$10*H100</f>
        <v>-3352335.4636450368</v>
      </c>
      <c r="T100" s="23">
        <f>'LU OLS Model'!$B$11*I100</f>
        <v>0</v>
      </c>
      <c r="U100" s="23">
        <f>'LU OLS Model'!$B$12*J100</f>
        <v>0</v>
      </c>
      <c r="V100" s="23">
        <f>'LU OLS Model'!$B$13*K100</f>
        <v>0</v>
      </c>
      <c r="W100" s="23">
        <f>'LU OLS Model'!$B$14*L100</f>
        <v>0</v>
      </c>
      <c r="X100" s="23">
        <f t="shared" ca="1" si="18"/>
        <v>13051943.785060886</v>
      </c>
    </row>
    <row r="101" spans="1:24" x14ac:dyDescent="0.2">
      <c r="A101" s="11">
        <v>42826</v>
      </c>
      <c r="B101" s="6">
        <f t="shared" si="15"/>
        <v>2017</v>
      </c>
      <c r="D101">
        <f t="shared" ca="1" si="16"/>
        <v>326.58999999999997</v>
      </c>
      <c r="E101">
        <f t="shared" ca="1" si="16"/>
        <v>0.39</v>
      </c>
      <c r="F101">
        <f t="shared" si="16"/>
        <v>30</v>
      </c>
      <c r="G101" s="30">
        <f>G89*(1+SUMIF('Ontario Employment Growth'!B:B,B101,'Ontario Employment Growth'!G:G))</f>
        <v>7018.3142206679686</v>
      </c>
      <c r="H101">
        <f t="shared" si="7"/>
        <v>100</v>
      </c>
      <c r="I101">
        <f t="shared" si="17"/>
        <v>0</v>
      </c>
      <c r="J101">
        <f t="shared" si="17"/>
        <v>1</v>
      </c>
      <c r="K101">
        <f t="shared" si="17"/>
        <v>0</v>
      </c>
      <c r="L101">
        <f t="shared" si="17"/>
        <v>0</v>
      </c>
      <c r="N101" s="23">
        <f>'LU OLS Model'!$B$5</f>
        <v>-37160612.006604001</v>
      </c>
      <c r="O101" s="23">
        <f ca="1">'LU OLS Model'!$B$6*D101</f>
        <v>-634247.02354721213</v>
      </c>
      <c r="P101" s="23">
        <f ca="1">'LU OLS Model'!$B$7*E101</f>
        <v>7322.7219461297464</v>
      </c>
      <c r="Q101" s="23">
        <f>'LU OLS Model'!$B$8*F101</f>
        <v>10319484.103994099</v>
      </c>
      <c r="R101" s="23">
        <f>'LU OLS Model'!$B$9*G101</f>
        <v>44202662.181849979</v>
      </c>
      <c r="S101" s="23">
        <f>'LU OLS Model'!$B$10*H101</f>
        <v>-3386197.4380252897</v>
      </c>
      <c r="T101" s="23">
        <f>'LU OLS Model'!$B$11*I101</f>
        <v>0</v>
      </c>
      <c r="U101" s="23">
        <f>'LU OLS Model'!$B$12*J101</f>
        <v>-1039210.49447872</v>
      </c>
      <c r="V101" s="23">
        <f>'LU OLS Model'!$B$13*K101</f>
        <v>0</v>
      </c>
      <c r="W101" s="23">
        <f>'LU OLS Model'!$B$14*L101</f>
        <v>0</v>
      </c>
      <c r="X101" s="23">
        <f t="shared" ca="1" si="18"/>
        <v>12309202.045134988</v>
      </c>
    </row>
    <row r="102" spans="1:24" x14ac:dyDescent="0.2">
      <c r="A102" s="11">
        <v>42856</v>
      </c>
      <c r="B102" s="6">
        <f t="shared" si="15"/>
        <v>2017</v>
      </c>
      <c r="D102">
        <f t="shared" ca="1" si="16"/>
        <v>144.96</v>
      </c>
      <c r="E102">
        <f t="shared" ca="1" si="16"/>
        <v>8.67</v>
      </c>
      <c r="F102">
        <f t="shared" si="16"/>
        <v>31</v>
      </c>
      <c r="G102" s="30">
        <f>G90*(1+SUMIF('Ontario Employment Growth'!B:B,B102,'Ontario Employment Growth'!G:G))</f>
        <v>7077.8948985029692</v>
      </c>
      <c r="H102">
        <f t="shared" si="7"/>
        <v>101</v>
      </c>
      <c r="I102">
        <f t="shared" si="17"/>
        <v>0</v>
      </c>
      <c r="J102">
        <f t="shared" si="17"/>
        <v>0</v>
      </c>
      <c r="K102">
        <f t="shared" si="17"/>
        <v>0</v>
      </c>
      <c r="L102">
        <f t="shared" si="17"/>
        <v>1</v>
      </c>
      <c r="N102" s="23">
        <f>'LU OLS Model'!$B$5</f>
        <v>-37160612.006604001</v>
      </c>
      <c r="O102" s="23">
        <f ca="1">'LU OLS Model'!$B$6*D102</f>
        <v>-281516.42283414642</v>
      </c>
      <c r="P102" s="23">
        <f ca="1">'LU OLS Model'!$B$7*E102</f>
        <v>162789.74172549974</v>
      </c>
      <c r="Q102" s="23">
        <f>'LU OLS Model'!$B$8*F102</f>
        <v>10663466.90746057</v>
      </c>
      <c r="R102" s="23">
        <f>'LU OLS Model'!$B$9*G102</f>
        <v>44577912.49012921</v>
      </c>
      <c r="S102" s="23">
        <f>'LU OLS Model'!$B$10*H102</f>
        <v>-3420059.4124055426</v>
      </c>
      <c r="T102" s="23">
        <f>'LU OLS Model'!$B$11*I102</f>
        <v>0</v>
      </c>
      <c r="U102" s="23">
        <f>'LU OLS Model'!$B$12*J102</f>
        <v>0</v>
      </c>
      <c r="V102" s="23">
        <f>'LU OLS Model'!$B$13*K102</f>
        <v>0</v>
      </c>
      <c r="W102" s="23">
        <f>'LU OLS Model'!$B$14*L102</f>
        <v>-1700650.11734527</v>
      </c>
      <c r="X102" s="23">
        <f t="shared" ca="1" si="18"/>
        <v>12841331.180126321</v>
      </c>
    </row>
    <row r="103" spans="1:24" x14ac:dyDescent="0.2">
      <c r="A103" s="11">
        <v>42887</v>
      </c>
      <c r="B103" s="6">
        <f t="shared" si="15"/>
        <v>2017</v>
      </c>
      <c r="D103">
        <f t="shared" ca="1" si="16"/>
        <v>41.510000000000005</v>
      </c>
      <c r="E103">
        <f t="shared" ca="1" si="16"/>
        <v>44.41</v>
      </c>
      <c r="F103">
        <f t="shared" si="16"/>
        <v>30</v>
      </c>
      <c r="G103" s="30">
        <f>G91*(1+SUMIF('Ontario Employment Growth'!B:B,B103,'Ontario Employment Growth'!G:G))</f>
        <v>7150.6122882911714</v>
      </c>
      <c r="H103">
        <f t="shared" si="7"/>
        <v>102</v>
      </c>
      <c r="I103">
        <f t="shared" si="17"/>
        <v>0</v>
      </c>
      <c r="J103">
        <f t="shared" si="17"/>
        <v>0</v>
      </c>
      <c r="K103">
        <f t="shared" si="17"/>
        <v>0</v>
      </c>
      <c r="L103">
        <f t="shared" si="17"/>
        <v>1</v>
      </c>
      <c r="N103" s="23">
        <f>'LU OLS Model'!$B$5</f>
        <v>-37160612.006604001</v>
      </c>
      <c r="O103" s="23">
        <f ca="1">'LU OLS Model'!$B$6*D103</f>
        <v>-80613.594866483298</v>
      </c>
      <c r="P103" s="23">
        <f ca="1">'LU OLS Model'!$B$7*E103</f>
        <v>833851.49135287688</v>
      </c>
      <c r="Q103" s="23">
        <f>'LU OLS Model'!$B$8*F103</f>
        <v>10319484.103994099</v>
      </c>
      <c r="R103" s="23">
        <f>'LU OLS Model'!$B$9*G103</f>
        <v>45035900.279574171</v>
      </c>
      <c r="S103" s="23">
        <f>'LU OLS Model'!$B$10*H103</f>
        <v>-3453921.3867857954</v>
      </c>
      <c r="T103" s="23">
        <f>'LU OLS Model'!$B$11*I103</f>
        <v>0</v>
      </c>
      <c r="U103" s="23">
        <f>'LU OLS Model'!$B$12*J103</f>
        <v>0</v>
      </c>
      <c r="V103" s="23">
        <f>'LU OLS Model'!$B$13*K103</f>
        <v>0</v>
      </c>
      <c r="W103" s="23">
        <f>'LU OLS Model'!$B$14*L103</f>
        <v>-1700650.11734527</v>
      </c>
      <c r="X103" s="23">
        <f t="shared" ca="1" si="18"/>
        <v>13793438.769319599</v>
      </c>
    </row>
    <row r="104" spans="1:24" x14ac:dyDescent="0.2">
      <c r="A104" s="11">
        <v>42917</v>
      </c>
      <c r="B104" s="6">
        <f t="shared" si="15"/>
        <v>2017</v>
      </c>
      <c r="D104">
        <f t="shared" ca="1" si="16"/>
        <v>5.01</v>
      </c>
      <c r="E104">
        <f t="shared" ca="1" si="16"/>
        <v>96.909999999999982</v>
      </c>
      <c r="F104">
        <f t="shared" si="16"/>
        <v>31</v>
      </c>
      <c r="G104" s="30">
        <f>G92*(1+SUMIF('Ontario Employment Growth'!B:B,B104,'Ontario Employment Growth'!G:G))</f>
        <v>7197.0562541729696</v>
      </c>
      <c r="H104">
        <f t="shared" si="7"/>
        <v>103</v>
      </c>
      <c r="I104">
        <f t="shared" si="17"/>
        <v>0</v>
      </c>
      <c r="J104">
        <f t="shared" si="17"/>
        <v>0</v>
      </c>
      <c r="K104">
        <f t="shared" si="17"/>
        <v>0</v>
      </c>
      <c r="L104">
        <f t="shared" si="17"/>
        <v>1</v>
      </c>
      <c r="N104" s="23">
        <f>'LU OLS Model'!$B$5</f>
        <v>-37160612.006604001</v>
      </c>
      <c r="O104" s="23">
        <f ca="1">'LU OLS Model'!$B$6*D104</f>
        <v>-9729.5617991106064</v>
      </c>
      <c r="P104" s="23">
        <f ca="1">'LU OLS Model'!$B$7*E104</f>
        <v>1819602.5225626503</v>
      </c>
      <c r="Q104" s="23">
        <f>'LU OLS Model'!$B$8*F104</f>
        <v>10663466.90746057</v>
      </c>
      <c r="R104" s="23">
        <f>'LU OLS Model'!$B$9*G104</f>
        <v>45328413.106687672</v>
      </c>
      <c r="S104" s="23">
        <f>'LU OLS Model'!$B$10*H104</f>
        <v>-3487783.3611660483</v>
      </c>
      <c r="T104" s="23">
        <f>'LU OLS Model'!$B$11*I104</f>
        <v>0</v>
      </c>
      <c r="U104" s="23">
        <f>'LU OLS Model'!$B$12*J104</f>
        <v>0</v>
      </c>
      <c r="V104" s="23">
        <f>'LU OLS Model'!$B$13*K104</f>
        <v>0</v>
      </c>
      <c r="W104" s="23">
        <f>'LU OLS Model'!$B$14*L104</f>
        <v>-1700650.11734527</v>
      </c>
      <c r="X104" s="23">
        <f t="shared" ca="1" si="18"/>
        <v>15452707.489796467</v>
      </c>
    </row>
    <row r="105" spans="1:24" x14ac:dyDescent="0.2">
      <c r="A105" s="11">
        <v>42948</v>
      </c>
      <c r="B105" s="6">
        <f t="shared" si="15"/>
        <v>2017</v>
      </c>
      <c r="D105">
        <f t="shared" ca="1" si="16"/>
        <v>12.719999999999999</v>
      </c>
      <c r="E105">
        <f t="shared" ca="1" si="16"/>
        <v>77.22999999999999</v>
      </c>
      <c r="F105">
        <f t="shared" si="16"/>
        <v>31</v>
      </c>
      <c r="G105" s="30">
        <f>G93*(1+SUMIF('Ontario Employment Growth'!B:B,B105,'Ontario Employment Growth'!G:G))</f>
        <v>7209.3654567117974</v>
      </c>
      <c r="H105">
        <f t="shared" si="7"/>
        <v>104</v>
      </c>
      <c r="I105">
        <f t="shared" si="17"/>
        <v>0</v>
      </c>
      <c r="J105">
        <f t="shared" si="17"/>
        <v>0</v>
      </c>
      <c r="K105">
        <f t="shared" si="17"/>
        <v>0</v>
      </c>
      <c r="L105">
        <f t="shared" si="17"/>
        <v>1</v>
      </c>
      <c r="N105" s="23">
        <f>'LU OLS Model'!$B$5</f>
        <v>-37160612.006604001</v>
      </c>
      <c r="O105" s="23">
        <f ca="1">'LU OLS Model'!$B$6*D105</f>
        <v>-24702.600016903572</v>
      </c>
      <c r="P105" s="23">
        <f ca="1">'LU OLS Model'!$B$7*E105</f>
        <v>1450086.7074348724</v>
      </c>
      <c r="Q105" s="23">
        <f>'LU OLS Model'!$B$8*F105</f>
        <v>10663466.90746057</v>
      </c>
      <c r="R105" s="23">
        <f>'LU OLS Model'!$B$9*G105</f>
        <v>45405938.778016187</v>
      </c>
      <c r="S105" s="23">
        <f>'LU OLS Model'!$B$10*H105</f>
        <v>-3521645.3355463012</v>
      </c>
      <c r="T105" s="23">
        <f>'LU OLS Model'!$B$11*I105</f>
        <v>0</v>
      </c>
      <c r="U105" s="23">
        <f>'LU OLS Model'!$B$12*J105</f>
        <v>0</v>
      </c>
      <c r="V105" s="23">
        <f>'LU OLS Model'!$B$13*K105</f>
        <v>0</v>
      </c>
      <c r="W105" s="23">
        <f>'LU OLS Model'!$B$14*L105</f>
        <v>-1700650.11734527</v>
      </c>
      <c r="X105" s="23">
        <f t="shared" ca="1" si="18"/>
        <v>15111882.333399151</v>
      </c>
    </row>
    <row r="106" spans="1:24" x14ac:dyDescent="0.2">
      <c r="A106" s="11">
        <v>42979</v>
      </c>
      <c r="B106" s="6">
        <f t="shared" si="15"/>
        <v>2017</v>
      </c>
      <c r="D106">
        <f t="shared" ca="1" si="16"/>
        <v>86.570000000000007</v>
      </c>
      <c r="E106">
        <f t="shared" ca="1" si="16"/>
        <v>19.899999999999999</v>
      </c>
      <c r="F106">
        <f t="shared" si="16"/>
        <v>30</v>
      </c>
      <c r="G106" s="30">
        <f>G94*(1+SUMIF('Ontario Employment Growth'!B:B,B106,'Ontario Employment Growth'!G:G))</f>
        <v>7182.8851554517978</v>
      </c>
      <c r="H106">
        <f t="shared" si="7"/>
        <v>105</v>
      </c>
      <c r="I106">
        <f t="shared" si="17"/>
        <v>1</v>
      </c>
      <c r="J106">
        <f t="shared" si="17"/>
        <v>0</v>
      </c>
      <c r="K106">
        <f t="shared" si="17"/>
        <v>0</v>
      </c>
      <c r="L106">
        <f t="shared" si="17"/>
        <v>0</v>
      </c>
      <c r="N106" s="23">
        <f>'LU OLS Model'!$B$5</f>
        <v>-37160612.006604001</v>
      </c>
      <c r="O106" s="23">
        <f ca="1">'LU OLS Model'!$B$6*D106</f>
        <v>-168121.39020938228</v>
      </c>
      <c r="P106" s="23">
        <f ca="1">'LU OLS Model'!$B$7*E106</f>
        <v>373646.58135379985</v>
      </c>
      <c r="Q106" s="23">
        <f>'LU OLS Model'!$B$8*F106</f>
        <v>10319484.103994099</v>
      </c>
      <c r="R106" s="23">
        <f>'LU OLS Model'!$B$9*G106</f>
        <v>45239160.863225423</v>
      </c>
      <c r="S106" s="23">
        <f>'LU OLS Model'!$B$10*H106</f>
        <v>-3555507.3099265541</v>
      </c>
      <c r="T106" s="23">
        <f>'LU OLS Model'!$B$11*I106</f>
        <v>-1059883.5580144499</v>
      </c>
      <c r="U106" s="23">
        <f>'LU OLS Model'!$B$12*J106</f>
        <v>0</v>
      </c>
      <c r="V106" s="23">
        <f>'LU OLS Model'!$B$13*K106</f>
        <v>0</v>
      </c>
      <c r="W106" s="23">
        <f>'LU OLS Model'!$B$14*L106</f>
        <v>0</v>
      </c>
      <c r="X106" s="23">
        <f t="shared" ca="1" si="18"/>
        <v>13988167.283818932</v>
      </c>
    </row>
    <row r="107" spans="1:24" x14ac:dyDescent="0.2">
      <c r="A107" s="11">
        <v>43009</v>
      </c>
      <c r="B107" s="6">
        <f t="shared" si="15"/>
        <v>2017</v>
      </c>
      <c r="D107">
        <f t="shared" ca="1" si="16"/>
        <v>270.3</v>
      </c>
      <c r="E107">
        <f t="shared" ca="1" si="16"/>
        <v>1.21</v>
      </c>
      <c r="F107">
        <f t="shared" si="16"/>
        <v>31</v>
      </c>
      <c r="G107" s="30">
        <f>G95*(1+SUMIF('Ontario Employment Growth'!B:B,B107,'Ontario Employment Growth'!G:G))</f>
        <v>7175.1272546920318</v>
      </c>
      <c r="H107">
        <f t="shared" si="7"/>
        <v>106</v>
      </c>
      <c r="I107">
        <f t="shared" si="17"/>
        <v>1</v>
      </c>
      <c r="J107">
        <f t="shared" si="17"/>
        <v>0</v>
      </c>
      <c r="K107">
        <f t="shared" si="17"/>
        <v>0</v>
      </c>
      <c r="L107">
        <f t="shared" si="17"/>
        <v>0</v>
      </c>
      <c r="N107" s="23">
        <f>'LU OLS Model'!$B$5</f>
        <v>-37160612.006604001</v>
      </c>
      <c r="O107" s="23">
        <f ca="1">'LU OLS Model'!$B$6*D107</f>
        <v>-524930.25035920099</v>
      </c>
      <c r="P107" s="23">
        <f ca="1">'LU OLS Model'!$B$7*E107</f>
        <v>22719.214243120492</v>
      </c>
      <c r="Q107" s="23">
        <f>'LU OLS Model'!$B$8*F107</f>
        <v>10663466.90746057</v>
      </c>
      <c r="R107" s="23">
        <f>'LU OLS Model'!$B$9*G107</f>
        <v>45190300.146001562</v>
      </c>
      <c r="S107" s="23">
        <f>'LU OLS Model'!$B$10*H107</f>
        <v>-3589369.284306807</v>
      </c>
      <c r="T107" s="23">
        <f>'LU OLS Model'!$B$11*I107</f>
        <v>-1059883.5580144499</v>
      </c>
      <c r="U107" s="23">
        <f>'LU OLS Model'!$B$12*J107</f>
        <v>0</v>
      </c>
      <c r="V107" s="23">
        <f>'LU OLS Model'!$B$13*K107</f>
        <v>0</v>
      </c>
      <c r="W107" s="23">
        <f>'LU OLS Model'!$B$14*L107</f>
        <v>0</v>
      </c>
      <c r="X107" s="23">
        <f t="shared" ca="1" si="18"/>
        <v>13541691.168420795</v>
      </c>
    </row>
    <row r="108" spans="1:24" x14ac:dyDescent="0.2">
      <c r="A108" s="11">
        <v>43040</v>
      </c>
      <c r="B108" s="6">
        <f t="shared" si="15"/>
        <v>2017</v>
      </c>
      <c r="D108">
        <f t="shared" ca="1" si="16"/>
        <v>444.05</v>
      </c>
      <c r="E108">
        <f t="shared" ca="1" si="16"/>
        <v>0</v>
      </c>
      <c r="F108">
        <f t="shared" si="16"/>
        <v>30</v>
      </c>
      <c r="G108" s="30">
        <f>G96*(1+SUMIF('Ontario Employment Growth'!B:B,B108,'Ontario Employment Growth'!G:G))</f>
        <v>7152.0604297663285</v>
      </c>
      <c r="H108">
        <f t="shared" si="7"/>
        <v>107</v>
      </c>
      <c r="I108">
        <f t="shared" si="17"/>
        <v>1</v>
      </c>
      <c r="J108">
        <f t="shared" si="17"/>
        <v>0</v>
      </c>
      <c r="K108">
        <f t="shared" si="17"/>
        <v>0</v>
      </c>
      <c r="L108">
        <f t="shared" si="17"/>
        <v>0</v>
      </c>
      <c r="N108" s="23">
        <f>'LU OLS Model'!$B$5</f>
        <v>-37160612.006604001</v>
      </c>
      <c r="O108" s="23">
        <f ca="1">'LU OLS Model'!$B$6*D108</f>
        <v>-862357.66804292717</v>
      </c>
      <c r="P108" s="23">
        <f ca="1">'LU OLS Model'!$B$7*E108</f>
        <v>0</v>
      </c>
      <c r="Q108" s="23">
        <f>'LU OLS Model'!$B$8*F108</f>
        <v>10319484.103994099</v>
      </c>
      <c r="R108" s="23">
        <f>'LU OLS Model'!$B$9*G108</f>
        <v>45045020.946789294</v>
      </c>
      <c r="S108" s="23">
        <f>'LU OLS Model'!$B$10*H108</f>
        <v>-3623231.2586870599</v>
      </c>
      <c r="T108" s="23">
        <f>'LU OLS Model'!$B$11*I108</f>
        <v>-1059883.5580144499</v>
      </c>
      <c r="U108" s="23">
        <f>'LU OLS Model'!$B$12*J108</f>
        <v>0</v>
      </c>
      <c r="V108" s="23">
        <f>'LU OLS Model'!$B$13*K108</f>
        <v>0</v>
      </c>
      <c r="W108" s="23">
        <f>'LU OLS Model'!$B$14*L108</f>
        <v>0</v>
      </c>
      <c r="X108" s="23">
        <f t="shared" ca="1" si="18"/>
        <v>12658420.559434956</v>
      </c>
    </row>
    <row r="109" spans="1:24" x14ac:dyDescent="0.2">
      <c r="A109" s="11">
        <v>43070</v>
      </c>
      <c r="B109" s="6">
        <f t="shared" si="15"/>
        <v>2017</v>
      </c>
      <c r="D109">
        <f t="shared" ca="1" si="16"/>
        <v>684.01</v>
      </c>
      <c r="E109">
        <f t="shared" ca="1" si="16"/>
        <v>0</v>
      </c>
      <c r="F109">
        <f t="shared" si="16"/>
        <v>31</v>
      </c>
      <c r="G109" s="30">
        <f>G97*(1+SUMIF('Ontario Employment Growth'!B:B,B109,'Ontario Employment Growth'!G:G))</f>
        <v>7140.5787366418745</v>
      </c>
      <c r="H109">
        <f t="shared" si="7"/>
        <v>108</v>
      </c>
      <c r="I109">
        <f t="shared" si="17"/>
        <v>0</v>
      </c>
      <c r="J109">
        <f t="shared" si="17"/>
        <v>0</v>
      </c>
      <c r="K109">
        <f t="shared" si="17"/>
        <v>1</v>
      </c>
      <c r="L109">
        <f t="shared" si="17"/>
        <v>0</v>
      </c>
      <c r="N109" s="23">
        <f>'LU OLS Model'!$B$5</f>
        <v>-37160612.006604001</v>
      </c>
      <c r="O109" s="23">
        <f ca="1">'LU OLS Model'!$B$6*D109</f>
        <v>-1328366.7796825641</v>
      </c>
      <c r="P109" s="23">
        <f ca="1">'LU OLS Model'!$B$7*E109</f>
        <v>0</v>
      </c>
      <c r="Q109" s="23">
        <f>'LU OLS Model'!$B$8*F109</f>
        <v>10663466.90746057</v>
      </c>
      <c r="R109" s="23">
        <f>'LU OLS Model'!$B$9*G109</f>
        <v>44972707.085297979</v>
      </c>
      <c r="S109" s="23">
        <f>'LU OLS Model'!$B$10*H109</f>
        <v>-3657093.2330673127</v>
      </c>
      <c r="T109" s="23">
        <f>'LU OLS Model'!$B$11*I109</f>
        <v>0</v>
      </c>
      <c r="U109" s="23">
        <f>'LU OLS Model'!$B$12*J109</f>
        <v>0</v>
      </c>
      <c r="V109" s="23">
        <f>'LU OLS Model'!$B$13*K109</f>
        <v>-999621.62057946401</v>
      </c>
      <c r="W109" s="23">
        <f>'LU OLS Model'!$B$14*L109</f>
        <v>0</v>
      </c>
      <c r="X109" s="23">
        <f t="shared" ca="1" si="18"/>
        <v>12490480.352825209</v>
      </c>
    </row>
    <row r="110" spans="1:24" x14ac:dyDescent="0.2">
      <c r="A110" s="11">
        <v>43101</v>
      </c>
      <c r="B110" s="6">
        <f t="shared" si="15"/>
        <v>2018</v>
      </c>
      <c r="D110">
        <f t="shared" ca="1" si="16"/>
        <v>784.29</v>
      </c>
      <c r="E110">
        <f t="shared" ca="1" si="16"/>
        <v>0</v>
      </c>
      <c r="F110">
        <f t="shared" si="16"/>
        <v>31</v>
      </c>
      <c r="G110" s="30">
        <f>G98*(1+SUMIF('Ontario Employment Growth'!B:B,B110,'Ontario Employment Growth'!G:G))</f>
        <v>7119.3413540136717</v>
      </c>
      <c r="H110">
        <f t="shared" si="7"/>
        <v>109</v>
      </c>
      <c r="I110">
        <f t="shared" si="17"/>
        <v>0</v>
      </c>
      <c r="J110">
        <f t="shared" si="17"/>
        <v>0</v>
      </c>
      <c r="K110">
        <f t="shared" si="17"/>
        <v>0</v>
      </c>
      <c r="L110">
        <f t="shared" si="17"/>
        <v>0</v>
      </c>
      <c r="N110" s="23">
        <f>'LU OLS Model'!$B$5</f>
        <v>-37160612.006604001</v>
      </c>
      <c r="O110" s="23">
        <f ca="1">'LU OLS Model'!$B$6*D110</f>
        <v>-1523113.3779290335</v>
      </c>
      <c r="P110" s="23">
        <f ca="1">'LU OLS Model'!$B$7*E110</f>
        <v>0</v>
      </c>
      <c r="Q110" s="23">
        <f>'LU OLS Model'!$B$8*F110</f>
        <v>10663466.90746057</v>
      </c>
      <c r="R110" s="23">
        <f>'LU OLS Model'!$B$9*G110</f>
        <v>44838950.05755239</v>
      </c>
      <c r="S110" s="23">
        <f>'LU OLS Model'!$B$10*H110</f>
        <v>-3690955.2074475656</v>
      </c>
      <c r="T110" s="23">
        <f>'LU OLS Model'!$B$11*I110</f>
        <v>0</v>
      </c>
      <c r="U110" s="23">
        <f>'LU OLS Model'!$B$12*J110</f>
        <v>0</v>
      </c>
      <c r="V110" s="23">
        <f>'LU OLS Model'!$B$13*K110</f>
        <v>0</v>
      </c>
      <c r="W110" s="23">
        <f>'LU OLS Model'!$B$14*L110</f>
        <v>0</v>
      </c>
      <c r="X110" s="23">
        <f t="shared" ca="1" si="18"/>
        <v>13127736.373032361</v>
      </c>
    </row>
    <row r="111" spans="1:24" x14ac:dyDescent="0.2">
      <c r="A111" s="11">
        <v>43132</v>
      </c>
      <c r="B111" s="6">
        <f t="shared" si="15"/>
        <v>2018</v>
      </c>
      <c r="D111">
        <f t="shared" ca="1" si="16"/>
        <v>682.50999999999988</v>
      </c>
      <c r="E111">
        <f t="shared" ca="1" si="16"/>
        <v>0</v>
      </c>
      <c r="F111">
        <f t="shared" si="16"/>
        <v>29</v>
      </c>
      <c r="G111" s="30">
        <f>G99*(1+SUMIF('Ontario Employment Growth'!B:B,B111,'Ontario Employment Growth'!G:G))</f>
        <v>7083.9857556878078</v>
      </c>
      <c r="H111">
        <f t="shared" si="7"/>
        <v>110</v>
      </c>
      <c r="I111">
        <f t="shared" si="17"/>
        <v>0</v>
      </c>
      <c r="J111">
        <f t="shared" si="17"/>
        <v>0</v>
      </c>
      <c r="K111">
        <f t="shared" si="17"/>
        <v>0</v>
      </c>
      <c r="L111">
        <f t="shared" si="17"/>
        <v>0</v>
      </c>
      <c r="N111" s="23">
        <f>'LU OLS Model'!$B$5</f>
        <v>-37160612.006604001</v>
      </c>
      <c r="O111" s="23">
        <f ca="1">'LU OLS Model'!$B$6*D111</f>
        <v>-1325453.7372277402</v>
      </c>
      <c r="P111" s="23">
        <f ca="1">'LU OLS Model'!$B$7*E111</f>
        <v>0</v>
      </c>
      <c r="Q111" s="23">
        <f>'LU OLS Model'!$B$8*F111</f>
        <v>9975501.3005276285</v>
      </c>
      <c r="R111" s="23">
        <f>'LU OLS Model'!$B$9*G111</f>
        <v>44616273.853566952</v>
      </c>
      <c r="S111" s="23">
        <f>'LU OLS Model'!$B$10*H111</f>
        <v>-3724817.1818278185</v>
      </c>
      <c r="T111" s="23">
        <f>'LU OLS Model'!$B$11*I111</f>
        <v>0</v>
      </c>
      <c r="U111" s="23">
        <f>'LU OLS Model'!$B$12*J111</f>
        <v>0</v>
      </c>
      <c r="V111" s="23">
        <f>'LU OLS Model'!$B$13*K111</f>
        <v>0</v>
      </c>
      <c r="W111" s="23">
        <f>'LU OLS Model'!$B$14*L111</f>
        <v>0</v>
      </c>
      <c r="X111" s="23">
        <f t="shared" ca="1" si="18"/>
        <v>12380892.228435023</v>
      </c>
    </row>
    <row r="112" spans="1:24" x14ac:dyDescent="0.2">
      <c r="A112" s="11">
        <v>43160</v>
      </c>
      <c r="B112" s="6">
        <f t="shared" si="15"/>
        <v>2018</v>
      </c>
      <c r="D112">
        <f t="shared" ca="1" si="16"/>
        <v>556.99</v>
      </c>
      <c r="E112">
        <f t="shared" ca="1" si="16"/>
        <v>0</v>
      </c>
      <c r="F112">
        <f t="shared" si="16"/>
        <v>31</v>
      </c>
      <c r="G112" s="30">
        <f>G100*(1+SUMIF('Ontario Employment Growth'!B:B,B112,'Ontario Employment Growth'!G:G))</f>
        <v>7062.0192596865318</v>
      </c>
      <c r="H112">
        <f t="shared" si="7"/>
        <v>111</v>
      </c>
      <c r="I112">
        <f t="shared" si="17"/>
        <v>0</v>
      </c>
      <c r="J112">
        <f t="shared" si="17"/>
        <v>0</v>
      </c>
      <c r="K112">
        <f t="shared" si="17"/>
        <v>0</v>
      </c>
      <c r="L112">
        <f t="shared" si="17"/>
        <v>0</v>
      </c>
      <c r="N112" s="23">
        <f>'LU OLS Model'!$B$5</f>
        <v>-37160612.006604001</v>
      </c>
      <c r="O112" s="23">
        <f ca="1">'LU OLS Model'!$B$6*D112</f>
        <v>-1081690.3446081071</v>
      </c>
      <c r="P112" s="23">
        <f ca="1">'LU OLS Model'!$B$7*E112</f>
        <v>0</v>
      </c>
      <c r="Q112" s="23">
        <f>'LU OLS Model'!$B$8*F112</f>
        <v>10663466.90746057</v>
      </c>
      <c r="R112" s="23">
        <f>'LU OLS Model'!$B$9*G112</f>
        <v>44477924.732747607</v>
      </c>
      <c r="S112" s="23">
        <f>'LU OLS Model'!$B$10*H112</f>
        <v>-3758679.1562080714</v>
      </c>
      <c r="T112" s="23">
        <f>'LU OLS Model'!$B$11*I112</f>
        <v>0</v>
      </c>
      <c r="U112" s="23">
        <f>'LU OLS Model'!$B$12*J112</f>
        <v>0</v>
      </c>
      <c r="V112" s="23">
        <f>'LU OLS Model'!$B$13*K112</f>
        <v>0</v>
      </c>
      <c r="W112" s="23">
        <f>'LU OLS Model'!$B$14*L112</f>
        <v>0</v>
      </c>
      <c r="X112" s="23">
        <f t="shared" ca="1" si="18"/>
        <v>13140410.132787999</v>
      </c>
    </row>
    <row r="113" spans="1:24" x14ac:dyDescent="0.2">
      <c r="A113" s="11">
        <v>43191</v>
      </c>
      <c r="B113" s="6">
        <f t="shared" si="15"/>
        <v>2018</v>
      </c>
      <c r="D113">
        <f t="shared" ca="1" si="16"/>
        <v>326.58999999999997</v>
      </c>
      <c r="E113">
        <f t="shared" ca="1" si="16"/>
        <v>0.39</v>
      </c>
      <c r="F113">
        <f t="shared" si="16"/>
        <v>30</v>
      </c>
      <c r="G113" s="30">
        <f>G101*(1+SUMIF('Ontario Employment Growth'!B:B,B113,'Ontario Employment Growth'!G:G))</f>
        <v>7097.2702556504828</v>
      </c>
      <c r="H113">
        <f t="shared" si="7"/>
        <v>112</v>
      </c>
      <c r="I113">
        <f t="shared" si="17"/>
        <v>0</v>
      </c>
      <c r="J113">
        <f t="shared" si="17"/>
        <v>1</v>
      </c>
      <c r="K113">
        <f t="shared" si="17"/>
        <v>0</v>
      </c>
      <c r="L113">
        <f t="shared" si="17"/>
        <v>0</v>
      </c>
      <c r="N113" s="23">
        <f>'LU OLS Model'!$B$5</f>
        <v>-37160612.006604001</v>
      </c>
      <c r="O113" s="23">
        <f ca="1">'LU OLS Model'!$B$6*D113</f>
        <v>-634247.02354721213</v>
      </c>
      <c r="P113" s="23">
        <f ca="1">'LU OLS Model'!$B$7*E113</f>
        <v>7322.7219461297464</v>
      </c>
      <c r="Q113" s="23">
        <f>'LU OLS Model'!$B$8*F113</f>
        <v>10319484.103994099</v>
      </c>
      <c r="R113" s="23">
        <f>'LU OLS Model'!$B$9*G113</f>
        <v>44699942.131395794</v>
      </c>
      <c r="S113" s="23">
        <f>'LU OLS Model'!$B$10*H113</f>
        <v>-3792541.1305883247</v>
      </c>
      <c r="T113" s="23">
        <f>'LU OLS Model'!$B$11*I113</f>
        <v>0</v>
      </c>
      <c r="U113" s="23">
        <f>'LU OLS Model'!$B$12*J113</f>
        <v>-1039210.49447872</v>
      </c>
      <c r="V113" s="23">
        <f>'LU OLS Model'!$B$13*K113</f>
        <v>0</v>
      </c>
      <c r="W113" s="23">
        <f>'LU OLS Model'!$B$14*L113</f>
        <v>0</v>
      </c>
      <c r="X113" s="23">
        <f t="shared" ca="1" si="18"/>
        <v>12400138.302117769</v>
      </c>
    </row>
    <row r="114" spans="1:24" x14ac:dyDescent="0.2">
      <c r="A114" s="11">
        <v>43221</v>
      </c>
      <c r="B114" s="6">
        <f t="shared" si="15"/>
        <v>2018</v>
      </c>
      <c r="D114">
        <f t="shared" ca="1" si="16"/>
        <v>144.96</v>
      </c>
      <c r="E114">
        <f t="shared" ca="1" si="16"/>
        <v>8.67</v>
      </c>
      <c r="F114">
        <f t="shared" si="16"/>
        <v>31</v>
      </c>
      <c r="G114" s="30">
        <f>G102*(1+SUMIF('Ontario Employment Growth'!B:B,B114,'Ontario Employment Growth'!G:G))</f>
        <v>7157.5212161111276</v>
      </c>
      <c r="H114">
        <f t="shared" si="7"/>
        <v>113</v>
      </c>
      <c r="I114">
        <f t="shared" si="17"/>
        <v>0</v>
      </c>
      <c r="J114">
        <f t="shared" si="17"/>
        <v>0</v>
      </c>
      <c r="K114">
        <f t="shared" si="17"/>
        <v>0</v>
      </c>
      <c r="L114">
        <f t="shared" si="17"/>
        <v>1</v>
      </c>
      <c r="N114" s="23">
        <f>'LU OLS Model'!$B$5</f>
        <v>-37160612.006604001</v>
      </c>
      <c r="O114" s="23">
        <f ca="1">'LU OLS Model'!$B$6*D114</f>
        <v>-281516.42283414642</v>
      </c>
      <c r="P114" s="23">
        <f ca="1">'LU OLS Model'!$B$7*E114</f>
        <v>162789.74172549974</v>
      </c>
      <c r="Q114" s="23">
        <f>'LU OLS Model'!$B$8*F114</f>
        <v>10663466.90746057</v>
      </c>
      <c r="R114" s="23">
        <f>'LU OLS Model'!$B$9*G114</f>
        <v>45079414.005643167</v>
      </c>
      <c r="S114" s="23">
        <f>'LU OLS Model'!$B$10*H114</f>
        <v>-3826403.1049685776</v>
      </c>
      <c r="T114" s="23">
        <f>'LU OLS Model'!$B$11*I114</f>
        <v>0</v>
      </c>
      <c r="U114" s="23">
        <f>'LU OLS Model'!$B$12*J114</f>
        <v>0</v>
      </c>
      <c r="V114" s="23">
        <f>'LU OLS Model'!$B$13*K114</f>
        <v>0</v>
      </c>
      <c r="W114" s="23">
        <f>'LU OLS Model'!$B$14*L114</f>
        <v>-1700650.11734527</v>
      </c>
      <c r="X114" s="23">
        <f t="shared" ca="1" si="18"/>
        <v>12936489.003077243</v>
      </c>
    </row>
    <row r="115" spans="1:24" x14ac:dyDescent="0.2">
      <c r="A115" s="11">
        <v>43252</v>
      </c>
      <c r="B115" s="6">
        <f t="shared" si="15"/>
        <v>2018</v>
      </c>
      <c r="D115">
        <f t="shared" ca="1" si="16"/>
        <v>41.510000000000005</v>
      </c>
      <c r="E115">
        <f t="shared" ca="1" si="16"/>
        <v>44.41</v>
      </c>
      <c r="F115">
        <f t="shared" si="16"/>
        <v>30</v>
      </c>
      <c r="G115" s="30">
        <f>G103*(1+SUMIF('Ontario Employment Growth'!B:B,B115,'Ontario Employment Growth'!G:G))</f>
        <v>7231.0566765344465</v>
      </c>
      <c r="H115">
        <f t="shared" si="7"/>
        <v>114</v>
      </c>
      <c r="I115">
        <f t="shared" si="17"/>
        <v>0</v>
      </c>
      <c r="J115">
        <f t="shared" si="17"/>
        <v>0</v>
      </c>
      <c r="K115">
        <f t="shared" si="17"/>
        <v>0</v>
      </c>
      <c r="L115">
        <f t="shared" si="17"/>
        <v>1</v>
      </c>
      <c r="N115" s="23">
        <f>'LU OLS Model'!$B$5</f>
        <v>-37160612.006604001</v>
      </c>
      <c r="O115" s="23">
        <f ca="1">'LU OLS Model'!$B$6*D115</f>
        <v>-80613.594866483298</v>
      </c>
      <c r="P115" s="23">
        <f ca="1">'LU OLS Model'!$B$7*E115</f>
        <v>833851.49135287688</v>
      </c>
      <c r="Q115" s="23">
        <f>'LU OLS Model'!$B$8*F115</f>
        <v>10319484.103994099</v>
      </c>
      <c r="R115" s="23">
        <f>'LU OLS Model'!$B$9*G115</f>
        <v>45542554.157719374</v>
      </c>
      <c r="S115" s="23">
        <f>'LU OLS Model'!$B$10*H115</f>
        <v>-3860265.0793488305</v>
      </c>
      <c r="T115" s="23">
        <f>'LU OLS Model'!$B$11*I115</f>
        <v>0</v>
      </c>
      <c r="U115" s="23">
        <f>'LU OLS Model'!$B$12*J115</f>
        <v>0</v>
      </c>
      <c r="V115" s="23">
        <f>'LU OLS Model'!$B$13*K115</f>
        <v>0</v>
      </c>
      <c r="W115" s="23">
        <f>'LU OLS Model'!$B$14*L115</f>
        <v>-1700650.11734527</v>
      </c>
      <c r="X115" s="23">
        <f t="shared" ca="1" si="18"/>
        <v>13893748.954901768</v>
      </c>
    </row>
    <row r="116" spans="1:24" x14ac:dyDescent="0.2">
      <c r="A116" s="11">
        <v>43282</v>
      </c>
      <c r="B116" s="6">
        <f t="shared" si="15"/>
        <v>2018</v>
      </c>
      <c r="D116">
        <f t="shared" ca="1" si="16"/>
        <v>5.01</v>
      </c>
      <c r="E116">
        <f t="shared" ca="1" si="16"/>
        <v>96.909999999999982</v>
      </c>
      <c r="F116">
        <f t="shared" si="16"/>
        <v>31</v>
      </c>
      <c r="G116" s="30">
        <f>G104*(1+SUMIF('Ontario Employment Growth'!B:B,B116,'Ontario Employment Growth'!G:G))</f>
        <v>7278.0231370324154</v>
      </c>
      <c r="H116">
        <f t="shared" si="7"/>
        <v>115</v>
      </c>
      <c r="I116">
        <f t="shared" si="17"/>
        <v>0</v>
      </c>
      <c r="J116">
        <f t="shared" si="17"/>
        <v>0</v>
      </c>
      <c r="K116">
        <f t="shared" si="17"/>
        <v>0</v>
      </c>
      <c r="L116">
        <f t="shared" si="17"/>
        <v>1</v>
      </c>
      <c r="N116" s="23">
        <f>'LU OLS Model'!$B$5</f>
        <v>-37160612.006604001</v>
      </c>
      <c r="O116" s="23">
        <f ca="1">'LU OLS Model'!$B$6*D116</f>
        <v>-9729.5617991106064</v>
      </c>
      <c r="P116" s="23">
        <f ca="1">'LU OLS Model'!$B$7*E116</f>
        <v>1819602.5225626503</v>
      </c>
      <c r="Q116" s="23">
        <f>'LU OLS Model'!$B$8*F116</f>
        <v>10663466.90746057</v>
      </c>
      <c r="R116" s="23">
        <f>'LU OLS Model'!$B$9*G116</f>
        <v>45838357.754137903</v>
      </c>
      <c r="S116" s="23">
        <f>'LU OLS Model'!$B$10*H116</f>
        <v>-3894127.0537290834</v>
      </c>
      <c r="T116" s="23">
        <f>'LU OLS Model'!$B$11*I116</f>
        <v>0</v>
      </c>
      <c r="U116" s="23">
        <f>'LU OLS Model'!$B$12*J116</f>
        <v>0</v>
      </c>
      <c r="V116" s="23">
        <f>'LU OLS Model'!$B$13*K116</f>
        <v>0</v>
      </c>
      <c r="W116" s="23">
        <f>'LU OLS Model'!$B$14*L116</f>
        <v>-1700650.11734527</v>
      </c>
      <c r="X116" s="23">
        <f t="shared" ca="1" si="18"/>
        <v>15556308.444683664</v>
      </c>
    </row>
    <row r="117" spans="1:24" x14ac:dyDescent="0.2">
      <c r="A117" s="11">
        <v>43313</v>
      </c>
      <c r="B117" s="6">
        <f t="shared" si="15"/>
        <v>2018</v>
      </c>
      <c r="D117">
        <f t="shared" ca="1" si="16"/>
        <v>12.719999999999999</v>
      </c>
      <c r="E117">
        <f t="shared" ca="1" si="16"/>
        <v>77.22999999999999</v>
      </c>
      <c r="F117">
        <f t="shared" si="16"/>
        <v>31</v>
      </c>
      <c r="G117" s="30">
        <f>G105*(1+SUMIF('Ontario Employment Growth'!B:B,B117,'Ontario Employment Growth'!G:G))</f>
        <v>7290.470818099805</v>
      </c>
      <c r="H117">
        <f t="shared" si="7"/>
        <v>116</v>
      </c>
      <c r="I117">
        <f t="shared" si="17"/>
        <v>0</v>
      </c>
      <c r="J117">
        <f t="shared" si="17"/>
        <v>0</v>
      </c>
      <c r="K117">
        <f t="shared" si="17"/>
        <v>0</v>
      </c>
      <c r="L117">
        <f t="shared" si="17"/>
        <v>1</v>
      </c>
      <c r="N117" s="23">
        <f>'LU OLS Model'!$B$5</f>
        <v>-37160612.006604001</v>
      </c>
      <c r="O117" s="23">
        <f ca="1">'LU OLS Model'!$B$6*D117</f>
        <v>-24702.600016903572</v>
      </c>
      <c r="P117" s="23">
        <f ca="1">'LU OLS Model'!$B$7*E117</f>
        <v>1450086.7074348724</v>
      </c>
      <c r="Q117" s="23">
        <f>'LU OLS Model'!$B$8*F117</f>
        <v>10663466.90746057</v>
      </c>
      <c r="R117" s="23">
        <f>'LU OLS Model'!$B$9*G117</f>
        <v>45916755.589268871</v>
      </c>
      <c r="S117" s="23">
        <f>'LU OLS Model'!$B$10*H117</f>
        <v>-3927989.0281093363</v>
      </c>
      <c r="T117" s="23">
        <f>'LU OLS Model'!$B$11*I117</f>
        <v>0</v>
      </c>
      <c r="U117" s="23">
        <f>'LU OLS Model'!$B$12*J117</f>
        <v>0</v>
      </c>
      <c r="V117" s="23">
        <f>'LU OLS Model'!$B$13*K117</f>
        <v>0</v>
      </c>
      <c r="W117" s="23">
        <f>'LU OLS Model'!$B$14*L117</f>
        <v>-1700650.11734527</v>
      </c>
      <c r="X117" s="23">
        <f t="shared" ca="1" si="18"/>
        <v>15216355.452088799</v>
      </c>
    </row>
    <row r="118" spans="1:24" x14ac:dyDescent="0.2">
      <c r="A118" s="11">
        <v>43344</v>
      </c>
      <c r="B118" s="6">
        <f t="shared" si="15"/>
        <v>2018</v>
      </c>
      <c r="D118">
        <f t="shared" ref="D118:F137" ca="1" si="19">D106</f>
        <v>86.570000000000007</v>
      </c>
      <c r="E118">
        <f t="shared" ca="1" si="19"/>
        <v>19.899999999999999</v>
      </c>
      <c r="F118">
        <f t="shared" si="19"/>
        <v>30</v>
      </c>
      <c r="G118" s="30">
        <f>G106*(1+SUMIF('Ontario Employment Growth'!B:B,B118,'Ontario Employment Growth'!G:G))</f>
        <v>7263.6926134506302</v>
      </c>
      <c r="H118">
        <f t="shared" si="7"/>
        <v>117</v>
      </c>
      <c r="I118">
        <f t="shared" ref="I118:L137" si="20">I106</f>
        <v>1</v>
      </c>
      <c r="J118">
        <f t="shared" si="20"/>
        <v>0</v>
      </c>
      <c r="K118">
        <f t="shared" si="20"/>
        <v>0</v>
      </c>
      <c r="L118">
        <f t="shared" si="20"/>
        <v>0</v>
      </c>
      <c r="N118" s="23">
        <f>'LU OLS Model'!$B$5</f>
        <v>-37160612.006604001</v>
      </c>
      <c r="O118" s="23">
        <f ca="1">'LU OLS Model'!$B$6*D118</f>
        <v>-168121.39020938228</v>
      </c>
      <c r="P118" s="23">
        <f ca="1">'LU OLS Model'!$B$7*E118</f>
        <v>373646.58135379985</v>
      </c>
      <c r="Q118" s="23">
        <f>'LU OLS Model'!$B$8*F118</f>
        <v>10319484.103994099</v>
      </c>
      <c r="R118" s="23">
        <f>'LU OLS Model'!$B$9*G118</f>
        <v>45748101.422936708</v>
      </c>
      <c r="S118" s="23">
        <f>'LU OLS Model'!$B$10*H118</f>
        <v>-3961851.0024895892</v>
      </c>
      <c r="T118" s="23">
        <f>'LU OLS Model'!$B$11*I118</f>
        <v>-1059883.5580144499</v>
      </c>
      <c r="U118" s="23">
        <f>'LU OLS Model'!$B$12*J118</f>
        <v>0</v>
      </c>
      <c r="V118" s="23">
        <f>'LU OLS Model'!$B$13*K118</f>
        <v>0</v>
      </c>
      <c r="W118" s="23">
        <f>'LU OLS Model'!$B$14*L118</f>
        <v>0</v>
      </c>
      <c r="X118" s="23">
        <f t="shared" ca="1" si="18"/>
        <v>14090764.150967183</v>
      </c>
    </row>
    <row r="119" spans="1:24" x14ac:dyDescent="0.2">
      <c r="A119" s="11">
        <v>43374</v>
      </c>
      <c r="B119" s="6">
        <f t="shared" si="15"/>
        <v>2018</v>
      </c>
      <c r="D119">
        <f t="shared" ca="1" si="19"/>
        <v>270.3</v>
      </c>
      <c r="E119">
        <f t="shared" ca="1" si="19"/>
        <v>1.21</v>
      </c>
      <c r="F119">
        <f t="shared" si="19"/>
        <v>31</v>
      </c>
      <c r="G119" s="30">
        <f>G107*(1+SUMIF('Ontario Employment Growth'!B:B,B119,'Ontario Employment Growth'!G:G))</f>
        <v>7255.8474363073174</v>
      </c>
      <c r="H119">
        <f t="shared" si="7"/>
        <v>118</v>
      </c>
      <c r="I119">
        <f t="shared" si="20"/>
        <v>1</v>
      </c>
      <c r="J119">
        <f t="shared" si="20"/>
        <v>0</v>
      </c>
      <c r="K119">
        <f t="shared" si="20"/>
        <v>0</v>
      </c>
      <c r="L119">
        <f t="shared" si="20"/>
        <v>0</v>
      </c>
      <c r="N119" s="23">
        <f>'LU OLS Model'!$B$5</f>
        <v>-37160612.006604001</v>
      </c>
      <c r="O119" s="23">
        <f ca="1">'LU OLS Model'!$B$6*D119</f>
        <v>-524930.25035920099</v>
      </c>
      <c r="P119" s="23">
        <f ca="1">'LU OLS Model'!$B$7*E119</f>
        <v>22719.214243120492</v>
      </c>
      <c r="Q119" s="23">
        <f>'LU OLS Model'!$B$8*F119</f>
        <v>10663466.90746057</v>
      </c>
      <c r="R119" s="23">
        <f>'LU OLS Model'!$B$9*G119</f>
        <v>45698691.02264408</v>
      </c>
      <c r="S119" s="23">
        <f>'LU OLS Model'!$B$10*H119</f>
        <v>-3995712.976869842</v>
      </c>
      <c r="T119" s="23">
        <f>'LU OLS Model'!$B$11*I119</f>
        <v>-1059883.5580144499</v>
      </c>
      <c r="U119" s="23">
        <f>'LU OLS Model'!$B$12*J119</f>
        <v>0</v>
      </c>
      <c r="V119" s="23">
        <f>'LU OLS Model'!$B$13*K119</f>
        <v>0</v>
      </c>
      <c r="W119" s="23">
        <f>'LU OLS Model'!$B$14*L119</f>
        <v>0</v>
      </c>
      <c r="X119" s="23">
        <f t="shared" ca="1" si="18"/>
        <v>13643738.352500279</v>
      </c>
    </row>
    <row r="120" spans="1:24" x14ac:dyDescent="0.2">
      <c r="A120" s="11">
        <v>43405</v>
      </c>
      <c r="B120" s="6">
        <f t="shared" si="15"/>
        <v>2018</v>
      </c>
      <c r="D120">
        <f t="shared" ca="1" si="19"/>
        <v>444.05</v>
      </c>
      <c r="E120">
        <f t="shared" ca="1" si="19"/>
        <v>0</v>
      </c>
      <c r="F120">
        <f t="shared" si="19"/>
        <v>30</v>
      </c>
      <c r="G120" s="30">
        <f>G108*(1+SUMIF('Ontario Employment Growth'!B:B,B120,'Ontario Employment Growth'!G:G))</f>
        <v>7232.5211096011999</v>
      </c>
      <c r="H120">
        <f t="shared" si="7"/>
        <v>119</v>
      </c>
      <c r="I120">
        <f t="shared" si="20"/>
        <v>1</v>
      </c>
      <c r="J120">
        <f t="shared" si="20"/>
        <v>0</v>
      </c>
      <c r="K120">
        <f t="shared" si="20"/>
        <v>0</v>
      </c>
      <c r="L120">
        <f t="shared" si="20"/>
        <v>0</v>
      </c>
      <c r="N120" s="23">
        <f>'LU OLS Model'!$B$5</f>
        <v>-37160612.006604001</v>
      </c>
      <c r="O120" s="23">
        <f ca="1">'LU OLS Model'!$B$6*D120</f>
        <v>-862357.66804292717</v>
      </c>
      <c r="P120" s="23">
        <f ca="1">'LU OLS Model'!$B$7*E120</f>
        <v>0</v>
      </c>
      <c r="Q120" s="23">
        <f>'LU OLS Model'!$B$8*F120</f>
        <v>10319484.103994099</v>
      </c>
      <c r="R120" s="23">
        <f>'LU OLS Model'!$B$9*G120</f>
        <v>45551777.432440676</v>
      </c>
      <c r="S120" s="23">
        <f>'LU OLS Model'!$B$10*H120</f>
        <v>-4029574.9512500949</v>
      </c>
      <c r="T120" s="23">
        <f>'LU OLS Model'!$B$11*I120</f>
        <v>-1059883.5580144499</v>
      </c>
      <c r="U120" s="23">
        <f>'LU OLS Model'!$B$12*J120</f>
        <v>0</v>
      </c>
      <c r="V120" s="23">
        <f>'LU OLS Model'!$B$13*K120</f>
        <v>0</v>
      </c>
      <c r="W120" s="23">
        <f>'LU OLS Model'!$B$14*L120</f>
        <v>0</v>
      </c>
      <c r="X120" s="23">
        <f t="shared" ca="1" si="18"/>
        <v>12758833.352523303</v>
      </c>
    </row>
    <row r="121" spans="1:24" x14ac:dyDescent="0.2">
      <c r="A121" s="11">
        <v>43435</v>
      </c>
      <c r="B121" s="6">
        <f t="shared" si="15"/>
        <v>2018</v>
      </c>
      <c r="D121">
        <f t="shared" ca="1" si="19"/>
        <v>684.01</v>
      </c>
      <c r="E121">
        <f t="shared" ca="1" si="19"/>
        <v>0</v>
      </c>
      <c r="F121">
        <f t="shared" si="19"/>
        <v>31</v>
      </c>
      <c r="G121" s="30">
        <f>G109*(1+SUMIF('Ontario Employment Growth'!B:B,B121,'Ontario Employment Growth'!G:G))</f>
        <v>7220.9102474290958</v>
      </c>
      <c r="H121">
        <f t="shared" si="7"/>
        <v>120</v>
      </c>
      <c r="I121">
        <f t="shared" si="20"/>
        <v>0</v>
      </c>
      <c r="J121">
        <f t="shared" si="20"/>
        <v>0</v>
      </c>
      <c r="K121">
        <f t="shared" si="20"/>
        <v>1</v>
      </c>
      <c r="L121">
        <f t="shared" si="20"/>
        <v>0</v>
      </c>
      <c r="N121" s="23">
        <f>'LU OLS Model'!$B$5</f>
        <v>-37160612.006604001</v>
      </c>
      <c r="O121" s="23">
        <f ca="1">'LU OLS Model'!$B$6*D121</f>
        <v>-1328366.7796825641</v>
      </c>
      <c r="P121" s="23">
        <f ca="1">'LU OLS Model'!$B$7*E121</f>
        <v>0</v>
      </c>
      <c r="Q121" s="23">
        <f>'LU OLS Model'!$B$8*F121</f>
        <v>10663466.90746057</v>
      </c>
      <c r="R121" s="23">
        <f>'LU OLS Model'!$B$9*G121</f>
        <v>45478650.040007584</v>
      </c>
      <c r="S121" s="23">
        <f>'LU OLS Model'!$B$10*H121</f>
        <v>-4063436.9256303478</v>
      </c>
      <c r="T121" s="23">
        <f>'LU OLS Model'!$B$11*I121</f>
        <v>0</v>
      </c>
      <c r="U121" s="23">
        <f>'LU OLS Model'!$B$12*J121</f>
        <v>0</v>
      </c>
      <c r="V121" s="23">
        <f>'LU OLS Model'!$B$13*K121</f>
        <v>-999621.62057946401</v>
      </c>
      <c r="W121" s="23">
        <f>'LU OLS Model'!$B$14*L121</f>
        <v>0</v>
      </c>
      <c r="X121" s="23">
        <f t="shared" ca="1" si="18"/>
        <v>12590079.614971779</v>
      </c>
    </row>
    <row r="122" spans="1:24" x14ac:dyDescent="0.2">
      <c r="A122" s="11">
        <v>43466</v>
      </c>
      <c r="B122" s="6">
        <f t="shared" si="15"/>
        <v>2019</v>
      </c>
      <c r="D122">
        <f t="shared" ca="1" si="19"/>
        <v>784.29</v>
      </c>
      <c r="E122">
        <f t="shared" ca="1" si="19"/>
        <v>0</v>
      </c>
      <c r="F122">
        <f t="shared" si="19"/>
        <v>31</v>
      </c>
      <c r="G122" s="30">
        <f>G110*(1+SUMIF('Ontario Employment Growth'!B:B,B122,'Ontario Employment Growth'!G:G))</f>
        <v>7199.4339442463252</v>
      </c>
      <c r="H122">
        <f t="shared" si="7"/>
        <v>121</v>
      </c>
      <c r="I122">
        <f t="shared" si="20"/>
        <v>0</v>
      </c>
      <c r="J122">
        <f t="shared" si="20"/>
        <v>0</v>
      </c>
      <c r="K122">
        <f t="shared" si="20"/>
        <v>0</v>
      </c>
      <c r="L122">
        <f t="shared" si="20"/>
        <v>0</v>
      </c>
      <c r="N122" s="23">
        <f>'LU OLS Model'!$B$5</f>
        <v>-37160612.006604001</v>
      </c>
      <c r="O122" s="23">
        <f ca="1">'LU OLS Model'!$B$6*D122</f>
        <v>-1523113.3779290335</v>
      </c>
      <c r="P122" s="23">
        <f ca="1">'LU OLS Model'!$B$7*E122</f>
        <v>0</v>
      </c>
      <c r="Q122" s="23">
        <f>'LU OLS Model'!$B$8*F122</f>
        <v>10663466.90746057</v>
      </c>
      <c r="R122" s="23">
        <f>'LU OLS Model'!$B$9*G122</f>
        <v>45343388.245699853</v>
      </c>
      <c r="S122" s="23">
        <f>'LU OLS Model'!$B$10*H122</f>
        <v>-4097298.9000106007</v>
      </c>
      <c r="T122" s="23">
        <f>'LU OLS Model'!$B$11*I122</f>
        <v>0</v>
      </c>
      <c r="U122" s="23">
        <f>'LU OLS Model'!$B$12*J122</f>
        <v>0</v>
      </c>
      <c r="V122" s="23">
        <f>'LU OLS Model'!$B$13*K122</f>
        <v>0</v>
      </c>
      <c r="W122" s="23">
        <f>'LU OLS Model'!$B$14*L122</f>
        <v>0</v>
      </c>
      <c r="X122" s="23">
        <f t="shared" ca="1" si="18"/>
        <v>13225830.86861679</v>
      </c>
    </row>
    <row r="123" spans="1:24" x14ac:dyDescent="0.2">
      <c r="A123" s="11">
        <v>43497</v>
      </c>
      <c r="B123" s="6">
        <f t="shared" si="15"/>
        <v>2019</v>
      </c>
      <c r="D123">
        <f t="shared" ca="1" si="19"/>
        <v>682.50999999999988</v>
      </c>
      <c r="E123">
        <f t="shared" ca="1" si="19"/>
        <v>0</v>
      </c>
      <c r="F123">
        <f t="shared" si="19"/>
        <v>29</v>
      </c>
      <c r="G123" s="30">
        <f>G111*(1+SUMIF('Ontario Employment Growth'!B:B,B123,'Ontario Employment Growth'!G:G))</f>
        <v>7163.6805954392958</v>
      </c>
      <c r="H123">
        <f t="shared" si="7"/>
        <v>122</v>
      </c>
      <c r="I123">
        <f t="shared" si="20"/>
        <v>0</v>
      </c>
      <c r="J123">
        <f t="shared" si="20"/>
        <v>0</v>
      </c>
      <c r="K123">
        <f t="shared" si="20"/>
        <v>0</v>
      </c>
      <c r="L123">
        <f t="shared" si="20"/>
        <v>0</v>
      </c>
      <c r="N123" s="23">
        <f>'LU OLS Model'!$B$5</f>
        <v>-37160612.006604001</v>
      </c>
      <c r="O123" s="23">
        <f ca="1">'LU OLS Model'!$B$6*D123</f>
        <v>-1325453.7372277402</v>
      </c>
      <c r="P123" s="23">
        <f ca="1">'LU OLS Model'!$B$7*E123</f>
        <v>0</v>
      </c>
      <c r="Q123" s="23">
        <f>'LU OLS Model'!$B$8*F123</f>
        <v>9975501.3005276285</v>
      </c>
      <c r="R123" s="23">
        <f>'LU OLS Model'!$B$9*G123</f>
        <v>45118206.934419587</v>
      </c>
      <c r="S123" s="23">
        <f>'LU OLS Model'!$B$10*H123</f>
        <v>-4131160.8743908536</v>
      </c>
      <c r="T123" s="23">
        <f>'LU OLS Model'!$B$11*I123</f>
        <v>0</v>
      </c>
      <c r="U123" s="23">
        <f>'LU OLS Model'!$B$12*J123</f>
        <v>0</v>
      </c>
      <c r="V123" s="23">
        <f>'LU OLS Model'!$B$13*K123</f>
        <v>0</v>
      </c>
      <c r="W123" s="23">
        <f>'LU OLS Model'!$B$14*L123</f>
        <v>0</v>
      </c>
      <c r="X123" s="23">
        <f t="shared" ca="1" si="18"/>
        <v>12476481.616724623</v>
      </c>
    </row>
    <row r="124" spans="1:24" x14ac:dyDescent="0.2">
      <c r="A124" s="11">
        <v>43525</v>
      </c>
      <c r="B124" s="6">
        <f t="shared" si="15"/>
        <v>2019</v>
      </c>
      <c r="D124">
        <f t="shared" ca="1" si="19"/>
        <v>556.99</v>
      </c>
      <c r="E124">
        <f t="shared" ca="1" si="19"/>
        <v>0</v>
      </c>
      <c r="F124">
        <f t="shared" si="19"/>
        <v>31</v>
      </c>
      <c r="G124" s="30">
        <f>G112*(1+SUMIF('Ontario Employment Growth'!B:B,B124,'Ontario Employment Growth'!G:G))</f>
        <v>7141.466976358005</v>
      </c>
      <c r="H124">
        <f t="shared" si="7"/>
        <v>123</v>
      </c>
      <c r="I124">
        <f t="shared" si="20"/>
        <v>0</v>
      </c>
      <c r="J124">
        <f t="shared" si="20"/>
        <v>0</v>
      </c>
      <c r="K124">
        <f t="shared" si="20"/>
        <v>0</v>
      </c>
      <c r="L124">
        <f t="shared" si="20"/>
        <v>0</v>
      </c>
      <c r="N124" s="23">
        <f>'LU OLS Model'!$B$5</f>
        <v>-37160612.006604001</v>
      </c>
      <c r="O124" s="23">
        <f ca="1">'LU OLS Model'!$B$6*D124</f>
        <v>-1081690.3446081071</v>
      </c>
      <c r="P124" s="23">
        <f ca="1">'LU OLS Model'!$B$7*E124</f>
        <v>0</v>
      </c>
      <c r="Q124" s="23">
        <f>'LU OLS Model'!$B$8*F124</f>
        <v>10663466.90746057</v>
      </c>
      <c r="R124" s="23">
        <f>'LU OLS Model'!$B$9*G124</f>
        <v>44978301.385991015</v>
      </c>
      <c r="S124" s="23">
        <f>'LU OLS Model'!$B$10*H124</f>
        <v>-4165022.8487711065</v>
      </c>
      <c r="T124" s="23">
        <f>'LU OLS Model'!$B$11*I124</f>
        <v>0</v>
      </c>
      <c r="U124" s="23">
        <f>'LU OLS Model'!$B$12*J124</f>
        <v>0</v>
      </c>
      <c r="V124" s="23">
        <f>'LU OLS Model'!$B$13*K124</f>
        <v>0</v>
      </c>
      <c r="W124" s="23">
        <f>'LU OLS Model'!$B$14*L124</f>
        <v>0</v>
      </c>
      <c r="X124" s="23">
        <f t="shared" ca="1" si="18"/>
        <v>13234443.093468372</v>
      </c>
    </row>
    <row r="125" spans="1:24" x14ac:dyDescent="0.2">
      <c r="A125" s="11">
        <v>43556</v>
      </c>
      <c r="B125" s="6">
        <f t="shared" si="15"/>
        <v>2019</v>
      </c>
      <c r="D125">
        <f t="shared" ca="1" si="19"/>
        <v>326.58999999999997</v>
      </c>
      <c r="E125">
        <f t="shared" ca="1" si="19"/>
        <v>0.39</v>
      </c>
      <c r="F125">
        <f t="shared" si="19"/>
        <v>30</v>
      </c>
      <c r="G125" s="30">
        <f>G113*(1+SUMIF('Ontario Employment Growth'!B:B,B125,'Ontario Employment Growth'!G:G))</f>
        <v>7177.1145460265507</v>
      </c>
      <c r="H125">
        <f t="shared" si="7"/>
        <v>124</v>
      </c>
      <c r="I125">
        <f t="shared" si="20"/>
        <v>0</v>
      </c>
      <c r="J125">
        <f t="shared" si="20"/>
        <v>1</v>
      </c>
      <c r="K125">
        <f t="shared" si="20"/>
        <v>0</v>
      </c>
      <c r="L125">
        <f t="shared" si="20"/>
        <v>0</v>
      </c>
      <c r="N125" s="23">
        <f>'LU OLS Model'!$B$5</f>
        <v>-37160612.006604001</v>
      </c>
      <c r="O125" s="23">
        <f ca="1">'LU OLS Model'!$B$6*D125</f>
        <v>-634247.02354721213</v>
      </c>
      <c r="P125" s="23">
        <f ca="1">'LU OLS Model'!$B$7*E125</f>
        <v>7322.7219461297464</v>
      </c>
      <c r="Q125" s="23">
        <f>'LU OLS Model'!$B$8*F125</f>
        <v>10319484.103994099</v>
      </c>
      <c r="R125" s="23">
        <f>'LU OLS Model'!$B$9*G125</f>
        <v>45202816.480373994</v>
      </c>
      <c r="S125" s="23">
        <f>'LU OLS Model'!$B$10*H125</f>
        <v>-4198884.8231513593</v>
      </c>
      <c r="T125" s="23">
        <f>'LU OLS Model'!$B$11*I125</f>
        <v>0</v>
      </c>
      <c r="U125" s="23">
        <f>'LU OLS Model'!$B$12*J125</f>
        <v>-1039210.49447872</v>
      </c>
      <c r="V125" s="23">
        <f>'LU OLS Model'!$B$13*K125</f>
        <v>0</v>
      </c>
      <c r="W125" s="23">
        <f>'LU OLS Model'!$B$14*L125</f>
        <v>0</v>
      </c>
      <c r="X125" s="23">
        <f t="shared" ca="1" si="18"/>
        <v>12496668.958532933</v>
      </c>
    </row>
    <row r="126" spans="1:24" x14ac:dyDescent="0.2">
      <c r="A126" s="11">
        <v>43586</v>
      </c>
      <c r="B126" s="6">
        <f t="shared" si="15"/>
        <v>2019</v>
      </c>
      <c r="D126">
        <f t="shared" ca="1" si="19"/>
        <v>144.96</v>
      </c>
      <c r="E126">
        <f t="shared" ca="1" si="19"/>
        <v>8.67</v>
      </c>
      <c r="F126">
        <f t="shared" si="19"/>
        <v>31</v>
      </c>
      <c r="G126" s="30">
        <f>G114*(1+SUMIF('Ontario Employment Growth'!B:B,B126,'Ontario Employment Growth'!G:G))</f>
        <v>7238.0433297923773</v>
      </c>
      <c r="H126">
        <f t="shared" si="7"/>
        <v>125</v>
      </c>
      <c r="I126">
        <f t="shared" si="20"/>
        <v>0</v>
      </c>
      <c r="J126">
        <f t="shared" si="20"/>
        <v>0</v>
      </c>
      <c r="K126">
        <f t="shared" si="20"/>
        <v>0</v>
      </c>
      <c r="L126">
        <f t="shared" si="20"/>
        <v>1</v>
      </c>
      <c r="N126" s="23">
        <f>'LU OLS Model'!$B$5</f>
        <v>-37160612.006604001</v>
      </c>
      <c r="O126" s="23">
        <f ca="1">'LU OLS Model'!$B$6*D126</f>
        <v>-281516.42283414642</v>
      </c>
      <c r="P126" s="23">
        <f ca="1">'LU OLS Model'!$B$7*E126</f>
        <v>162789.74172549974</v>
      </c>
      <c r="Q126" s="23">
        <f>'LU OLS Model'!$B$8*F126</f>
        <v>10663466.90746057</v>
      </c>
      <c r="R126" s="23">
        <f>'LU OLS Model'!$B$9*G126</f>
        <v>45586557.413206652</v>
      </c>
      <c r="S126" s="23">
        <f>'LU OLS Model'!$B$10*H126</f>
        <v>-4232746.7975316122</v>
      </c>
      <c r="T126" s="23">
        <f>'LU OLS Model'!$B$11*I126</f>
        <v>0</v>
      </c>
      <c r="U126" s="23">
        <f>'LU OLS Model'!$B$12*J126</f>
        <v>0</v>
      </c>
      <c r="V126" s="23">
        <f>'LU OLS Model'!$B$13*K126</f>
        <v>0</v>
      </c>
      <c r="W126" s="23">
        <f>'LU OLS Model'!$B$14*L126</f>
        <v>-1700650.11734527</v>
      </c>
      <c r="X126" s="23">
        <f t="shared" ca="1" si="18"/>
        <v>13037288.718077693</v>
      </c>
    </row>
    <row r="127" spans="1:24" x14ac:dyDescent="0.2">
      <c r="A127" s="11">
        <v>43617</v>
      </c>
      <c r="B127" s="6">
        <f t="shared" si="15"/>
        <v>2019</v>
      </c>
      <c r="D127">
        <f t="shared" ca="1" si="19"/>
        <v>41.510000000000005</v>
      </c>
      <c r="E127">
        <f t="shared" ca="1" si="19"/>
        <v>44.41</v>
      </c>
      <c r="F127">
        <f t="shared" si="19"/>
        <v>30</v>
      </c>
      <c r="G127" s="30">
        <f>G115*(1+SUMIF('Ontario Employment Growth'!B:B,B127,'Ontario Employment Growth'!G:G))</f>
        <v>7312.4060641454589</v>
      </c>
      <c r="H127">
        <f t="shared" ref="H127:H145" si="21">H126+1</f>
        <v>126</v>
      </c>
      <c r="I127">
        <f t="shared" si="20"/>
        <v>0</v>
      </c>
      <c r="J127">
        <f t="shared" si="20"/>
        <v>0</v>
      </c>
      <c r="K127">
        <f t="shared" si="20"/>
        <v>0</v>
      </c>
      <c r="L127">
        <f t="shared" si="20"/>
        <v>1</v>
      </c>
      <c r="N127" s="23">
        <f>'LU OLS Model'!$B$5</f>
        <v>-37160612.006604001</v>
      </c>
      <c r="O127" s="23">
        <f ca="1">'LU OLS Model'!$B$6*D127</f>
        <v>-80613.594866483298</v>
      </c>
      <c r="P127" s="23">
        <f ca="1">'LU OLS Model'!$B$7*E127</f>
        <v>833851.49135287688</v>
      </c>
      <c r="Q127" s="23">
        <f>'LU OLS Model'!$B$8*F127</f>
        <v>10319484.103994099</v>
      </c>
      <c r="R127" s="23">
        <f>'LU OLS Model'!$B$9*G127</f>
        <v>46054907.891993716</v>
      </c>
      <c r="S127" s="23">
        <f>'LU OLS Model'!$B$10*H127</f>
        <v>-4266608.7719118651</v>
      </c>
      <c r="T127" s="23">
        <f>'LU OLS Model'!$B$11*I127</f>
        <v>0</v>
      </c>
      <c r="U127" s="23">
        <f>'LU OLS Model'!$B$12*J127</f>
        <v>0</v>
      </c>
      <c r="V127" s="23">
        <f>'LU OLS Model'!$B$13*K127</f>
        <v>0</v>
      </c>
      <c r="W127" s="23">
        <f>'LU OLS Model'!$B$14*L127</f>
        <v>-1700650.11734527</v>
      </c>
      <c r="X127" s="23">
        <f t="shared" ca="1" si="18"/>
        <v>13999758.996613076</v>
      </c>
    </row>
    <row r="128" spans="1:24" x14ac:dyDescent="0.2">
      <c r="A128" s="11">
        <v>43647</v>
      </c>
      <c r="B128" s="6">
        <f t="shared" si="15"/>
        <v>2019</v>
      </c>
      <c r="D128">
        <f t="shared" ca="1" si="19"/>
        <v>5.01</v>
      </c>
      <c r="E128">
        <f t="shared" ca="1" si="19"/>
        <v>96.909999999999982</v>
      </c>
      <c r="F128">
        <f t="shared" si="19"/>
        <v>31</v>
      </c>
      <c r="G128" s="30">
        <f>G116*(1+SUMIF('Ontario Employment Growth'!B:B,B128,'Ontario Employment Growth'!G:G))</f>
        <v>7359.9008973240298</v>
      </c>
      <c r="H128">
        <f t="shared" si="21"/>
        <v>127</v>
      </c>
      <c r="I128">
        <f t="shared" si="20"/>
        <v>0</v>
      </c>
      <c r="J128">
        <f t="shared" si="20"/>
        <v>0</v>
      </c>
      <c r="K128">
        <f t="shared" si="20"/>
        <v>0</v>
      </c>
      <c r="L128">
        <f t="shared" si="20"/>
        <v>1</v>
      </c>
      <c r="N128" s="23">
        <f>'LU OLS Model'!$B$5</f>
        <v>-37160612.006604001</v>
      </c>
      <c r="O128" s="23">
        <f ca="1">'LU OLS Model'!$B$6*D128</f>
        <v>-9729.5617991106064</v>
      </c>
      <c r="P128" s="23">
        <f ca="1">'LU OLS Model'!$B$7*E128</f>
        <v>1819602.5225626503</v>
      </c>
      <c r="Q128" s="23">
        <f>'LU OLS Model'!$B$8*F128</f>
        <v>10663466.90746057</v>
      </c>
      <c r="R128" s="23">
        <f>'LU OLS Model'!$B$9*G128</f>
        <v>46354039.278871953</v>
      </c>
      <c r="S128" s="23">
        <f>'LU OLS Model'!$B$10*H128</f>
        <v>-4300470.746292118</v>
      </c>
      <c r="T128" s="23">
        <f>'LU OLS Model'!$B$11*I128</f>
        <v>0</v>
      </c>
      <c r="U128" s="23">
        <f>'LU OLS Model'!$B$12*J128</f>
        <v>0</v>
      </c>
      <c r="V128" s="23">
        <f>'LU OLS Model'!$B$13*K128</f>
        <v>0</v>
      </c>
      <c r="W128" s="23">
        <f>'LU OLS Model'!$B$14*L128</f>
        <v>-1700650.11734527</v>
      </c>
      <c r="X128" s="23">
        <f t="shared" ca="1" si="18"/>
        <v>15665646.276854679</v>
      </c>
    </row>
    <row r="129" spans="1:24" x14ac:dyDescent="0.2">
      <c r="A129" s="11">
        <v>43678</v>
      </c>
      <c r="B129" s="6">
        <f t="shared" si="15"/>
        <v>2019</v>
      </c>
      <c r="D129">
        <f t="shared" ca="1" si="19"/>
        <v>12.719999999999999</v>
      </c>
      <c r="E129">
        <f t="shared" ca="1" si="19"/>
        <v>77.22999999999999</v>
      </c>
      <c r="F129">
        <f t="shared" si="19"/>
        <v>31</v>
      </c>
      <c r="G129" s="30">
        <f>G117*(1+SUMIF('Ontario Employment Growth'!B:B,B129,'Ontario Employment Growth'!G:G))</f>
        <v>7372.4886148034275</v>
      </c>
      <c r="H129">
        <f t="shared" si="21"/>
        <v>128</v>
      </c>
      <c r="I129">
        <f t="shared" si="20"/>
        <v>0</v>
      </c>
      <c r="J129">
        <f t="shared" si="20"/>
        <v>0</v>
      </c>
      <c r="K129">
        <f t="shared" si="20"/>
        <v>0</v>
      </c>
      <c r="L129">
        <f t="shared" si="20"/>
        <v>1</v>
      </c>
      <c r="N129" s="23">
        <f>'LU OLS Model'!$B$5</f>
        <v>-37160612.006604001</v>
      </c>
      <c r="O129" s="23">
        <f ca="1">'LU OLS Model'!$B$6*D129</f>
        <v>-24702.600016903572</v>
      </c>
      <c r="P129" s="23">
        <f ca="1">'LU OLS Model'!$B$7*E129</f>
        <v>1450086.7074348724</v>
      </c>
      <c r="Q129" s="23">
        <f>'LU OLS Model'!$B$8*F129</f>
        <v>10663466.90746057</v>
      </c>
      <c r="R129" s="23">
        <f>'LU OLS Model'!$B$9*G129</f>
        <v>46433319.089648142</v>
      </c>
      <c r="S129" s="23">
        <f>'LU OLS Model'!$B$10*H129</f>
        <v>-4334332.7206723709</v>
      </c>
      <c r="T129" s="23">
        <f>'LU OLS Model'!$B$11*I129</f>
        <v>0</v>
      </c>
      <c r="U129" s="23">
        <f>'LU OLS Model'!$B$12*J129</f>
        <v>0</v>
      </c>
      <c r="V129" s="23">
        <f>'LU OLS Model'!$B$13*K129</f>
        <v>0</v>
      </c>
      <c r="W129" s="23">
        <f>'LU OLS Model'!$B$14*L129</f>
        <v>-1700650.11734527</v>
      </c>
      <c r="X129" s="23">
        <f t="shared" ca="1" si="18"/>
        <v>15326575.259905037</v>
      </c>
    </row>
    <row r="130" spans="1:24" x14ac:dyDescent="0.2">
      <c r="A130" s="11">
        <v>43709</v>
      </c>
      <c r="B130" s="6">
        <f t="shared" si="15"/>
        <v>2019</v>
      </c>
      <c r="D130">
        <f t="shared" ca="1" si="19"/>
        <v>86.570000000000007</v>
      </c>
      <c r="E130">
        <f t="shared" ca="1" si="19"/>
        <v>19.899999999999999</v>
      </c>
      <c r="F130">
        <f t="shared" si="19"/>
        <v>30</v>
      </c>
      <c r="G130" s="30">
        <f>G118*(1+SUMIF('Ontario Employment Growth'!B:B,B130,'Ontario Employment Growth'!G:G))</f>
        <v>7345.4091553519493</v>
      </c>
      <c r="H130">
        <f t="shared" si="21"/>
        <v>129</v>
      </c>
      <c r="I130">
        <f t="shared" si="20"/>
        <v>1</v>
      </c>
      <c r="J130">
        <f t="shared" si="20"/>
        <v>0</v>
      </c>
      <c r="K130">
        <f t="shared" si="20"/>
        <v>0</v>
      </c>
      <c r="L130">
        <f t="shared" si="20"/>
        <v>0</v>
      </c>
      <c r="N130" s="23">
        <f>'LU OLS Model'!$B$5</f>
        <v>-37160612.006604001</v>
      </c>
      <c r="O130" s="23">
        <f ca="1">'LU OLS Model'!$B$6*D130</f>
        <v>-168121.39020938228</v>
      </c>
      <c r="P130" s="23">
        <f ca="1">'LU OLS Model'!$B$7*E130</f>
        <v>373646.58135379985</v>
      </c>
      <c r="Q130" s="23">
        <f>'LU OLS Model'!$B$8*F130</f>
        <v>10319484.103994099</v>
      </c>
      <c r="R130" s="23">
        <f>'LU OLS Model'!$B$9*G130</f>
        <v>46262767.563944742</v>
      </c>
      <c r="S130" s="23">
        <f>'LU OLS Model'!$B$10*H130</f>
        <v>-4368194.6950526237</v>
      </c>
      <c r="T130" s="23">
        <f>'LU OLS Model'!$B$11*I130</f>
        <v>-1059883.5580144499</v>
      </c>
      <c r="U130" s="23">
        <f>'LU OLS Model'!$B$12*J130</f>
        <v>0</v>
      </c>
      <c r="V130" s="23">
        <f>'LU OLS Model'!$B$13*K130</f>
        <v>0</v>
      </c>
      <c r="W130" s="23">
        <f>'LU OLS Model'!$B$14*L130</f>
        <v>0</v>
      </c>
      <c r="X130" s="23">
        <f t="shared" ca="1" si="18"/>
        <v>14199086.599412182</v>
      </c>
    </row>
    <row r="131" spans="1:24" x14ac:dyDescent="0.2">
      <c r="A131" s="11">
        <v>43739</v>
      </c>
      <c r="B131" s="6">
        <f t="shared" si="15"/>
        <v>2019</v>
      </c>
      <c r="D131">
        <f t="shared" ca="1" si="19"/>
        <v>270.3</v>
      </c>
      <c r="E131">
        <f t="shared" ca="1" si="19"/>
        <v>1.21</v>
      </c>
      <c r="F131">
        <f t="shared" si="19"/>
        <v>31</v>
      </c>
      <c r="G131" s="30">
        <f>G119*(1+SUMIF('Ontario Employment Growth'!B:B,B131,'Ontario Employment Growth'!G:G))</f>
        <v>7337.4757199657743</v>
      </c>
      <c r="H131">
        <f t="shared" si="21"/>
        <v>130</v>
      </c>
      <c r="I131">
        <f t="shared" si="20"/>
        <v>1</v>
      </c>
      <c r="J131">
        <f t="shared" si="20"/>
        <v>0</v>
      </c>
      <c r="K131">
        <f t="shared" si="20"/>
        <v>0</v>
      </c>
      <c r="L131">
        <f t="shared" si="20"/>
        <v>0</v>
      </c>
      <c r="N131" s="23">
        <f>'LU OLS Model'!$B$5</f>
        <v>-37160612.006604001</v>
      </c>
      <c r="O131" s="23">
        <f ca="1">'LU OLS Model'!$B$6*D131</f>
        <v>-524930.25035920099</v>
      </c>
      <c r="P131" s="23">
        <f ca="1">'LU OLS Model'!$B$7*E131</f>
        <v>22719.214243120492</v>
      </c>
      <c r="Q131" s="23">
        <f>'LU OLS Model'!$B$8*F131</f>
        <v>10663466.90746057</v>
      </c>
      <c r="R131" s="23">
        <f>'LU OLS Model'!$B$9*G131</f>
        <v>46212801.29664883</v>
      </c>
      <c r="S131" s="23">
        <f>'LU OLS Model'!$B$10*H131</f>
        <v>-4402056.6694328766</v>
      </c>
      <c r="T131" s="23">
        <f>'LU OLS Model'!$B$11*I131</f>
        <v>-1059883.5580144499</v>
      </c>
      <c r="U131" s="23">
        <f>'LU OLS Model'!$B$12*J131</f>
        <v>0</v>
      </c>
      <c r="V131" s="23">
        <f>'LU OLS Model'!$B$13*K131</f>
        <v>0</v>
      </c>
      <c r="W131" s="23">
        <f>'LU OLS Model'!$B$14*L131</f>
        <v>0</v>
      </c>
      <c r="X131" s="23">
        <f t="shared" ca="1" si="18"/>
        <v>13751504.933941994</v>
      </c>
    </row>
    <row r="132" spans="1:24" x14ac:dyDescent="0.2">
      <c r="A132" s="11">
        <v>43770</v>
      </c>
      <c r="B132" s="6">
        <f t="shared" si="15"/>
        <v>2019</v>
      </c>
      <c r="D132">
        <f t="shared" ca="1" si="19"/>
        <v>444.05</v>
      </c>
      <c r="E132">
        <f t="shared" ca="1" si="19"/>
        <v>0</v>
      </c>
      <c r="F132">
        <f t="shared" si="19"/>
        <v>30</v>
      </c>
      <c r="G132" s="30">
        <f>G120*(1+SUMIF('Ontario Employment Growth'!B:B,B132,'Ontario Employment Growth'!G:G))</f>
        <v>7313.8869720842131</v>
      </c>
      <c r="H132">
        <f t="shared" si="21"/>
        <v>131</v>
      </c>
      <c r="I132">
        <f t="shared" si="20"/>
        <v>1</v>
      </c>
      <c r="J132">
        <f t="shared" si="20"/>
        <v>0</v>
      </c>
      <c r="K132">
        <f t="shared" si="20"/>
        <v>0</v>
      </c>
      <c r="L132">
        <f t="shared" si="20"/>
        <v>0</v>
      </c>
      <c r="N132" s="23">
        <f>'LU OLS Model'!$B$5</f>
        <v>-37160612.006604001</v>
      </c>
      <c r="O132" s="23">
        <f ca="1">'LU OLS Model'!$B$6*D132</f>
        <v>-862357.66804292717</v>
      </c>
      <c r="P132" s="23">
        <f ca="1">'LU OLS Model'!$B$7*E132</f>
        <v>0</v>
      </c>
      <c r="Q132" s="23">
        <f>'LU OLS Model'!$B$8*F132</f>
        <v>10319484.103994099</v>
      </c>
      <c r="R132" s="23">
        <f>'LU OLS Model'!$B$9*G132</f>
        <v>46064234.92855563</v>
      </c>
      <c r="S132" s="23">
        <f>'LU OLS Model'!$B$10*H132</f>
        <v>-4435918.6438131295</v>
      </c>
      <c r="T132" s="23">
        <f>'LU OLS Model'!$B$11*I132</f>
        <v>-1059883.5580144499</v>
      </c>
      <c r="U132" s="23">
        <f>'LU OLS Model'!$B$12*J132</f>
        <v>0</v>
      </c>
      <c r="V132" s="23">
        <f>'LU OLS Model'!$B$13*K132</f>
        <v>0</v>
      </c>
      <c r="W132" s="23">
        <f>'LU OLS Model'!$B$14*L132</f>
        <v>0</v>
      </c>
      <c r="X132" s="23">
        <f t="shared" ca="1" si="18"/>
        <v>12864947.156075222</v>
      </c>
    </row>
    <row r="133" spans="1:24" x14ac:dyDescent="0.2">
      <c r="A133" s="11">
        <v>43800</v>
      </c>
      <c r="B133" s="6">
        <f t="shared" si="15"/>
        <v>2019</v>
      </c>
      <c r="D133">
        <f t="shared" ca="1" si="19"/>
        <v>684.01</v>
      </c>
      <c r="E133">
        <f t="shared" ca="1" si="19"/>
        <v>0</v>
      </c>
      <c r="F133">
        <f t="shared" si="19"/>
        <v>31</v>
      </c>
      <c r="G133" s="30">
        <f>G121*(1+SUMIF('Ontario Employment Growth'!B:B,B133,'Ontario Employment Growth'!G:G))</f>
        <v>7302.1454877126725</v>
      </c>
      <c r="H133">
        <f t="shared" si="21"/>
        <v>132</v>
      </c>
      <c r="I133">
        <f t="shared" si="20"/>
        <v>0</v>
      </c>
      <c r="J133">
        <f t="shared" si="20"/>
        <v>0</v>
      </c>
      <c r="K133">
        <f t="shared" si="20"/>
        <v>1</v>
      </c>
      <c r="L133">
        <f t="shared" si="20"/>
        <v>0</v>
      </c>
      <c r="N133" s="23">
        <f>'LU OLS Model'!$B$5</f>
        <v>-37160612.006604001</v>
      </c>
      <c r="O133" s="23">
        <f ca="1">'LU OLS Model'!$B$6*D133</f>
        <v>-1328366.7796825641</v>
      </c>
      <c r="P133" s="23">
        <f ca="1">'LU OLS Model'!$B$7*E133</f>
        <v>0</v>
      </c>
      <c r="Q133" s="23">
        <f>'LU OLS Model'!$B$8*F133</f>
        <v>10663466.90746057</v>
      </c>
      <c r="R133" s="23">
        <f>'LU OLS Model'!$B$9*G133</f>
        <v>45990284.852957666</v>
      </c>
      <c r="S133" s="23">
        <f>'LU OLS Model'!$B$10*H133</f>
        <v>-4469780.6181933824</v>
      </c>
      <c r="T133" s="23">
        <f>'LU OLS Model'!$B$11*I133</f>
        <v>0</v>
      </c>
      <c r="U133" s="23">
        <f>'LU OLS Model'!$B$12*J133</f>
        <v>0</v>
      </c>
      <c r="V133" s="23">
        <f>'LU OLS Model'!$B$13*K133</f>
        <v>-999621.62057946401</v>
      </c>
      <c r="W133" s="23">
        <f>'LU OLS Model'!$B$14*L133</f>
        <v>0</v>
      </c>
      <c r="X133" s="23">
        <f t="shared" ca="1" si="18"/>
        <v>12695370.735358827</v>
      </c>
    </row>
    <row r="134" spans="1:24" x14ac:dyDescent="0.2">
      <c r="A134" s="11">
        <v>43831</v>
      </c>
      <c r="B134" s="6">
        <f t="shared" si="15"/>
        <v>2020</v>
      </c>
      <c r="D134">
        <f t="shared" ca="1" si="19"/>
        <v>784.29</v>
      </c>
      <c r="E134">
        <f t="shared" ca="1" si="19"/>
        <v>0</v>
      </c>
      <c r="F134">
        <f t="shared" si="19"/>
        <v>31</v>
      </c>
      <c r="G134" s="30">
        <f>G122*(1+SUMIF('Ontario Employment Growth'!B:B,B134,'Ontario Employment Growth'!G:G))</f>
        <v>7280.4275761190966</v>
      </c>
      <c r="H134">
        <f t="shared" si="21"/>
        <v>133</v>
      </c>
      <c r="I134">
        <f t="shared" si="20"/>
        <v>0</v>
      </c>
      <c r="J134">
        <f t="shared" si="20"/>
        <v>0</v>
      </c>
      <c r="K134">
        <f t="shared" si="20"/>
        <v>0</v>
      </c>
      <c r="L134">
        <f t="shared" si="20"/>
        <v>0</v>
      </c>
      <c r="N134" s="23">
        <f>'LU OLS Model'!$B$5</f>
        <v>-37160612.006604001</v>
      </c>
      <c r="O134" s="23">
        <f ca="1">'LU OLS Model'!$B$6*D134</f>
        <v>-1523113.3779290335</v>
      </c>
      <c r="P134" s="23">
        <f ca="1">'LU OLS Model'!$B$7*E134</f>
        <v>0</v>
      </c>
      <c r="Q134" s="23">
        <f>'LU OLS Model'!$B$8*F134</f>
        <v>10663466.90746057</v>
      </c>
      <c r="R134" s="23">
        <f>'LU OLS Model'!$B$9*G134</f>
        <v>45853501.363463975</v>
      </c>
      <c r="S134" s="23">
        <f>'LU OLS Model'!$B$10*H134</f>
        <v>-4503642.5925736353</v>
      </c>
      <c r="T134" s="23">
        <f>'LU OLS Model'!$B$11*I134</f>
        <v>0</v>
      </c>
      <c r="U134" s="23">
        <f>'LU OLS Model'!$B$12*J134</f>
        <v>0</v>
      </c>
      <c r="V134" s="23">
        <f>'LU OLS Model'!$B$13*K134</f>
        <v>0</v>
      </c>
      <c r="W134" s="23">
        <f>'LU OLS Model'!$B$14*L134</f>
        <v>0</v>
      </c>
      <c r="X134" s="23">
        <f t="shared" ca="1" si="18"/>
        <v>13329600.293817878</v>
      </c>
    </row>
    <row r="135" spans="1:24" x14ac:dyDescent="0.2">
      <c r="A135" s="11">
        <v>43862</v>
      </c>
      <c r="B135" s="6">
        <f t="shared" si="15"/>
        <v>2020</v>
      </c>
      <c r="D135">
        <f t="shared" ca="1" si="19"/>
        <v>682.50999999999988</v>
      </c>
      <c r="E135">
        <f t="shared" ca="1" si="19"/>
        <v>0</v>
      </c>
      <c r="F135">
        <f t="shared" si="19"/>
        <v>29</v>
      </c>
      <c r="G135" s="30">
        <f>G123*(1+SUMIF('Ontario Employment Growth'!B:B,B135,'Ontario Employment Growth'!G:G))</f>
        <v>7244.2720021379873</v>
      </c>
      <c r="H135">
        <f t="shared" si="21"/>
        <v>134</v>
      </c>
      <c r="I135">
        <f t="shared" si="20"/>
        <v>0</v>
      </c>
      <c r="J135">
        <f t="shared" si="20"/>
        <v>0</v>
      </c>
      <c r="K135">
        <f t="shared" si="20"/>
        <v>0</v>
      </c>
      <c r="L135">
        <f t="shared" si="20"/>
        <v>0</v>
      </c>
      <c r="N135" s="23">
        <f>'LU OLS Model'!$B$5</f>
        <v>-37160612.006604001</v>
      </c>
      <c r="O135" s="23">
        <f ca="1">'LU OLS Model'!$B$6*D135</f>
        <v>-1325453.7372277402</v>
      </c>
      <c r="P135" s="23">
        <f ca="1">'LU OLS Model'!$B$7*E135</f>
        <v>0</v>
      </c>
      <c r="Q135" s="23">
        <f>'LU OLS Model'!$B$8*F135</f>
        <v>9975501.3005276285</v>
      </c>
      <c r="R135" s="23">
        <f>'LU OLS Model'!$B$9*G135</f>
        <v>45625786.7624318</v>
      </c>
      <c r="S135" s="23">
        <f>'LU OLS Model'!$B$10*H135</f>
        <v>-4537504.5669538882</v>
      </c>
      <c r="T135" s="23">
        <f>'LU OLS Model'!$B$11*I135</f>
        <v>0</v>
      </c>
      <c r="U135" s="23">
        <f>'LU OLS Model'!$B$12*J135</f>
        <v>0</v>
      </c>
      <c r="V135" s="23">
        <f>'LU OLS Model'!$B$13*K135</f>
        <v>0</v>
      </c>
      <c r="W135" s="23">
        <f>'LU OLS Model'!$B$14*L135</f>
        <v>0</v>
      </c>
      <c r="X135" s="23">
        <f t="shared" ca="1" si="18"/>
        <v>12577717.752173802</v>
      </c>
    </row>
    <row r="136" spans="1:24" x14ac:dyDescent="0.2">
      <c r="A136" s="11">
        <v>43891</v>
      </c>
      <c r="B136" s="6">
        <f t="shared" si="15"/>
        <v>2020</v>
      </c>
      <c r="D136">
        <f t="shared" ca="1" si="19"/>
        <v>556.99</v>
      </c>
      <c r="E136">
        <f t="shared" ca="1" si="19"/>
        <v>0</v>
      </c>
      <c r="F136">
        <f t="shared" si="19"/>
        <v>31</v>
      </c>
      <c r="G136" s="30">
        <f>G124*(1+SUMIF('Ontario Employment Growth'!B:B,B136,'Ontario Employment Growth'!G:G))</f>
        <v>7221.8084798420323</v>
      </c>
      <c r="H136">
        <f t="shared" si="21"/>
        <v>135</v>
      </c>
      <c r="I136">
        <f t="shared" si="20"/>
        <v>0</v>
      </c>
      <c r="J136">
        <f t="shared" si="20"/>
        <v>0</v>
      </c>
      <c r="K136">
        <f t="shared" si="20"/>
        <v>0</v>
      </c>
      <c r="L136">
        <f t="shared" si="20"/>
        <v>0</v>
      </c>
      <c r="N136" s="23">
        <f>'LU OLS Model'!$B$5</f>
        <v>-37160612.006604001</v>
      </c>
      <c r="O136" s="23">
        <f ca="1">'LU OLS Model'!$B$6*D136</f>
        <v>-1081690.3446081071</v>
      </c>
      <c r="P136" s="23">
        <f ca="1">'LU OLS Model'!$B$7*E136</f>
        <v>0</v>
      </c>
      <c r="Q136" s="23">
        <f>'LU OLS Model'!$B$8*F136</f>
        <v>10663466.90746057</v>
      </c>
      <c r="R136" s="23">
        <f>'LU OLS Model'!$B$9*G136</f>
        <v>45484307.276583411</v>
      </c>
      <c r="S136" s="23">
        <f>'LU OLS Model'!$B$10*H136</f>
        <v>-4571366.541334141</v>
      </c>
      <c r="T136" s="23">
        <f>'LU OLS Model'!$B$11*I136</f>
        <v>0</v>
      </c>
      <c r="U136" s="23">
        <f>'LU OLS Model'!$B$12*J136</f>
        <v>0</v>
      </c>
      <c r="V136" s="23">
        <f>'LU OLS Model'!$B$13*K136</f>
        <v>0</v>
      </c>
      <c r="W136" s="23">
        <f>'LU OLS Model'!$B$14*L136</f>
        <v>0</v>
      </c>
      <c r="X136" s="23">
        <f t="shared" ca="1" si="18"/>
        <v>13334105.291497733</v>
      </c>
    </row>
    <row r="137" spans="1:24" x14ac:dyDescent="0.2">
      <c r="A137" s="11">
        <v>43922</v>
      </c>
      <c r="B137" s="6">
        <f t="shared" si="15"/>
        <v>2020</v>
      </c>
      <c r="D137">
        <f t="shared" ca="1" si="19"/>
        <v>326.58999999999997</v>
      </c>
      <c r="E137">
        <f t="shared" ca="1" si="19"/>
        <v>0.39</v>
      </c>
      <c r="F137">
        <f t="shared" si="19"/>
        <v>30</v>
      </c>
      <c r="G137" s="30">
        <f>G125*(1+SUMIF('Ontario Employment Growth'!B:B,B137,'Ontario Employment Growth'!G:G))</f>
        <v>7257.8570846693492</v>
      </c>
      <c r="H137">
        <f t="shared" si="21"/>
        <v>136</v>
      </c>
      <c r="I137">
        <f t="shared" si="20"/>
        <v>0</v>
      </c>
      <c r="J137">
        <f t="shared" si="20"/>
        <v>1</v>
      </c>
      <c r="K137">
        <f t="shared" si="20"/>
        <v>0</v>
      </c>
      <c r="L137">
        <f t="shared" si="20"/>
        <v>0</v>
      </c>
      <c r="N137" s="23">
        <f>'LU OLS Model'!$B$5</f>
        <v>-37160612.006604001</v>
      </c>
      <c r="O137" s="23">
        <f ca="1">'LU OLS Model'!$B$6*D137</f>
        <v>-634247.02354721213</v>
      </c>
      <c r="P137" s="23">
        <f ca="1">'LU OLS Model'!$B$7*E137</f>
        <v>7322.7219461297464</v>
      </c>
      <c r="Q137" s="23">
        <f>'LU OLS Model'!$B$8*F137</f>
        <v>10319484.103994099</v>
      </c>
      <c r="R137" s="23">
        <f>'LU OLS Model'!$B$9*G137</f>
        <v>45711348.165778197</v>
      </c>
      <c r="S137" s="23">
        <f>'LU OLS Model'!$B$10*H137</f>
        <v>-4605228.5157143939</v>
      </c>
      <c r="T137" s="23">
        <f>'LU OLS Model'!$B$11*I137</f>
        <v>0</v>
      </c>
      <c r="U137" s="23">
        <f>'LU OLS Model'!$B$12*J137</f>
        <v>-1039210.49447872</v>
      </c>
      <c r="V137" s="23">
        <f>'LU OLS Model'!$B$13*K137</f>
        <v>0</v>
      </c>
      <c r="W137" s="23">
        <f>'LU OLS Model'!$B$14*L137</f>
        <v>0</v>
      </c>
      <c r="X137" s="23">
        <f t="shared" ca="1" si="18"/>
        <v>12598856.951374102</v>
      </c>
    </row>
    <row r="138" spans="1:24" x14ac:dyDescent="0.2">
      <c r="A138" s="11">
        <v>43952</v>
      </c>
      <c r="B138" s="6">
        <f t="shared" si="15"/>
        <v>2020</v>
      </c>
      <c r="D138">
        <f t="shared" ref="D138:F145" ca="1" si="22">D126</f>
        <v>144.96</v>
      </c>
      <c r="E138">
        <f t="shared" ca="1" si="22"/>
        <v>8.67</v>
      </c>
      <c r="F138">
        <f t="shared" si="22"/>
        <v>31</v>
      </c>
      <c r="G138" s="30">
        <f>G126*(1+SUMIF('Ontario Employment Growth'!B:B,B138,'Ontario Employment Growth'!G:G))</f>
        <v>7319.4713172525417</v>
      </c>
      <c r="H138">
        <f t="shared" si="21"/>
        <v>137</v>
      </c>
      <c r="I138">
        <f t="shared" ref="I138:L145" si="23">I126</f>
        <v>0</v>
      </c>
      <c r="J138">
        <f t="shared" si="23"/>
        <v>0</v>
      </c>
      <c r="K138">
        <f t="shared" si="23"/>
        <v>0</v>
      </c>
      <c r="L138">
        <f t="shared" si="23"/>
        <v>1</v>
      </c>
      <c r="N138" s="23">
        <f>'LU OLS Model'!$B$5</f>
        <v>-37160612.006604001</v>
      </c>
      <c r="O138" s="23">
        <f ca="1">'LU OLS Model'!$B$6*D138</f>
        <v>-281516.42283414642</v>
      </c>
      <c r="P138" s="23">
        <f ca="1">'LU OLS Model'!$B$7*E138</f>
        <v>162789.74172549974</v>
      </c>
      <c r="Q138" s="23">
        <f>'LU OLS Model'!$B$8*F138</f>
        <v>10663466.90746057</v>
      </c>
      <c r="R138" s="23">
        <f>'LU OLS Model'!$B$9*G138</f>
        <v>46099406.184105225</v>
      </c>
      <c r="S138" s="23">
        <f>'LU OLS Model'!$B$10*H138</f>
        <v>-4639090.4900946468</v>
      </c>
      <c r="T138" s="23">
        <f>'LU OLS Model'!$B$11*I138</f>
        <v>0</v>
      </c>
      <c r="U138" s="23">
        <f>'LU OLS Model'!$B$12*J138</f>
        <v>0</v>
      </c>
      <c r="V138" s="23">
        <f>'LU OLS Model'!$B$13*K138</f>
        <v>0</v>
      </c>
      <c r="W138" s="23">
        <f>'LU OLS Model'!$B$14*L138</f>
        <v>-1700650.11734527</v>
      </c>
      <c r="X138" s="23">
        <f t="shared" ca="1" si="18"/>
        <v>13143793.796413232</v>
      </c>
    </row>
    <row r="139" spans="1:24" x14ac:dyDescent="0.2">
      <c r="A139" s="11">
        <v>43983</v>
      </c>
      <c r="B139" s="6">
        <f t="shared" si="15"/>
        <v>2020</v>
      </c>
      <c r="D139">
        <f t="shared" ca="1" si="22"/>
        <v>41.510000000000005</v>
      </c>
      <c r="E139">
        <f t="shared" ca="1" si="22"/>
        <v>44.41</v>
      </c>
      <c r="F139">
        <f t="shared" si="22"/>
        <v>30</v>
      </c>
      <c r="G139" s="30">
        <f>G127*(1+SUMIF('Ontario Employment Growth'!B:B,B139,'Ontario Employment Growth'!G:G))</f>
        <v>7394.6706323670951</v>
      </c>
      <c r="H139">
        <f t="shared" si="21"/>
        <v>138</v>
      </c>
      <c r="I139">
        <f t="shared" si="23"/>
        <v>0</v>
      </c>
      <c r="J139">
        <f t="shared" si="23"/>
        <v>0</v>
      </c>
      <c r="K139">
        <f t="shared" si="23"/>
        <v>0</v>
      </c>
      <c r="L139">
        <f t="shared" si="23"/>
        <v>1</v>
      </c>
      <c r="N139" s="23">
        <f>'LU OLS Model'!$B$5</f>
        <v>-37160612.006604001</v>
      </c>
      <c r="O139" s="23">
        <f ca="1">'LU OLS Model'!$B$6*D139</f>
        <v>-80613.594866483298</v>
      </c>
      <c r="P139" s="23">
        <f ca="1">'LU OLS Model'!$B$7*E139</f>
        <v>833851.49135287688</v>
      </c>
      <c r="Q139" s="23">
        <f>'LU OLS Model'!$B$8*F139</f>
        <v>10319484.103994099</v>
      </c>
      <c r="R139" s="23">
        <f>'LU OLS Model'!$B$9*G139</f>
        <v>46573025.605778642</v>
      </c>
      <c r="S139" s="23">
        <f>'LU OLS Model'!$B$10*H139</f>
        <v>-4672952.4644748997</v>
      </c>
      <c r="T139" s="23">
        <f>'LU OLS Model'!$B$11*I139</f>
        <v>0</v>
      </c>
      <c r="U139" s="23">
        <f>'LU OLS Model'!$B$12*J139</f>
        <v>0</v>
      </c>
      <c r="V139" s="23">
        <f>'LU OLS Model'!$B$13*K139</f>
        <v>0</v>
      </c>
      <c r="W139" s="23">
        <f>'LU OLS Model'!$B$14*L139</f>
        <v>-1700650.11734527</v>
      </c>
      <c r="X139" s="23">
        <f t="shared" ca="1" si="18"/>
        <v>14111533.017834967</v>
      </c>
    </row>
    <row r="140" spans="1:24" x14ac:dyDescent="0.2">
      <c r="A140" s="11">
        <v>44013</v>
      </c>
      <c r="B140" s="6">
        <f t="shared" si="15"/>
        <v>2020</v>
      </c>
      <c r="D140">
        <f t="shared" ca="1" si="22"/>
        <v>5.01</v>
      </c>
      <c r="E140">
        <f t="shared" ca="1" si="22"/>
        <v>96.909999999999982</v>
      </c>
      <c r="F140">
        <f t="shared" si="22"/>
        <v>31</v>
      </c>
      <c r="G140" s="30">
        <f>G128*(1+SUMIF('Ontario Employment Growth'!B:B,B140,'Ontario Employment Growth'!G:G))</f>
        <v>7442.6997824189248</v>
      </c>
      <c r="H140">
        <f t="shared" si="21"/>
        <v>139</v>
      </c>
      <c r="I140">
        <f t="shared" si="23"/>
        <v>0</v>
      </c>
      <c r="J140">
        <f t="shared" si="23"/>
        <v>0</v>
      </c>
      <c r="K140">
        <f t="shared" si="23"/>
        <v>0</v>
      </c>
      <c r="L140">
        <f t="shared" si="23"/>
        <v>1</v>
      </c>
      <c r="N140" s="23">
        <f>'LU OLS Model'!$B$5</f>
        <v>-37160612.006604001</v>
      </c>
      <c r="O140" s="23">
        <f ca="1">'LU OLS Model'!$B$6*D140</f>
        <v>-9729.5617991106064</v>
      </c>
      <c r="P140" s="23">
        <f ca="1">'LU OLS Model'!$B$7*E140</f>
        <v>1819602.5225626503</v>
      </c>
      <c r="Q140" s="23">
        <f>'LU OLS Model'!$B$8*F140</f>
        <v>10663466.90746057</v>
      </c>
      <c r="R140" s="23">
        <f>'LU OLS Model'!$B$9*G140</f>
        <v>46875522.220759265</v>
      </c>
      <c r="S140" s="23">
        <f>'LU OLS Model'!$B$10*H140</f>
        <v>-4706814.4388551526</v>
      </c>
      <c r="T140" s="23">
        <f>'LU OLS Model'!$B$11*I140</f>
        <v>0</v>
      </c>
      <c r="U140" s="23">
        <f>'LU OLS Model'!$B$12*J140</f>
        <v>0</v>
      </c>
      <c r="V140" s="23">
        <f>'LU OLS Model'!$B$13*K140</f>
        <v>0</v>
      </c>
      <c r="W140" s="23">
        <f>'LU OLS Model'!$B$14*L140</f>
        <v>-1700650.11734527</v>
      </c>
      <c r="X140" s="23">
        <f t="shared" ca="1" si="18"/>
        <v>15780785.526178956</v>
      </c>
    </row>
    <row r="141" spans="1:24" x14ac:dyDescent="0.2">
      <c r="A141" s="11">
        <v>44044</v>
      </c>
      <c r="B141" s="6">
        <f t="shared" si="15"/>
        <v>2020</v>
      </c>
      <c r="D141">
        <f t="shared" ca="1" si="22"/>
        <v>12.719999999999999</v>
      </c>
      <c r="E141">
        <f t="shared" ca="1" si="22"/>
        <v>77.22999999999999</v>
      </c>
      <c r="F141">
        <f t="shared" si="22"/>
        <v>31</v>
      </c>
      <c r="G141" s="30">
        <f>G129*(1+SUMIF('Ontario Employment Growth'!B:B,B141,'Ontario Employment Growth'!G:G))</f>
        <v>7455.4291117199655</v>
      </c>
      <c r="H141">
        <f t="shared" si="21"/>
        <v>140</v>
      </c>
      <c r="I141">
        <f t="shared" si="23"/>
        <v>0</v>
      </c>
      <c r="J141">
        <f t="shared" si="23"/>
        <v>0</v>
      </c>
      <c r="K141">
        <f t="shared" si="23"/>
        <v>0</v>
      </c>
      <c r="L141">
        <f t="shared" si="23"/>
        <v>1</v>
      </c>
      <c r="N141" s="23">
        <f>'LU OLS Model'!$B$5</f>
        <v>-37160612.006604001</v>
      </c>
      <c r="O141" s="23">
        <f ca="1">'LU OLS Model'!$B$6*D141</f>
        <v>-24702.600016903572</v>
      </c>
      <c r="P141" s="23">
        <f ca="1">'LU OLS Model'!$B$7*E141</f>
        <v>1450086.7074348724</v>
      </c>
      <c r="Q141" s="23">
        <f>'LU OLS Model'!$B$8*F141</f>
        <v>10663466.90746057</v>
      </c>
      <c r="R141" s="23">
        <f>'LU OLS Model'!$B$9*G141</f>
        <v>46955693.92940668</v>
      </c>
      <c r="S141" s="23">
        <f>'LU OLS Model'!$B$10*H141</f>
        <v>-4740676.4132354055</v>
      </c>
      <c r="T141" s="23">
        <f>'LU OLS Model'!$B$11*I141</f>
        <v>0</v>
      </c>
      <c r="U141" s="23">
        <f>'LU OLS Model'!$B$12*J141</f>
        <v>0</v>
      </c>
      <c r="V141" s="23">
        <f>'LU OLS Model'!$B$13*K141</f>
        <v>0</v>
      </c>
      <c r="W141" s="23">
        <f>'LU OLS Model'!$B$14*L141</f>
        <v>-1700650.11734527</v>
      </c>
      <c r="X141" s="23">
        <f t="shared" ca="1" si="18"/>
        <v>15442606.40710054</v>
      </c>
    </row>
    <row r="142" spans="1:24" x14ac:dyDescent="0.2">
      <c r="A142" s="11">
        <v>44075</v>
      </c>
      <c r="B142" s="6">
        <f t="shared" si="15"/>
        <v>2020</v>
      </c>
      <c r="D142">
        <f t="shared" ca="1" si="22"/>
        <v>86.570000000000007</v>
      </c>
      <c r="E142">
        <f t="shared" ca="1" si="22"/>
        <v>19.899999999999999</v>
      </c>
      <c r="F142">
        <f t="shared" si="22"/>
        <v>30</v>
      </c>
      <c r="G142" s="30">
        <f>G130*(1+SUMIF('Ontario Employment Growth'!B:B,B142,'Ontario Employment Growth'!G:G))</f>
        <v>7428.0450083496589</v>
      </c>
      <c r="H142">
        <f t="shared" si="21"/>
        <v>141</v>
      </c>
      <c r="I142">
        <f t="shared" si="23"/>
        <v>1</v>
      </c>
      <c r="J142">
        <f t="shared" si="23"/>
        <v>0</v>
      </c>
      <c r="K142">
        <f t="shared" si="23"/>
        <v>0</v>
      </c>
      <c r="L142">
        <f t="shared" si="23"/>
        <v>0</v>
      </c>
      <c r="N142" s="23">
        <f>'LU OLS Model'!$B$5</f>
        <v>-37160612.006604001</v>
      </c>
      <c r="O142" s="23">
        <f ca="1">'LU OLS Model'!$B$6*D142</f>
        <v>-168121.39020938228</v>
      </c>
      <c r="P142" s="23">
        <f ca="1">'LU OLS Model'!$B$7*E142</f>
        <v>373646.58135379985</v>
      </c>
      <c r="Q142" s="23">
        <f>'LU OLS Model'!$B$8*F142</f>
        <v>10319484.103994099</v>
      </c>
      <c r="R142" s="23">
        <f>'LU OLS Model'!$B$9*G142</f>
        <v>46783223.699039124</v>
      </c>
      <c r="S142" s="23">
        <f>'LU OLS Model'!$B$10*H142</f>
        <v>-4774538.3876156583</v>
      </c>
      <c r="T142" s="23">
        <f>'LU OLS Model'!$B$11*I142</f>
        <v>-1059883.5580144499</v>
      </c>
      <c r="U142" s="23">
        <f>'LU OLS Model'!$B$12*J142</f>
        <v>0</v>
      </c>
      <c r="V142" s="23">
        <f>'LU OLS Model'!$B$13*K142</f>
        <v>0</v>
      </c>
      <c r="W142" s="23">
        <f>'LU OLS Model'!$B$14*L142</f>
        <v>0</v>
      </c>
      <c r="X142" s="23">
        <f t="shared" ca="1" si="18"/>
        <v>14313199.04194353</v>
      </c>
    </row>
    <row r="143" spans="1:24" x14ac:dyDescent="0.2">
      <c r="A143" s="11">
        <v>44105</v>
      </c>
      <c r="B143" s="6">
        <f t="shared" si="15"/>
        <v>2020</v>
      </c>
      <c r="D143">
        <f t="shared" ca="1" si="22"/>
        <v>270.3</v>
      </c>
      <c r="E143">
        <f t="shared" ca="1" si="22"/>
        <v>1.21</v>
      </c>
      <c r="F143">
        <f t="shared" si="22"/>
        <v>31</v>
      </c>
      <c r="G143" s="30">
        <f>G131*(1+SUMIF('Ontario Employment Growth'!B:B,B143,'Ontario Employment Growth'!G:G))</f>
        <v>7420.0223218153888</v>
      </c>
      <c r="H143">
        <f t="shared" si="21"/>
        <v>142</v>
      </c>
      <c r="I143">
        <f t="shared" si="23"/>
        <v>1</v>
      </c>
      <c r="J143">
        <f t="shared" si="23"/>
        <v>0</v>
      </c>
      <c r="K143">
        <f t="shared" si="23"/>
        <v>0</v>
      </c>
      <c r="L143">
        <f t="shared" si="23"/>
        <v>0</v>
      </c>
      <c r="N143" s="23">
        <f>'LU OLS Model'!$B$5</f>
        <v>-37160612.006604001</v>
      </c>
      <c r="O143" s="23">
        <f ca="1">'LU OLS Model'!$B$6*D143</f>
        <v>-524930.25035920099</v>
      </c>
      <c r="P143" s="23">
        <f ca="1">'LU OLS Model'!$B$7*E143</f>
        <v>22719.214243120492</v>
      </c>
      <c r="Q143" s="23">
        <f>'LU OLS Model'!$B$8*F143</f>
        <v>10663466.90746057</v>
      </c>
      <c r="R143" s="23">
        <f>'LU OLS Model'!$B$9*G143</f>
        <v>46732695.311236121</v>
      </c>
      <c r="S143" s="23">
        <f>'LU OLS Model'!$B$10*H143</f>
        <v>-4808400.3619959112</v>
      </c>
      <c r="T143" s="23">
        <f>'LU OLS Model'!$B$11*I143</f>
        <v>-1059883.5580144499</v>
      </c>
      <c r="U143" s="23">
        <f>'LU OLS Model'!$B$12*J143</f>
        <v>0</v>
      </c>
      <c r="V143" s="23">
        <f>'LU OLS Model'!$B$13*K143</f>
        <v>0</v>
      </c>
      <c r="W143" s="23">
        <f>'LU OLS Model'!$B$14*L143</f>
        <v>0</v>
      </c>
      <c r="X143" s="23">
        <f t="shared" ca="1" si="18"/>
        <v>13865055.25596625</v>
      </c>
    </row>
    <row r="144" spans="1:24" x14ac:dyDescent="0.2">
      <c r="A144" s="11">
        <v>44136</v>
      </c>
      <c r="B144" s="6">
        <f t="shared" si="15"/>
        <v>2020</v>
      </c>
      <c r="D144">
        <f t="shared" ca="1" si="22"/>
        <v>444.05</v>
      </c>
      <c r="E144">
        <f t="shared" ca="1" si="22"/>
        <v>0</v>
      </c>
      <c r="F144">
        <f t="shared" si="22"/>
        <v>30</v>
      </c>
      <c r="G144" s="30">
        <f>G132*(1+SUMIF('Ontario Employment Growth'!B:B,B144,'Ontario Employment Growth'!G:G))</f>
        <v>7396.1682005201601</v>
      </c>
      <c r="H144">
        <f t="shared" si="21"/>
        <v>143</v>
      </c>
      <c r="I144">
        <f t="shared" si="23"/>
        <v>1</v>
      </c>
      <c r="J144">
        <f t="shared" si="23"/>
        <v>0</v>
      </c>
      <c r="K144">
        <f t="shared" si="23"/>
        <v>0</v>
      </c>
      <c r="L144">
        <f t="shared" si="23"/>
        <v>0</v>
      </c>
      <c r="N144" s="23">
        <f>'LU OLS Model'!$B$5</f>
        <v>-37160612.006604001</v>
      </c>
      <c r="O144" s="23">
        <f ca="1">'LU OLS Model'!$B$6*D144</f>
        <v>-862357.66804292717</v>
      </c>
      <c r="P144" s="23">
        <f ca="1">'LU OLS Model'!$B$7*E144</f>
        <v>0</v>
      </c>
      <c r="Q144" s="23">
        <f>'LU OLS Model'!$B$8*F144</f>
        <v>10319484.103994099</v>
      </c>
      <c r="R144" s="23">
        <f>'LU OLS Model'!$B$9*G144</f>
        <v>46582457.571501881</v>
      </c>
      <c r="S144" s="23">
        <f>'LU OLS Model'!$B$10*H144</f>
        <v>-4842262.3363761641</v>
      </c>
      <c r="T144" s="23">
        <f>'LU OLS Model'!$B$11*I144</f>
        <v>-1059883.5580144499</v>
      </c>
      <c r="U144" s="23">
        <f>'LU OLS Model'!$B$12*J144</f>
        <v>0</v>
      </c>
      <c r="V144" s="23">
        <f>'LU OLS Model'!$B$13*K144</f>
        <v>0</v>
      </c>
      <c r="W144" s="23">
        <f>'LU OLS Model'!$B$14*L144</f>
        <v>0</v>
      </c>
      <c r="X144" s="23">
        <f t="shared" ca="1" si="18"/>
        <v>12976826.106458439</v>
      </c>
    </row>
    <row r="145" spans="1:24" x14ac:dyDescent="0.2">
      <c r="A145" s="11">
        <v>44166</v>
      </c>
      <c r="B145" s="6">
        <f t="shared" si="15"/>
        <v>2020</v>
      </c>
      <c r="D145">
        <f t="shared" ca="1" si="22"/>
        <v>684.01</v>
      </c>
      <c r="E145">
        <f t="shared" ca="1" si="22"/>
        <v>0</v>
      </c>
      <c r="F145">
        <f t="shared" si="22"/>
        <v>31</v>
      </c>
      <c r="G145" s="30">
        <f>G133*(1+SUMIF('Ontario Employment Growth'!B:B,B145,'Ontario Employment Growth'!G:G))</f>
        <v>7384.2946244494397</v>
      </c>
      <c r="H145">
        <f t="shared" si="21"/>
        <v>144</v>
      </c>
      <c r="I145">
        <f t="shared" si="23"/>
        <v>0</v>
      </c>
      <c r="J145">
        <f t="shared" si="23"/>
        <v>0</v>
      </c>
      <c r="K145">
        <f t="shared" si="23"/>
        <v>1</v>
      </c>
      <c r="L145">
        <f t="shared" si="23"/>
        <v>0</v>
      </c>
      <c r="N145" s="23">
        <f>'LU OLS Model'!$B$5</f>
        <v>-37160612.006604001</v>
      </c>
      <c r="O145" s="23">
        <f ca="1">'LU OLS Model'!$B$6*D145</f>
        <v>-1328366.7796825641</v>
      </c>
      <c r="P145" s="23">
        <f ca="1">'LU OLS Model'!$B$7*E145</f>
        <v>0</v>
      </c>
      <c r="Q145" s="23">
        <f>'LU OLS Model'!$B$8*F145</f>
        <v>10663466.90746057</v>
      </c>
      <c r="R145" s="23">
        <f>'LU OLS Model'!$B$9*G145</f>
        <v>46507675.557553433</v>
      </c>
      <c r="S145" s="23">
        <f>'LU OLS Model'!$B$10*H145</f>
        <v>-4876124.310756417</v>
      </c>
      <c r="T145" s="23">
        <f>'LU OLS Model'!$B$11*I145</f>
        <v>0</v>
      </c>
      <c r="U145" s="23">
        <f>'LU OLS Model'!$B$12*J145</f>
        <v>0</v>
      </c>
      <c r="V145" s="23">
        <f>'LU OLS Model'!$B$13*K145</f>
        <v>-999621.62057946401</v>
      </c>
      <c r="W145" s="23">
        <f>'LU OLS Model'!$B$14*L145</f>
        <v>0</v>
      </c>
      <c r="X145" s="23">
        <f t="shared" ca="1" si="18"/>
        <v>12806417.747391559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22"/>
  <sheetViews>
    <sheetView workbookViewId="0"/>
  </sheetViews>
  <sheetFormatPr defaultRowHeight="12.75" x14ac:dyDescent="0.2"/>
  <cols>
    <col min="1" max="1" width="3" customWidth="1"/>
    <col min="2" max="2" width="5" bestFit="1" customWidth="1"/>
    <col min="3" max="3" width="10" bestFit="1" customWidth="1"/>
    <col min="4" max="4" width="7.28515625" customWidth="1"/>
    <col min="5" max="5" width="12" hidden="1" customWidth="1"/>
    <col min="6" max="6" width="3" customWidth="1"/>
    <col min="7" max="7" width="5" bestFit="1" customWidth="1"/>
    <col min="8" max="8" width="10" bestFit="1" customWidth="1"/>
    <col min="9" max="9" width="7.28515625" customWidth="1"/>
    <col min="10" max="10" width="12" hidden="1" customWidth="1"/>
    <col min="11" max="11" width="3" customWidth="1"/>
    <col min="12" max="12" width="5" bestFit="1" customWidth="1"/>
    <col min="13" max="13" width="10" bestFit="1" customWidth="1"/>
    <col min="14" max="14" width="8.140625" customWidth="1"/>
    <col min="15" max="15" width="12" hidden="1" customWidth="1"/>
    <col min="16" max="16" width="3" customWidth="1"/>
    <col min="17" max="17" width="5" bestFit="1" customWidth="1"/>
    <col min="18" max="18" width="10" bestFit="1" customWidth="1"/>
    <col min="19" max="19" width="7.28515625" customWidth="1"/>
    <col min="20" max="20" width="3" customWidth="1"/>
    <col min="21" max="21" width="6.7109375" customWidth="1"/>
    <col min="22" max="22" width="9.140625" customWidth="1"/>
    <col min="23" max="23" width="7.28515625" customWidth="1"/>
    <col min="24" max="24" width="12" hidden="1" customWidth="1"/>
    <col min="25" max="25" width="3" customWidth="1"/>
    <col min="26" max="26" width="5" bestFit="1" customWidth="1"/>
    <col min="27" max="27" width="11.28515625" bestFit="1" customWidth="1"/>
    <col min="28" max="28" width="7.28515625" customWidth="1"/>
    <col min="29" max="29" width="12" hidden="1" customWidth="1"/>
  </cols>
  <sheetData>
    <row r="1" spans="2:30" x14ac:dyDescent="0.2">
      <c r="U1" s="89" t="s">
        <v>89</v>
      </c>
    </row>
    <row r="2" spans="2:30" x14ac:dyDescent="0.2">
      <c r="B2" s="90" t="s">
        <v>96</v>
      </c>
      <c r="C2" s="90"/>
      <c r="D2" s="89" t="s">
        <v>75</v>
      </c>
      <c r="G2" s="90" t="s">
        <v>97</v>
      </c>
      <c r="H2" s="90"/>
      <c r="I2" s="89" t="s">
        <v>75</v>
      </c>
      <c r="L2" s="90" t="s">
        <v>98</v>
      </c>
      <c r="M2" s="90"/>
      <c r="N2" s="89" t="s">
        <v>75</v>
      </c>
      <c r="Q2" s="90" t="s">
        <v>88</v>
      </c>
      <c r="R2" s="90"/>
      <c r="S2" s="89" t="s">
        <v>75</v>
      </c>
      <c r="U2" s="89"/>
      <c r="V2" s="89" t="s">
        <v>103</v>
      </c>
      <c r="W2" s="89" t="s">
        <v>75</v>
      </c>
      <c r="Z2" t="s">
        <v>95</v>
      </c>
      <c r="AA2" s="2"/>
      <c r="AB2" s="89" t="s">
        <v>75</v>
      </c>
    </row>
    <row r="3" spans="2:30" x14ac:dyDescent="0.2">
      <c r="B3" s="2" t="s">
        <v>33</v>
      </c>
      <c r="C3" s="2" t="s">
        <v>102</v>
      </c>
      <c r="D3" s="89"/>
      <c r="G3" s="2" t="s">
        <v>33</v>
      </c>
      <c r="H3" s="2" t="s">
        <v>102</v>
      </c>
      <c r="I3" s="89"/>
      <c r="L3" s="2" t="s">
        <v>33</v>
      </c>
      <c r="M3" s="2" t="s">
        <v>102</v>
      </c>
      <c r="N3" s="89"/>
      <c r="Q3" s="2" t="s">
        <v>33</v>
      </c>
      <c r="R3" s="2" t="s">
        <v>102</v>
      </c>
      <c r="S3" s="89"/>
      <c r="U3" s="2" t="s">
        <v>33</v>
      </c>
      <c r="V3" s="89"/>
      <c r="W3" s="89"/>
      <c r="Z3" s="2" t="s">
        <v>33</v>
      </c>
      <c r="AA3" s="2" t="s">
        <v>104</v>
      </c>
      <c r="AB3" s="89"/>
    </row>
    <row r="4" spans="2:30" x14ac:dyDescent="0.2">
      <c r="B4">
        <v>2009</v>
      </c>
      <c r="C4" s="4">
        <f>SUMIF('Monthly Data'!$B$2:$B$97,B4,'Monthly Data'!AB$2:AB$97)/12</f>
        <v>23107.416666666668</v>
      </c>
      <c r="D4" s="8"/>
      <c r="G4">
        <v>2009</v>
      </c>
      <c r="H4" s="4">
        <f>SUMIF('Monthly Data'!$B$2:$B$97,G4,'Monthly Data'!AC$2:AC$97)/12+53</f>
        <v>3319.4166666666665</v>
      </c>
      <c r="I4" s="13"/>
      <c r="L4">
        <v>2009</v>
      </c>
      <c r="M4" s="4">
        <f>SUMIF('Monthly Data'!$B$2:$B$97,L4,'Monthly Data'!AF$2:AF$97)/12-53</f>
        <v>295.16666666666669</v>
      </c>
      <c r="N4" s="13"/>
      <c r="Q4">
        <v>2009</v>
      </c>
      <c r="R4" s="4">
        <f>SUMIF('Monthly Data'!$B$2:$B$97,Q4,'Monthly Data'!AH$2:AH$97)/12</f>
        <v>3</v>
      </c>
      <c r="S4" s="8"/>
      <c r="U4">
        <v>2009</v>
      </c>
      <c r="V4" s="4">
        <f>SUMIF('Monthly Data'!$B$2:$B$97,U4,'Monthly Data'!AI$2:AI$97)/12</f>
        <v>5114</v>
      </c>
      <c r="W4" s="13"/>
      <c r="Z4">
        <v>2009</v>
      </c>
      <c r="AA4" s="4">
        <f>SUMIF('Monthly Data'!$B$2:$B$97,Z4,'Monthly Data'!AJ$2:AJ$97)/12</f>
        <v>162.58333333333334</v>
      </c>
      <c r="AB4" s="13"/>
    </row>
    <row r="5" spans="2:30" x14ac:dyDescent="0.2">
      <c r="B5">
        <v>2010</v>
      </c>
      <c r="C5" s="4">
        <f>SUMIF('Monthly Data'!$B$2:$B$97,B5,'Monthly Data'!AB$2:AB$97)/12</f>
        <v>23163.416666666668</v>
      </c>
      <c r="D5" s="13">
        <f>(C5-C4)/C4</f>
        <v>2.4234643278312519E-3</v>
      </c>
      <c r="E5" s="10">
        <f>D5+1</f>
        <v>1.0024234643278314</v>
      </c>
      <c r="F5" s="10"/>
      <c r="G5">
        <v>2010</v>
      </c>
      <c r="H5" s="4">
        <f>SUMIF('Monthly Data'!$B$2:$B$97,G5,'Monthly Data'!AC$2:AC$97)/12+53</f>
        <v>3300</v>
      </c>
      <c r="I5" s="13">
        <f>(H5-H4)/H4</f>
        <v>-5.849421334069696E-3</v>
      </c>
      <c r="J5" s="10">
        <f>I5+1</f>
        <v>0.99415057866593026</v>
      </c>
      <c r="K5" s="10"/>
      <c r="L5">
        <v>2010</v>
      </c>
      <c r="M5" s="4">
        <f>SUMIF('Monthly Data'!$B$2:$B$97,L5,'Monthly Data'!AF$2:AF$97)/12-53</f>
        <v>293.83333333333331</v>
      </c>
      <c r="N5" s="13">
        <f>(M5-M4)/M4</f>
        <v>-4.5172219085263844E-3</v>
      </c>
      <c r="O5" s="10">
        <f>N5+1</f>
        <v>0.99548277809147356</v>
      </c>
      <c r="P5" s="10"/>
      <c r="Q5">
        <v>2010</v>
      </c>
      <c r="R5" s="4">
        <f>SUMIF('Monthly Data'!$B$2:$B$97,Q5,'Monthly Data'!AH$2:AH$97)/12</f>
        <v>3</v>
      </c>
      <c r="S5" s="8">
        <f>(R5-R4)/R4</f>
        <v>0</v>
      </c>
      <c r="U5">
        <v>2010</v>
      </c>
      <c r="V5" s="4">
        <f>SUMIF('Monthly Data'!$B$2:$B$97,U5,'Monthly Data'!AI$2:AI$97)/12</f>
        <v>5117.25</v>
      </c>
      <c r="W5" s="13">
        <f>(V5-V4)/V4</f>
        <v>6.3551036370746968E-4</v>
      </c>
      <c r="X5" s="10">
        <f>W5+1</f>
        <v>1.0006355103637075</v>
      </c>
      <c r="Y5" s="10"/>
      <c r="Z5">
        <v>2010</v>
      </c>
      <c r="AA5" s="4">
        <f>SUMIF('Monthly Data'!$B$2:$B$97,Z5,'Monthly Data'!AJ$2:AJ$97)/12</f>
        <v>158.25</v>
      </c>
      <c r="AB5" s="13">
        <f>(AA5-AA4)/AA4</f>
        <v>-2.665299846232707E-2</v>
      </c>
      <c r="AC5" s="10">
        <f>AB5+1</f>
        <v>0.97334700153767295</v>
      </c>
    </row>
    <row r="6" spans="2:30" x14ac:dyDescent="0.2">
      <c r="B6">
        <v>2011</v>
      </c>
      <c r="C6" s="4">
        <f>SUMIF('Monthly Data'!$B$2:$B$97,B6,'Monthly Data'!AB$2:AB$97)/12</f>
        <v>23212.083333333332</v>
      </c>
      <c r="D6" s="13">
        <f>(C6-C5)/C5</f>
        <v>2.1010141710526686E-3</v>
      </c>
      <c r="E6" s="10">
        <f>D6+1</f>
        <v>1.0021010141710527</v>
      </c>
      <c r="F6" s="10"/>
      <c r="G6">
        <v>2011</v>
      </c>
      <c r="H6" s="4">
        <f>SUMIF('Monthly Data'!$B$2:$B$97,G6,'Monthly Data'!AC$2:AC$97)/12+53</f>
        <v>3297.75</v>
      </c>
      <c r="I6" s="13">
        <f>(H6-H5)/H5</f>
        <v>-6.8181818181818187E-4</v>
      </c>
      <c r="J6" s="10">
        <f>I6+1</f>
        <v>0.99931818181818177</v>
      </c>
      <c r="K6" s="10"/>
      <c r="L6">
        <v>2011</v>
      </c>
      <c r="M6" s="4">
        <f>SUMIF('Monthly Data'!$B$2:$B$97,L6,'Monthly Data'!AF$2:AF$97)/12-53</f>
        <v>291.08333333333331</v>
      </c>
      <c r="N6" s="13">
        <f>(M6-M5)/M5</f>
        <v>-9.3590470788428824E-3</v>
      </c>
      <c r="O6" s="10">
        <f>N6+1</f>
        <v>0.99064095292115717</v>
      </c>
      <c r="P6" s="10"/>
      <c r="Q6">
        <v>2011</v>
      </c>
      <c r="R6" s="4">
        <f>SUMIF('Monthly Data'!$B$2:$B$97,Q6,'Monthly Data'!AH$2:AH$97)/12</f>
        <v>3</v>
      </c>
      <c r="S6" s="8">
        <f>(R6-R5)/R5</f>
        <v>0</v>
      </c>
      <c r="U6">
        <v>2011</v>
      </c>
      <c r="V6" s="4">
        <f>SUMIF('Monthly Data'!$B$2:$B$97,U6,'Monthly Data'!AI$2:AI$97)/12</f>
        <v>5119.583333333333</v>
      </c>
      <c r="W6" s="13">
        <f>(V6-V5)/V5</f>
        <v>4.5597407461684113E-4</v>
      </c>
      <c r="X6" s="10">
        <f>W6+1</f>
        <v>1.0004559740746168</v>
      </c>
      <c r="Y6" s="10"/>
      <c r="Z6">
        <v>2011</v>
      </c>
      <c r="AA6" s="4">
        <f>SUMIF('Monthly Data'!$B$2:$B$97,Z6,'Monthly Data'!AJ$2:AJ$97)/12</f>
        <v>155.5</v>
      </c>
      <c r="AB6" s="13">
        <f>(AA6-AA5)/AA5</f>
        <v>-1.7377567140600316E-2</v>
      </c>
      <c r="AC6" s="10">
        <f>AB6+1</f>
        <v>0.98262243285939965</v>
      </c>
    </row>
    <row r="7" spans="2:30" x14ac:dyDescent="0.2">
      <c r="B7" s="9">
        <v>2012</v>
      </c>
      <c r="C7" s="4">
        <f>SUMIF('Monthly Data'!$B$2:$B$97,B7,'Monthly Data'!AB$2:AB$97)/12</f>
        <v>23192.5</v>
      </c>
      <c r="D7" s="13">
        <f>(C7-C6)/C6</f>
        <v>-8.4366978405638396E-4</v>
      </c>
      <c r="E7" s="10">
        <f>D7+1</f>
        <v>0.99915633021594363</v>
      </c>
      <c r="F7" s="10"/>
      <c r="G7" s="9">
        <v>2012</v>
      </c>
      <c r="H7" s="4">
        <f>SUMIF('Monthly Data'!$B$2:$B$97,G7,'Monthly Data'!AC$2:AC$97)/12+53</f>
        <v>3249.8333333333335</v>
      </c>
      <c r="I7" s="13">
        <f>(H7-H6)/H6</f>
        <v>-1.4530108912642413E-2</v>
      </c>
      <c r="J7" s="10">
        <f>I7+1</f>
        <v>0.98546989108735761</v>
      </c>
      <c r="K7" s="10"/>
      <c r="L7" s="9">
        <v>2012</v>
      </c>
      <c r="M7" s="4">
        <f>SUMIF('Monthly Data'!$B$2:$B$97,L7,'Monthly Data'!AF$2:AF$97)/12-53</f>
        <v>306.58333333333331</v>
      </c>
      <c r="N7" s="13">
        <f>(M7-M6)/M6</f>
        <v>5.3249355854566277E-2</v>
      </c>
      <c r="O7" s="10">
        <f>N7+1</f>
        <v>1.0532493558545664</v>
      </c>
      <c r="P7" s="10"/>
      <c r="Q7" s="9">
        <v>2012</v>
      </c>
      <c r="R7" s="4">
        <f>SUMIF('Monthly Data'!$B$2:$B$97,Q7,'Monthly Data'!AH$2:AH$97)/12</f>
        <v>3</v>
      </c>
      <c r="S7" s="8">
        <f>(R7-R6)/R6</f>
        <v>0</v>
      </c>
      <c r="U7" s="9">
        <v>2012</v>
      </c>
      <c r="V7" s="4">
        <f>SUMIF('Monthly Data'!$B$2:$B$97,U7,'Monthly Data'!AI$2:AI$97)/12</f>
        <v>5126</v>
      </c>
      <c r="W7" s="13">
        <f>(V7-V6)/V6</f>
        <v>1.2533572068039985E-3</v>
      </c>
      <c r="X7" s="10">
        <f>W7+1</f>
        <v>1.0012533572068041</v>
      </c>
      <c r="Y7" s="10"/>
      <c r="Z7" s="9">
        <v>2012</v>
      </c>
      <c r="AA7" s="4">
        <f>SUMIF('Monthly Data'!$B$2:$B$97,Z7,'Monthly Data'!AJ$2:AJ$97)/12</f>
        <v>152</v>
      </c>
      <c r="AB7" s="13">
        <f>(AA7-AA6)/AA6</f>
        <v>-2.2508038585209004E-2</v>
      </c>
      <c r="AC7" s="10">
        <f>AB7+1</f>
        <v>0.977491961414791</v>
      </c>
    </row>
    <row r="8" spans="2:30" x14ac:dyDescent="0.2">
      <c r="B8">
        <v>2013</v>
      </c>
      <c r="C8" s="4">
        <f>SUMIF('Monthly Data'!$B$2:$B$97,B8,'Monthly Data'!AB$2:AB$97)/12</f>
        <v>23467.5</v>
      </c>
      <c r="D8" s="13">
        <f>(C8-C7)/C7</f>
        <v>1.1857281448744206E-2</v>
      </c>
      <c r="E8" s="10">
        <f>D8+1</f>
        <v>1.0118572814487443</v>
      </c>
      <c r="F8" s="10"/>
      <c r="G8">
        <v>2013</v>
      </c>
      <c r="H8" s="4">
        <f>SUMIF('Monthly Data'!$B$2:$B$97,G8,'Monthly Data'!AC$2:AC$97)/12+53</f>
        <v>3212.75</v>
      </c>
      <c r="I8" s="13">
        <f>(H8-H7)/H7</f>
        <v>-1.1410841581619617E-2</v>
      </c>
      <c r="J8" s="10">
        <f>I8+1</f>
        <v>0.98858915841838035</v>
      </c>
      <c r="K8" s="10"/>
      <c r="L8">
        <v>2013</v>
      </c>
      <c r="M8" s="4">
        <f>SUMIF('Monthly Data'!$B$2:$B$97,L8,'Monthly Data'!AF$2:AF$97)/12-53</f>
        <v>317.75</v>
      </c>
      <c r="N8" s="13">
        <f>(M8-M7)/M7</f>
        <v>3.6422941016580654E-2</v>
      </c>
      <c r="O8" s="10">
        <f>N8+1</f>
        <v>1.0364229410165806</v>
      </c>
      <c r="P8" s="10"/>
      <c r="Q8">
        <v>2013</v>
      </c>
      <c r="R8" s="4">
        <f>SUMIF('Monthly Data'!$B$2:$B$97,Q8,'Monthly Data'!AH$2:AH$97)/12</f>
        <v>3</v>
      </c>
      <c r="S8" s="8">
        <f>(R8-R7)/R7</f>
        <v>0</v>
      </c>
      <c r="U8">
        <v>2013</v>
      </c>
      <c r="V8" s="4">
        <f>SUMIF('Monthly Data'!$B$2:$B$97,U8,'Monthly Data'!AI$2:AI$97)/12</f>
        <v>5384.916666666667</v>
      </c>
      <c r="W8" s="13">
        <f>(V8-V7)/V7</f>
        <v>5.0510469501885868E-2</v>
      </c>
      <c r="X8" s="10">
        <f>W8+1</f>
        <v>1.0505104695018859</v>
      </c>
      <c r="Y8" s="10"/>
      <c r="Z8">
        <v>2013</v>
      </c>
      <c r="AA8" s="4">
        <f>SUMIF('Monthly Data'!$B$2:$B$97,Z8,'Monthly Data'!AJ$2:AJ$97)/12</f>
        <v>150.83333333333334</v>
      </c>
      <c r="AB8" s="13">
        <f>(AA8-AA7)/AA7</f>
        <v>-7.6754385964911661E-3</v>
      </c>
      <c r="AC8" s="10">
        <f>AB8+1</f>
        <v>0.99232456140350889</v>
      </c>
    </row>
    <row r="9" spans="2:30" s="20" customFormat="1" x14ac:dyDescent="0.2">
      <c r="B9" s="30">
        <v>2014</v>
      </c>
      <c r="C9" s="4">
        <f>SUMIF('Monthly Data'!$B$2:$B$97,B9,'Monthly Data'!AB$2:AB$97)/12</f>
        <v>23852.583333333332</v>
      </c>
      <c r="D9" s="13">
        <f>(C9-C8)/C8</f>
        <v>1.6409218422641189E-2</v>
      </c>
      <c r="E9" s="10">
        <f>D9+1</f>
        <v>1.0164092184226412</v>
      </c>
      <c r="G9" s="30">
        <v>2014</v>
      </c>
      <c r="H9" s="4">
        <f>SUMIF('Monthly Data'!$B$2:$B$97,G9,'Monthly Data'!AC$2:AC$97)/12</f>
        <v>3051.3333333333335</v>
      </c>
      <c r="I9" s="13">
        <f>(H9-H8)/H8</f>
        <v>-5.0242523279640967E-2</v>
      </c>
      <c r="J9" s="10">
        <f>I9+1</f>
        <v>0.94975747672035904</v>
      </c>
      <c r="L9" s="30">
        <v>2014</v>
      </c>
      <c r="M9" s="4">
        <f>SUMIF('Monthly Data'!$B$2:$B$97,L9,'Monthly Data'!AF$2:AF$97)/12</f>
        <v>324.5</v>
      </c>
      <c r="N9" s="13">
        <f>(M9-M8)/M8</f>
        <v>2.1243115656963022E-2</v>
      </c>
      <c r="O9" s="10">
        <f>N9+1</f>
        <v>1.021243115656963</v>
      </c>
      <c r="Q9" s="30">
        <v>2014</v>
      </c>
      <c r="R9" s="4">
        <f>SUMIF('Monthly Data'!$B$2:$B$97,Q9,'Monthly Data'!AH$2:AH$97)/12</f>
        <v>3</v>
      </c>
      <c r="S9" s="8">
        <f>(R9-R8)/R8</f>
        <v>0</v>
      </c>
      <c r="T9" s="30"/>
      <c r="U9" s="30">
        <v>2014</v>
      </c>
      <c r="V9" s="4">
        <f>SUMIF('Monthly Data'!$B$2:$B$97,U9,'Monthly Data'!AI$2:AI$97)/12</f>
        <v>5228.083333333333</v>
      </c>
      <c r="W9" s="13">
        <f>(V9-V8)/V8</f>
        <v>-2.9124560887664731E-2</v>
      </c>
      <c r="X9" s="10">
        <f>W9+1</f>
        <v>0.97087543911233531</v>
      </c>
      <c r="Y9" s="10"/>
      <c r="Z9" s="30">
        <v>2014</v>
      </c>
      <c r="AA9" s="4">
        <f>SUMIF('Monthly Data'!$B$2:$B$97,Z9,'Monthly Data'!AJ$2:AJ$97)/12</f>
        <v>146.5</v>
      </c>
      <c r="AB9" s="13">
        <f>(AA9-AA8)/AA8</f>
        <v>-2.8729281767955861E-2</v>
      </c>
      <c r="AC9" s="10">
        <f>AB9+1</f>
        <v>0.97127071823204414</v>
      </c>
      <c r="AD9" s="30"/>
    </row>
    <row r="10" spans="2:30" s="20" customFormat="1" x14ac:dyDescent="0.2">
      <c r="B10" s="20">
        <v>2015</v>
      </c>
      <c r="C10" s="21">
        <f t="shared" ref="C10:C15" si="0">C9*(1+D10)</f>
        <v>24004.475833780409</v>
      </c>
      <c r="D10" s="28">
        <f>E10-1</f>
        <v>6.3679685476587533E-3</v>
      </c>
      <c r="E10" s="20">
        <f>GEOMEAN(E5:E9)</f>
        <v>1.0063679685476588</v>
      </c>
      <c r="G10" s="20">
        <v>2015</v>
      </c>
      <c r="H10" s="21">
        <f t="shared" ref="H10:H15" si="1">H9*(1+I10)</f>
        <v>3000.3728711861681</v>
      </c>
      <c r="I10" s="28">
        <f>J10-1</f>
        <v>-1.6701047240713973E-2</v>
      </c>
      <c r="J10" s="20">
        <f>GEOMEAN(J5:J9)</f>
        <v>0.98329895275928603</v>
      </c>
      <c r="L10" s="20">
        <v>2015</v>
      </c>
      <c r="M10" s="21">
        <f t="shared" ref="M10:M15" si="2">M9*(1+N10)</f>
        <v>330.70760277267368</v>
      </c>
      <c r="N10" s="28">
        <f>O10-1</f>
        <v>1.9129746603000486E-2</v>
      </c>
      <c r="O10" s="20">
        <f>GEOMEAN(O5:O9)</f>
        <v>1.0191297466030005</v>
      </c>
      <c r="Q10" s="20">
        <v>2015</v>
      </c>
      <c r="R10" s="21">
        <f t="shared" ref="R10:R15" si="3">R9*(1+S10)</f>
        <v>3</v>
      </c>
      <c r="S10" s="22">
        <v>0</v>
      </c>
      <c r="U10" s="20">
        <v>2015</v>
      </c>
      <c r="V10" s="21">
        <v>5336.5</v>
      </c>
      <c r="W10" s="28">
        <f t="shared" ref="W10:W15" si="4">(V10-V9)/V9</f>
        <v>2.0737363916030472E-2</v>
      </c>
      <c r="X10" s="20">
        <f>GEOMEAN(X5:X9)</f>
        <v>1.004422321445201</v>
      </c>
      <c r="Z10" s="20">
        <v>2015</v>
      </c>
      <c r="AA10" s="21">
        <f t="shared" ref="AA10:AA15" si="5">AA9*(1+AB10)</f>
        <v>143.47952986235688</v>
      </c>
      <c r="AB10" s="28">
        <f>AC10-1</f>
        <v>-2.061754360165946E-2</v>
      </c>
      <c r="AC10" s="20">
        <f>GEOMEAN(AC5:AC9)</f>
        <v>0.97938245639834054</v>
      </c>
    </row>
    <row r="11" spans="2:30" s="20" customFormat="1" x14ac:dyDescent="0.2">
      <c r="B11" s="20">
        <v>2016</v>
      </c>
      <c r="C11" s="21">
        <f t="shared" si="0"/>
        <v>24157.335580892955</v>
      </c>
      <c r="D11" s="28">
        <f>D10</f>
        <v>6.3679685476587533E-3</v>
      </c>
      <c r="G11" s="20">
        <v>2016</v>
      </c>
      <c r="H11" s="21">
        <f t="shared" si="1"/>
        <v>2950.2635021247315</v>
      </c>
      <c r="I11" s="28">
        <f>I10</f>
        <v>-1.6701047240713973E-2</v>
      </c>
      <c r="L11" s="20">
        <v>2016</v>
      </c>
      <c r="M11" s="21">
        <f t="shared" si="2"/>
        <v>337.03395541340069</v>
      </c>
      <c r="N11" s="28">
        <f>N10</f>
        <v>1.9129746603000486E-2</v>
      </c>
      <c r="Q11" s="20">
        <v>2016</v>
      </c>
      <c r="R11" s="21">
        <f t="shared" si="3"/>
        <v>3</v>
      </c>
      <c r="S11" s="22">
        <f>S10</f>
        <v>0</v>
      </c>
      <c r="U11" s="20">
        <v>2016</v>
      </c>
      <c r="V11" s="21">
        <v>5348.5</v>
      </c>
      <c r="W11" s="28">
        <f t="shared" si="4"/>
        <v>2.2486648552422E-3</v>
      </c>
      <c r="Z11" s="20">
        <v>2016</v>
      </c>
      <c r="AA11" s="21">
        <f t="shared" si="5"/>
        <v>140.52133439947414</v>
      </c>
      <c r="AB11" s="28">
        <f>AB10</f>
        <v>-2.061754360165946E-2</v>
      </c>
    </row>
    <row r="12" spans="2:30" s="20" customFormat="1" x14ac:dyDescent="0.2">
      <c r="B12" s="20">
        <v>2017</v>
      </c>
      <c r="C12" s="21">
        <f t="shared" si="0"/>
        <v>24311.16873406732</v>
      </c>
      <c r="D12" s="28">
        <f>D11</f>
        <v>6.3679685476587533E-3</v>
      </c>
      <c r="G12" s="20">
        <v>2017</v>
      </c>
      <c r="H12" s="21">
        <f t="shared" si="1"/>
        <v>2900.9910120031923</v>
      </c>
      <c r="I12" s="28">
        <f>I11</f>
        <v>-1.6701047240713973E-2</v>
      </c>
      <c r="L12" s="20">
        <v>2017</v>
      </c>
      <c r="M12" s="21">
        <f t="shared" si="2"/>
        <v>343.48132957706599</v>
      </c>
      <c r="N12" s="28">
        <f>N11</f>
        <v>1.9129746603000486E-2</v>
      </c>
      <c r="Q12" s="20">
        <v>2017</v>
      </c>
      <c r="R12" s="21">
        <f t="shared" si="3"/>
        <v>3</v>
      </c>
      <c r="S12" s="22">
        <f>S11</f>
        <v>0</v>
      </c>
      <c r="U12" s="20">
        <v>2017</v>
      </c>
      <c r="V12" s="21">
        <v>5360.5</v>
      </c>
      <c r="W12" s="28">
        <f t="shared" si="4"/>
        <v>2.2436197064597549E-3</v>
      </c>
      <c r="Z12" s="20">
        <v>2017</v>
      </c>
      <c r="AA12" s="21">
        <f t="shared" si="5"/>
        <v>137.6241296605296</v>
      </c>
      <c r="AB12" s="28">
        <f>AB11</f>
        <v>-2.061754360165946E-2</v>
      </c>
    </row>
    <row r="13" spans="2:30" s="20" customFormat="1" x14ac:dyDescent="0.2">
      <c r="B13" s="20">
        <v>2018</v>
      </c>
      <c r="C13" s="21">
        <f t="shared" si="0"/>
        <v>24465.981491922685</v>
      </c>
      <c r="D13" s="28">
        <f>D12</f>
        <v>6.3679685476587533E-3</v>
      </c>
      <c r="G13" s="20">
        <v>2018</v>
      </c>
      <c r="H13" s="21">
        <f t="shared" si="1"/>
        <v>2852.5414240668401</v>
      </c>
      <c r="I13" s="28">
        <f>I12</f>
        <v>-1.6701047240713973E-2</v>
      </c>
      <c r="L13" s="20">
        <v>2018</v>
      </c>
      <c r="M13" s="21">
        <f t="shared" si="2"/>
        <v>350.05204037473698</v>
      </c>
      <c r="N13" s="28">
        <f>N12</f>
        <v>1.9129746603000486E-2</v>
      </c>
      <c r="Q13" s="20">
        <v>2018</v>
      </c>
      <c r="R13" s="21">
        <f t="shared" si="3"/>
        <v>3</v>
      </c>
      <c r="S13" s="22">
        <f>S12</f>
        <v>0</v>
      </c>
      <c r="U13" s="20">
        <v>2018</v>
      </c>
      <c r="V13" s="21">
        <v>5372.5</v>
      </c>
      <c r="W13" s="28">
        <f t="shared" si="4"/>
        <v>2.2385971457886391E-3</v>
      </c>
      <c r="Z13" s="20">
        <v>2018</v>
      </c>
      <c r="AA13" s="21">
        <f t="shared" si="5"/>
        <v>134.78665816661319</v>
      </c>
      <c r="AB13" s="28">
        <f>AB12</f>
        <v>-2.061754360165946E-2</v>
      </c>
    </row>
    <row r="14" spans="2:30" s="20" customFormat="1" x14ac:dyDescent="0.2">
      <c r="B14" s="20">
        <v>2019</v>
      </c>
      <c r="C14" s="21">
        <f t="shared" si="0"/>
        <v>24621.780092550849</v>
      </c>
      <c r="D14" s="28">
        <f>D13</f>
        <v>6.3679685476587533E-3</v>
      </c>
      <c r="G14" s="20">
        <v>2019</v>
      </c>
      <c r="H14" s="21">
        <f t="shared" si="1"/>
        <v>2804.9009949874062</v>
      </c>
      <c r="I14" s="28">
        <f>I13</f>
        <v>-1.6701047240713973E-2</v>
      </c>
      <c r="L14" s="20">
        <v>2019</v>
      </c>
      <c r="M14" s="21">
        <f t="shared" si="2"/>
        <v>356.74844720496901</v>
      </c>
      <c r="N14" s="28">
        <f>N13</f>
        <v>1.9129746603000486E-2</v>
      </c>
      <c r="Q14" s="20">
        <v>2019</v>
      </c>
      <c r="R14" s="21">
        <f t="shared" si="3"/>
        <v>3</v>
      </c>
      <c r="S14" s="22">
        <f>S13</f>
        <v>0</v>
      </c>
      <c r="U14" s="20">
        <v>2019</v>
      </c>
      <c r="V14" s="21">
        <v>5384.5</v>
      </c>
      <c r="W14" s="28">
        <f t="shared" si="4"/>
        <v>2.2335970218706376E-3</v>
      </c>
      <c r="Z14" s="20">
        <v>2019</v>
      </c>
      <c r="AA14" s="21">
        <f t="shared" si="5"/>
        <v>132.00768836494109</v>
      </c>
      <c r="AB14" s="28">
        <f>AB13</f>
        <v>-2.061754360165946E-2</v>
      </c>
    </row>
    <row r="15" spans="2:30" s="20" customFormat="1" x14ac:dyDescent="0.2">
      <c r="B15" s="20">
        <v>2020</v>
      </c>
      <c r="C15" s="21">
        <f t="shared" si="0"/>
        <v>24778.570813767583</v>
      </c>
      <c r="D15" s="28">
        <f>D14</f>
        <v>6.3679685476587533E-3</v>
      </c>
      <c r="G15" s="20">
        <v>2020</v>
      </c>
      <c r="H15" s="21">
        <f t="shared" si="1"/>
        <v>2758.0562109645957</v>
      </c>
      <c r="I15" s="28">
        <f>I14</f>
        <v>-1.6701047240713973E-2</v>
      </c>
      <c r="L15" s="20">
        <v>2020</v>
      </c>
      <c r="M15" s="21">
        <f t="shared" si="2"/>
        <v>363.57295460101398</v>
      </c>
      <c r="N15" s="28">
        <f>N14</f>
        <v>1.9129746603000486E-2</v>
      </c>
      <c r="Q15" s="20">
        <v>2020</v>
      </c>
      <c r="R15" s="21">
        <f t="shared" si="3"/>
        <v>3</v>
      </c>
      <c r="S15" s="22">
        <f>S14</f>
        <v>0</v>
      </c>
      <c r="U15" s="20">
        <v>2020</v>
      </c>
      <c r="V15" s="21">
        <v>5396.5</v>
      </c>
      <c r="W15" s="28">
        <f t="shared" si="4"/>
        <v>2.228619184696815E-3</v>
      </c>
      <c r="Z15" s="20">
        <v>2020</v>
      </c>
      <c r="AA15" s="21">
        <f t="shared" si="5"/>
        <v>129.28601409432264</v>
      </c>
      <c r="AB15" s="28">
        <f>AB14</f>
        <v>-2.061754360165946E-2</v>
      </c>
    </row>
    <row r="17" spans="3:22" x14ac:dyDescent="0.2">
      <c r="C17" s="65"/>
      <c r="V17" s="21"/>
    </row>
    <row r="20" spans="3:22" x14ac:dyDescent="0.2">
      <c r="V20" s="30"/>
    </row>
    <row r="21" spans="3:22" x14ac:dyDescent="0.2">
      <c r="V21" s="30"/>
    </row>
    <row r="22" spans="3:22" x14ac:dyDescent="0.2">
      <c r="V22" s="30"/>
    </row>
  </sheetData>
  <mergeCells count="12">
    <mergeCell ref="B2:C2"/>
    <mergeCell ref="G2:H2"/>
    <mergeCell ref="L2:M2"/>
    <mergeCell ref="Q2:R2"/>
    <mergeCell ref="U1:U2"/>
    <mergeCell ref="AB2:AB3"/>
    <mergeCell ref="D2:D3"/>
    <mergeCell ref="I2:I3"/>
    <mergeCell ref="N2:N3"/>
    <mergeCell ref="S2:S3"/>
    <mergeCell ref="W2:W3"/>
    <mergeCell ref="V2:V3"/>
  </mergeCells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"/>
  <sheetViews>
    <sheetView workbookViewId="0">
      <selection activeCell="A6" sqref="A6"/>
    </sheetView>
  </sheetViews>
  <sheetFormatPr defaultRowHeight="12.75" x14ac:dyDescent="0.2"/>
  <cols>
    <col min="1" max="1" width="14.5703125" bestFit="1" customWidth="1"/>
    <col min="2" max="2" width="5" bestFit="1" customWidth="1"/>
    <col min="3" max="3" width="15.140625" style="23" bestFit="1" customWidth="1"/>
    <col min="4" max="4" width="7.7109375" customWidth="1"/>
    <col min="5" max="5" width="17.28515625" bestFit="1" customWidth="1"/>
    <col min="6" max="6" width="14.28515625" style="30" customWidth="1"/>
    <col min="7" max="7" width="22.85546875" style="30" bestFit="1" customWidth="1"/>
    <col min="8" max="8" width="7.7109375" customWidth="1"/>
    <col min="9" max="9" width="3.85546875" customWidth="1"/>
    <col min="10" max="10" width="5" bestFit="1" customWidth="1"/>
    <col min="11" max="11" width="11.28515625" bestFit="1" customWidth="1"/>
    <col min="12" max="12" width="7.7109375" customWidth="1"/>
    <col min="13" max="13" width="17.28515625" bestFit="1" customWidth="1"/>
    <col min="14" max="14" width="13.85546875" style="30" customWidth="1"/>
    <col min="15" max="15" width="22.85546875" style="30" bestFit="1" customWidth="1"/>
    <col min="16" max="16" width="7.7109375" customWidth="1"/>
    <col min="17" max="17" width="3.85546875" customWidth="1"/>
    <col min="18" max="18" width="5" bestFit="1" customWidth="1"/>
    <col min="19" max="19" width="11.28515625" bestFit="1" customWidth="1"/>
    <col min="20" max="20" width="7.7109375" customWidth="1"/>
    <col min="21" max="21" width="17.28515625" bestFit="1" customWidth="1"/>
    <col min="22" max="22" width="14.42578125" style="30" customWidth="1"/>
    <col min="23" max="23" width="22.85546875" style="30" bestFit="1" customWidth="1"/>
    <col min="24" max="24" width="7.7109375" customWidth="1"/>
    <col min="25" max="25" width="3.85546875" customWidth="1"/>
    <col min="26" max="26" width="5" bestFit="1" customWidth="1"/>
    <col min="27" max="27" width="11.28515625" bestFit="1" customWidth="1"/>
    <col min="28" max="28" width="7.7109375" customWidth="1"/>
    <col min="29" max="29" width="17.28515625" bestFit="1" customWidth="1"/>
    <col min="30" max="30" width="11.140625" style="30" customWidth="1"/>
    <col min="31" max="31" width="22.85546875" style="30" bestFit="1" customWidth="1"/>
    <col min="32" max="32" width="7.7109375" customWidth="1"/>
    <col min="33" max="33" width="4.140625" customWidth="1"/>
    <col min="34" max="34" width="5" bestFit="1" customWidth="1"/>
    <col min="35" max="35" width="10.5703125" bestFit="1" customWidth="1"/>
    <col min="36" max="36" width="10.28515625" bestFit="1" customWidth="1"/>
    <col min="37" max="37" width="7.7109375" customWidth="1"/>
    <col min="38" max="38" width="3.85546875" customWidth="1"/>
    <col min="39" max="39" width="5" bestFit="1" customWidth="1"/>
    <col min="41" max="41" width="10.28515625" bestFit="1" customWidth="1"/>
    <col min="42" max="42" width="7.7109375" customWidth="1"/>
  </cols>
  <sheetData>
    <row r="1" spans="1:42" x14ac:dyDescent="0.2">
      <c r="A1" s="12" t="s">
        <v>19</v>
      </c>
    </row>
    <row r="2" spans="1:42" ht="12.75" customHeight="1" x14ac:dyDescent="0.2">
      <c r="C2" s="84" t="s">
        <v>34</v>
      </c>
      <c r="D2" s="89" t="s">
        <v>75</v>
      </c>
      <c r="F2" s="91" t="s">
        <v>178</v>
      </c>
      <c r="G2" s="16" t="s">
        <v>59</v>
      </c>
      <c r="H2" s="89" t="s">
        <v>75</v>
      </c>
      <c r="K2" s="2" t="s">
        <v>28</v>
      </c>
      <c r="L2" s="89" t="s">
        <v>75</v>
      </c>
      <c r="N2" s="91" t="s">
        <v>178</v>
      </c>
      <c r="O2" s="16" t="s">
        <v>59</v>
      </c>
      <c r="P2" s="89" t="s">
        <v>75</v>
      </c>
      <c r="S2" s="2" t="s">
        <v>27</v>
      </c>
      <c r="T2" s="89" t="s">
        <v>75</v>
      </c>
      <c r="V2" s="91" t="s">
        <v>178</v>
      </c>
      <c r="W2" s="16" t="s">
        <v>59</v>
      </c>
      <c r="X2" s="89" t="s">
        <v>75</v>
      </c>
      <c r="AA2" s="2" t="s">
        <v>29</v>
      </c>
      <c r="AB2" s="89" t="s">
        <v>75</v>
      </c>
      <c r="AD2" s="91" t="s">
        <v>178</v>
      </c>
      <c r="AE2" s="16" t="s">
        <v>59</v>
      </c>
      <c r="AF2" s="89" t="s">
        <v>75</v>
      </c>
      <c r="AI2" s="2" t="s">
        <v>89</v>
      </c>
      <c r="AK2" s="89" t="s">
        <v>75</v>
      </c>
      <c r="AN2" s="2" t="s">
        <v>95</v>
      </c>
      <c r="AP2" s="89" t="s">
        <v>75</v>
      </c>
    </row>
    <row r="3" spans="1:42" x14ac:dyDescent="0.2">
      <c r="B3" s="2" t="s">
        <v>33</v>
      </c>
      <c r="C3" s="85" t="s">
        <v>35</v>
      </c>
      <c r="D3" s="89"/>
      <c r="E3" s="57" t="s">
        <v>207</v>
      </c>
      <c r="F3" s="91"/>
      <c r="G3" s="57" t="s">
        <v>208</v>
      </c>
      <c r="H3" s="89"/>
      <c r="J3" s="2" t="s">
        <v>33</v>
      </c>
      <c r="K3" s="85" t="s">
        <v>35</v>
      </c>
      <c r="L3" s="89"/>
      <c r="M3" s="57" t="s">
        <v>207</v>
      </c>
      <c r="N3" s="91"/>
      <c r="O3" s="57" t="s">
        <v>208</v>
      </c>
      <c r="P3" s="89"/>
      <c r="R3" s="2" t="s">
        <v>33</v>
      </c>
      <c r="S3" s="85" t="s">
        <v>35</v>
      </c>
      <c r="T3" s="89"/>
      <c r="U3" s="57" t="s">
        <v>207</v>
      </c>
      <c r="V3" s="91"/>
      <c r="W3" s="57" t="s">
        <v>208</v>
      </c>
      <c r="X3" s="89"/>
      <c r="Z3" s="2" t="s">
        <v>33</v>
      </c>
      <c r="AA3" s="85" t="s">
        <v>35</v>
      </c>
      <c r="AB3" s="89"/>
      <c r="AC3" s="57" t="s">
        <v>207</v>
      </c>
      <c r="AD3" s="91"/>
      <c r="AE3" s="57" t="s">
        <v>208</v>
      </c>
      <c r="AF3" s="89"/>
      <c r="AH3" s="2" t="s">
        <v>33</v>
      </c>
      <c r="AI3" s="2" t="s">
        <v>35</v>
      </c>
      <c r="AJ3" s="16" t="s">
        <v>59</v>
      </c>
      <c r="AK3" s="89"/>
      <c r="AM3" s="2" t="s">
        <v>33</v>
      </c>
      <c r="AN3" s="2" t="s">
        <v>35</v>
      </c>
      <c r="AO3" s="16" t="s">
        <v>59</v>
      </c>
      <c r="AP3" s="89"/>
    </row>
    <row r="4" spans="1:42" x14ac:dyDescent="0.2">
      <c r="B4">
        <v>2009</v>
      </c>
      <c r="C4" s="23">
        <f>SUMIF('Monthly Data'!$B$2:$B$145,B4,'Monthly Data'!D$2:D$145)</f>
        <v>196461749.94190001</v>
      </c>
      <c r="D4" s="8"/>
      <c r="E4" s="4">
        <f ca="1">SUMIF('Res Normalized Monthly'!$B$2:$B$145,B4,'Res Normalized Monthly'!Z$2:Z$145)</f>
        <v>199142524.75663054</v>
      </c>
      <c r="F4" s="4">
        <v>258079.21812710026</v>
      </c>
      <c r="G4" s="4">
        <f ca="1">E4-F4</f>
        <v>198884445.53850344</v>
      </c>
      <c r="H4" s="8"/>
      <c r="J4">
        <v>2009</v>
      </c>
      <c r="K4" s="4">
        <f>SUMIF('Monthly Data'!$B$2:$B$145,B4,'Monthly Data'!G$2:G$145)</f>
        <v>93350686.924999997</v>
      </c>
      <c r="L4" s="8"/>
      <c r="M4" s="4">
        <f ca="1">SUMIF('GS &lt; 50 Normalized Monthly'!$B$2:$B$145,B4,'GS &lt; 50 Normalized Monthly'!T$2:T$145)</f>
        <v>96406483.808480009</v>
      </c>
      <c r="N4" s="4">
        <v>341521.75913147489</v>
      </c>
      <c r="O4" s="4">
        <f ca="1">M4-N4</f>
        <v>96064962.049348533</v>
      </c>
      <c r="P4" s="8"/>
      <c r="R4">
        <v>2009</v>
      </c>
      <c r="S4" s="4">
        <f>SUMIF('Monthly Data'!$B$2:$B$145,B4,'Monthly Data'!L$2:L$145)</f>
        <v>270117289.67619997</v>
      </c>
      <c r="T4" s="8"/>
      <c r="U4" s="4">
        <f ca="1">SUMIF('GS &gt; 50 Normalized Monthly'!$B$2:$B$145,B4,'GS &gt; 50 Normalized Monthly'!Z$2:Z$145)</f>
        <v>272052124.6445893</v>
      </c>
      <c r="V4" s="4">
        <v>640448.99242075463</v>
      </c>
      <c r="W4" s="4">
        <f ca="1">U4-V4</f>
        <v>271411675.65216857</v>
      </c>
      <c r="X4" s="8"/>
      <c r="Z4">
        <v>2009</v>
      </c>
      <c r="AA4" s="4">
        <f>SUMIF('Monthly Data'!$B$2:$B$145,B4,'Monthly Data'!O$2:O$145)</f>
        <v>148002868.85999998</v>
      </c>
      <c r="AB4" s="8"/>
      <c r="AC4" s="4">
        <f ca="1">SUMIF('LU Normalized Monthly'!$B$2:$B$145,B4,'LU Normalized Monthly'!X$2:X$145)</f>
        <v>148687034.32790083</v>
      </c>
      <c r="AD4" s="4">
        <v>0</v>
      </c>
      <c r="AE4" s="4">
        <f ca="1">AC4-AD4</f>
        <v>148687034.32790083</v>
      </c>
      <c r="AF4" s="8"/>
      <c r="AH4">
        <v>2009</v>
      </c>
      <c r="AI4" s="4">
        <f>SUMIF('Monthly Data'!$B$2:$B$145,AH4,'Monthly Data'!R$2:R$145)</f>
        <v>3992184.5421686745</v>
      </c>
      <c r="AJ4" s="4">
        <f t="shared" ref="AJ4:AJ9" si="0">AI4</f>
        <v>3992184.5421686745</v>
      </c>
      <c r="AK4" s="8"/>
      <c r="AM4">
        <v>2009</v>
      </c>
      <c r="AN4" s="4">
        <f>SUMIF('Monthly Data'!$B$2:$B$145,AM4,'Monthly Data'!T$2:T$145)</f>
        <v>2256948.7499999995</v>
      </c>
      <c r="AO4" s="4">
        <f t="shared" ref="AO4:AO9" si="1">AN4</f>
        <v>2256948.7499999995</v>
      </c>
      <c r="AP4" s="8"/>
    </row>
    <row r="5" spans="1:42" x14ac:dyDescent="0.2">
      <c r="B5">
        <v>2010</v>
      </c>
      <c r="C5" s="23">
        <f>SUMIF('Monthly Data'!$B$2:$B$145,B5,'Monthly Data'!D$2:D$145)</f>
        <v>197410764.39520001</v>
      </c>
      <c r="D5" s="8">
        <f>(C5-C4)/C4</f>
        <v>4.8305303886413157E-3</v>
      </c>
      <c r="E5" s="4">
        <f ca="1">SUMIF('Res Normalized Monthly'!$B$2:$B$145,B5,'Res Normalized Monthly'!Z$2:Z$145)</f>
        <v>196274121.24930707</v>
      </c>
      <c r="F5" s="4">
        <v>682194.07946446305</v>
      </c>
      <c r="G5" s="4">
        <f t="shared" ref="G5:G15" ca="1" si="2">E5-F5</f>
        <v>195591927.1698426</v>
      </c>
      <c r="H5" s="8">
        <f ca="1">(G5-G4)/G4</f>
        <v>-1.6554931481674948E-2</v>
      </c>
      <c r="J5">
        <v>2010</v>
      </c>
      <c r="K5" s="4">
        <f>SUMIF('Monthly Data'!$B$2:$B$145,B5,'Monthly Data'!G$2:G$145)</f>
        <v>94126083.127000004</v>
      </c>
      <c r="L5" s="8">
        <f>(K5-K4)/K4</f>
        <v>8.3062720537126575E-3</v>
      </c>
      <c r="M5" s="4">
        <f ca="1">SUMIF('GS &lt; 50 Normalized Monthly'!$B$2:$B$145,B5,'GS &lt; 50 Normalized Monthly'!T$2:T$145)</f>
        <v>95442830.863220856</v>
      </c>
      <c r="N5" s="4">
        <v>952749.70273803978</v>
      </c>
      <c r="O5" s="4">
        <f t="shared" ref="O5:O15" ca="1" si="3">M5-N5</f>
        <v>94490081.160482809</v>
      </c>
      <c r="P5" s="8">
        <f ca="1">(O5-O4)/O4</f>
        <v>-1.6393915692765364E-2</v>
      </c>
      <c r="R5">
        <v>2010</v>
      </c>
      <c r="S5" s="4">
        <f>SUMIF('Monthly Data'!$B$2:$B$145,B5,'Monthly Data'!L$2:L$145)</f>
        <v>273806097.95489997</v>
      </c>
      <c r="T5" s="8">
        <f>(S5-S4)/S4</f>
        <v>1.3656320493671142E-2</v>
      </c>
      <c r="U5" s="4">
        <f ca="1">SUMIF('GS &gt; 50 Normalized Monthly'!$B$2:$B$145,B5,'GS &gt; 50 Normalized Monthly'!Z$2:Z$145)</f>
        <v>273801684.58655435</v>
      </c>
      <c r="V5" s="4">
        <v>1417089.9787488147</v>
      </c>
      <c r="W5" s="4">
        <f t="shared" ref="W5:W15" ca="1" si="4">U5-V5</f>
        <v>272384594.60780555</v>
      </c>
      <c r="X5" s="8">
        <f ca="1">(W5-W4)/W4</f>
        <v>3.5846613941687461E-3</v>
      </c>
      <c r="Z5">
        <v>2010</v>
      </c>
      <c r="AA5" s="4">
        <f>SUMIF('Monthly Data'!$B$2:$B$145,B5,'Monthly Data'!O$2:O$145)</f>
        <v>149058789.9682</v>
      </c>
      <c r="AB5" s="8">
        <f>(AA5-AA4)/AA4</f>
        <v>7.1344637866367216E-3</v>
      </c>
      <c r="AC5" s="4">
        <f ca="1">SUMIF('LU Normalized Monthly'!$B$2:$B$145,B5,'LU Normalized Monthly'!X$2:X$145)</f>
        <v>150173339.5026477</v>
      </c>
      <c r="AD5" s="4">
        <v>0</v>
      </c>
      <c r="AE5" s="4">
        <f t="shared" ref="AE5:AE15" ca="1" si="5">AC5-AD5</f>
        <v>150173339.5026477</v>
      </c>
      <c r="AF5" s="8">
        <f ca="1">(AE5-AE4)/AE4</f>
        <v>9.9961989386990469E-3</v>
      </c>
      <c r="AG5" s="10"/>
      <c r="AH5">
        <v>2010</v>
      </c>
      <c r="AI5" s="4">
        <f>SUMIF('Monthly Data'!$B$2:$B$145,AH5,'Monthly Data'!R$2:R$145)</f>
        <v>4076824</v>
      </c>
      <c r="AJ5" s="4">
        <f t="shared" si="0"/>
        <v>4076824</v>
      </c>
      <c r="AK5" s="13">
        <f>(AJ5-AJ4)/AJ4</f>
        <v>2.1201288902678528E-2</v>
      </c>
      <c r="AM5">
        <v>2010</v>
      </c>
      <c r="AN5" s="4">
        <f>SUMIF('Monthly Data'!$B$2:$B$145,AM5,'Monthly Data'!T$2:T$145)</f>
        <v>2229012.04</v>
      </c>
      <c r="AO5" s="4">
        <f t="shared" si="1"/>
        <v>2229012.04</v>
      </c>
      <c r="AP5" s="13">
        <f>(AO5-AO4)/AO4</f>
        <v>-1.2378087894109028E-2</v>
      </c>
    </row>
    <row r="6" spans="1:42" x14ac:dyDescent="0.2">
      <c r="B6">
        <v>2011</v>
      </c>
      <c r="C6" s="23">
        <f>SUMIF('Monthly Data'!$B$2:$B$145,B6,'Monthly Data'!D$2:D$145)</f>
        <v>191104338.41010001</v>
      </c>
      <c r="D6" s="8">
        <f>(C6-C5)/C5</f>
        <v>-3.1945704705722423E-2</v>
      </c>
      <c r="E6" s="4">
        <f ca="1">SUMIF('Res Normalized Monthly'!$B$2:$B$145,B6,'Res Normalized Monthly'!Z$2:Z$145)</f>
        <v>193270174.39688697</v>
      </c>
      <c r="F6" s="4">
        <v>1107163.2062933119</v>
      </c>
      <c r="G6" s="4">
        <f t="shared" ca="1" si="2"/>
        <v>192163011.19059366</v>
      </c>
      <c r="H6" s="8">
        <f t="shared" ref="H6:H15" ca="1" si="6">(G6-G5)/G5</f>
        <v>-1.7530968833245533E-2</v>
      </c>
      <c r="J6">
        <v>2011</v>
      </c>
      <c r="K6" s="4">
        <f>SUMIF('Monthly Data'!$B$2:$B$145,B6,'Monthly Data'!G$2:G$145)</f>
        <v>93008634.910999998</v>
      </c>
      <c r="L6" s="8">
        <f>(K6-K5)/K5</f>
        <v>-1.1871823185208758E-2</v>
      </c>
      <c r="M6" s="4">
        <f ca="1">SUMIF('GS &lt; 50 Normalized Monthly'!$B$2:$B$145,B6,'GS &lt; 50 Normalized Monthly'!T$2:T$145)</f>
        <v>95331162.925358191</v>
      </c>
      <c r="N6" s="4">
        <v>1555085.5942689374</v>
      </c>
      <c r="O6" s="4">
        <f t="shared" ca="1" si="3"/>
        <v>93776077.331089258</v>
      </c>
      <c r="P6" s="8">
        <f t="shared" ref="P6:P15" ca="1" si="7">(O6-O5)/O5</f>
        <v>-7.5563892064065457E-3</v>
      </c>
      <c r="R6">
        <v>2011</v>
      </c>
      <c r="S6" s="4">
        <f>SUMIF('Monthly Data'!$B$2:$B$145,B6,'Monthly Data'!L$2:L$145)</f>
        <v>273712584.15109998</v>
      </c>
      <c r="T6" s="8">
        <f>(S6-S5)/S5</f>
        <v>-3.4153294794548363E-4</v>
      </c>
      <c r="U6" s="4">
        <f ca="1">SUMIF('GS &gt; 50 Normalized Monthly'!$B$2:$B$145,B6,'GS &gt; 50 Normalized Monthly'!Z$2:Z$145)</f>
        <v>278048545.07195258</v>
      </c>
      <c r="V6" s="4">
        <v>1764891.4269927314</v>
      </c>
      <c r="W6" s="4">
        <f t="shared" ca="1" si="4"/>
        <v>276283653.64495987</v>
      </c>
      <c r="X6" s="8">
        <f t="shared" ref="X6:X15" ca="1" si="8">(W6-W5)/W5</f>
        <v>1.4314535823027724E-2</v>
      </c>
      <c r="Z6">
        <v>2011</v>
      </c>
      <c r="AA6" s="4">
        <f>SUMIF('Monthly Data'!$B$2:$B$145,B6,'Monthly Data'!O$2:O$145)</f>
        <v>154491718.44549999</v>
      </c>
      <c r="AB6" s="8">
        <f>(AA6-AA5)/AA5</f>
        <v>3.6448226088907888E-2</v>
      </c>
      <c r="AC6" s="4">
        <f ca="1">SUMIF('LU Normalized Monthly'!$B$2:$B$145,B6,'LU Normalized Monthly'!X$2:X$145)</f>
        <v>154755833.88257509</v>
      </c>
      <c r="AD6" s="4">
        <v>617444.24766883871</v>
      </c>
      <c r="AE6" s="4">
        <f t="shared" ca="1" si="5"/>
        <v>154138389.63490626</v>
      </c>
      <c r="AF6" s="8">
        <f t="shared" ref="AF6:AF15" ca="1" si="9">(AE6-AE5)/AE5</f>
        <v>2.6403156148689471E-2</v>
      </c>
      <c r="AG6" s="10"/>
      <c r="AH6">
        <v>2011</v>
      </c>
      <c r="AI6" s="4">
        <f>SUMIF('Monthly Data'!$B$2:$B$145,AH6,'Monthly Data'!R$2:R$145)</f>
        <v>4142238</v>
      </c>
      <c r="AJ6" s="4">
        <f t="shared" si="0"/>
        <v>4142238</v>
      </c>
      <c r="AK6" s="13">
        <f t="shared" ref="AK6:AK11" si="10">(AJ6-AJ5)/AJ5</f>
        <v>1.60453333281005E-2</v>
      </c>
      <c r="AM6">
        <v>2011</v>
      </c>
      <c r="AN6" s="4">
        <f>SUMIF('Monthly Data'!$B$2:$B$145,AM6,'Monthly Data'!T$2:T$145)</f>
        <v>1517655.06</v>
      </c>
      <c r="AO6" s="4">
        <f t="shared" si="1"/>
        <v>1517655.06</v>
      </c>
      <c r="AP6" s="13">
        <f t="shared" ref="AP6:AP11" si="11">(AO6-AO5)/AO5</f>
        <v>-0.31913554850067116</v>
      </c>
    </row>
    <row r="7" spans="1:42" x14ac:dyDescent="0.2">
      <c r="B7" s="9">
        <v>2012</v>
      </c>
      <c r="C7" s="23">
        <f>SUMIF('Monthly Data'!$B$2:$B$145,B7,'Monthly Data'!D$2:D$145)</f>
        <v>184953208.6112</v>
      </c>
      <c r="D7" s="8">
        <f>(C7-C6)/C6</f>
        <v>-3.21872849673355E-2</v>
      </c>
      <c r="E7" s="4">
        <f ca="1">SUMIF('Res Normalized Monthly'!$B$2:$B$145,B7,'Res Normalized Monthly'!Z$2:Z$145)</f>
        <v>189004750.27589732</v>
      </c>
      <c r="F7" s="4">
        <v>1533505.9960037966</v>
      </c>
      <c r="G7" s="4">
        <f t="shared" ca="1" si="2"/>
        <v>187471244.27989352</v>
      </c>
      <c r="H7" s="8">
        <f t="shared" ca="1" si="6"/>
        <v>-2.4415556779794068E-2</v>
      </c>
      <c r="J7" s="9">
        <v>2012</v>
      </c>
      <c r="K7" s="4">
        <f>SUMIF('Monthly Data'!$B$2:$B$145,B7,'Monthly Data'!G$2:G$145)</f>
        <v>88608640.897100002</v>
      </c>
      <c r="L7" s="8">
        <f>(K7-K6)/K6</f>
        <v>-4.7307371171615979E-2</v>
      </c>
      <c r="M7" s="4">
        <f ca="1">SUMIF('GS &lt; 50 Normalized Monthly'!$B$2:$B$145,B7,'GS &lt; 50 Normalized Monthly'!T$2:T$145)</f>
        <v>92953049.433838785</v>
      </c>
      <c r="N7" s="4">
        <v>2495454.5579738081</v>
      </c>
      <c r="O7" s="4">
        <f t="shared" ca="1" si="3"/>
        <v>90457594.875864983</v>
      </c>
      <c r="P7" s="8">
        <f t="shared" ca="1" si="7"/>
        <v>-3.5387302920636354E-2</v>
      </c>
      <c r="R7" s="9">
        <v>2012</v>
      </c>
      <c r="S7" s="4">
        <f>SUMIF('Monthly Data'!$B$2:$B$145,B7,'Monthly Data'!L$2:L$145)</f>
        <v>274473667.94679999</v>
      </c>
      <c r="T7" s="8">
        <f>(S7-S6)/S6</f>
        <v>2.7805948274554518E-3</v>
      </c>
      <c r="U7" s="4">
        <f ca="1">SUMIF('GS &gt; 50 Normalized Monthly'!$B$2:$B$145,B7,'GS &gt; 50 Normalized Monthly'!Z$2:Z$145)</f>
        <v>279005056.46051198</v>
      </c>
      <c r="V7" s="4">
        <v>3777676.4597188346</v>
      </c>
      <c r="W7" s="4">
        <f t="shared" ca="1" si="4"/>
        <v>275227380.00079316</v>
      </c>
      <c r="X7" s="8">
        <f t="shared" ca="1" si="8"/>
        <v>-3.8231492534266231E-3</v>
      </c>
      <c r="Z7" s="9">
        <v>2012</v>
      </c>
      <c r="AA7" s="4">
        <f>SUMIF('Monthly Data'!$B$2:$B$145,B7,'Monthly Data'!O$2:O$145)</f>
        <v>155448434.65640002</v>
      </c>
      <c r="AB7" s="8">
        <f>(AA7-AA6)/AA6</f>
        <v>6.192669875942503E-3</v>
      </c>
      <c r="AC7" s="4">
        <f ca="1">SUMIF('LU Normalized Monthly'!$B$2:$B$145,B7,'LU Normalized Monthly'!X$2:X$145)</f>
        <v>153566770.54882026</v>
      </c>
      <c r="AD7" s="4">
        <v>1541625.621168084</v>
      </c>
      <c r="AE7" s="4">
        <f t="shared" ca="1" si="5"/>
        <v>152025144.92765218</v>
      </c>
      <c r="AF7" s="8">
        <f t="shared" ca="1" si="9"/>
        <v>-1.3710047913822991E-2</v>
      </c>
      <c r="AG7" s="10"/>
      <c r="AH7" s="9">
        <v>2012</v>
      </c>
      <c r="AI7" s="4">
        <f>SUMIF('Monthly Data'!$B$2:$B$145,AH7,'Monthly Data'!R$2:R$145)</f>
        <v>4555371</v>
      </c>
      <c r="AJ7" s="4">
        <f t="shared" si="0"/>
        <v>4555371</v>
      </c>
      <c r="AK7" s="13">
        <f t="shared" si="10"/>
        <v>9.973666409317862E-2</v>
      </c>
      <c r="AM7" s="9">
        <v>2012</v>
      </c>
      <c r="AN7" s="4">
        <f>SUMIF('Monthly Data'!$B$2:$B$145,AM7,'Monthly Data'!T$2:T$145)</f>
        <v>1484560.47</v>
      </c>
      <c r="AO7" s="4">
        <f t="shared" si="1"/>
        <v>1484560.47</v>
      </c>
      <c r="AP7" s="13">
        <f t="shared" si="11"/>
        <v>-2.1806397825339892E-2</v>
      </c>
    </row>
    <row r="8" spans="1:42" x14ac:dyDescent="0.2">
      <c r="B8">
        <v>2013</v>
      </c>
      <c r="C8" s="23">
        <f>SUMIF('Monthly Data'!$B$2:$B$145,B8,'Monthly Data'!D$2:D$145)</f>
        <v>189348695.8743</v>
      </c>
      <c r="D8" s="8">
        <f>(C8-C7)/C7</f>
        <v>2.3765401509416289E-2</v>
      </c>
      <c r="E8" s="4">
        <f ca="1">SUMIF('Res Normalized Monthly'!$B$2:$B$145,B8,'Res Normalized Monthly'!Z$2:Z$145)</f>
        <v>190184163.93804991</v>
      </c>
      <c r="F8" s="4">
        <v>1920952.8809337567</v>
      </c>
      <c r="G8" s="4">
        <f t="shared" ca="1" si="2"/>
        <v>188263211.05711615</v>
      </c>
      <c r="H8" s="8">
        <f t="shared" ca="1" si="6"/>
        <v>4.224470692903875E-3</v>
      </c>
      <c r="J8">
        <v>2013</v>
      </c>
      <c r="K8" s="4">
        <f>SUMIF('Monthly Data'!$B$2:$B$145,B8,'Monthly Data'!G$2:G$145)</f>
        <v>86375577.059599996</v>
      </c>
      <c r="L8" s="8">
        <f>(K8-K7)/K7</f>
        <v>-2.5201422963853293E-2</v>
      </c>
      <c r="M8" s="4">
        <f ca="1">SUMIF('GS &lt; 50 Normalized Monthly'!$B$2:$B$145,B8,'GS &lt; 50 Normalized Monthly'!T$2:T$145)</f>
        <v>91112596.383880287</v>
      </c>
      <c r="N8" s="4">
        <v>3319325.9112285827</v>
      </c>
      <c r="O8" s="4">
        <f t="shared" ca="1" si="3"/>
        <v>87793270.472651705</v>
      </c>
      <c r="P8" s="8">
        <f t="shared" ca="1" si="7"/>
        <v>-2.9453849694650092E-2</v>
      </c>
      <c r="R8">
        <v>2013</v>
      </c>
      <c r="S8" s="4">
        <f>SUMIF('Monthly Data'!$B$2:$B$145,B8,'Monthly Data'!L$2:L$145)</f>
        <v>279458000.47820002</v>
      </c>
      <c r="T8" s="8">
        <f>(S8-S7)/S7</f>
        <v>1.8159601861574989E-2</v>
      </c>
      <c r="U8" s="4">
        <f ca="1">SUMIF('GS &gt; 50 Normalized Monthly'!$B$2:$B$145,B8,'GS &gt; 50 Normalized Monthly'!Z$2:Z$145)</f>
        <v>284428864.13093656</v>
      </c>
      <c r="V8" s="4">
        <v>5969114.8563708365</v>
      </c>
      <c r="W8" s="4">
        <f t="shared" ca="1" si="4"/>
        <v>278459749.2745657</v>
      </c>
      <c r="X8" s="8">
        <f t="shared" ca="1" si="8"/>
        <v>1.1744359422973189E-2</v>
      </c>
      <c r="Z8">
        <v>2013</v>
      </c>
      <c r="AA8" s="4">
        <f>SUMIF('Monthly Data'!$B$2:$B$145,B8,'Monthly Data'!O$2:O$145)</f>
        <v>153943745.77000001</v>
      </c>
      <c r="AB8" s="8">
        <f>(AA8-AA7)/AA7</f>
        <v>-9.679665734337867E-3</v>
      </c>
      <c r="AC8" s="4">
        <f ca="1">SUMIF('LU Normalized Monthly'!$B$2:$B$145,B8,'LU Normalized Monthly'!X$2:X$145)</f>
        <v>157451953.78026366</v>
      </c>
      <c r="AD8" s="4">
        <v>2488161.3079137807</v>
      </c>
      <c r="AE8" s="4">
        <f t="shared" ca="1" si="5"/>
        <v>154963792.47234988</v>
      </c>
      <c r="AF8" s="8">
        <f t="shared" ca="1" si="9"/>
        <v>1.9330009822363176E-2</v>
      </c>
      <c r="AG8" s="10"/>
      <c r="AH8">
        <v>2013</v>
      </c>
      <c r="AI8" s="4">
        <f>SUMIF('Monthly Data'!$B$2:$B$145,AH8,'Monthly Data'!R$2:R$145)</f>
        <v>3336835</v>
      </c>
      <c r="AJ8" s="4">
        <f t="shared" si="0"/>
        <v>3336835</v>
      </c>
      <c r="AK8" s="13">
        <f t="shared" si="10"/>
        <v>-0.26749434897838176</v>
      </c>
      <c r="AM8">
        <v>2013</v>
      </c>
      <c r="AN8" s="4">
        <f>SUMIF('Monthly Data'!$B$2:$B$145,AM8,'Monthly Data'!T$2:T$145)</f>
        <v>1499819.8</v>
      </c>
      <c r="AO8" s="4">
        <f t="shared" si="1"/>
        <v>1499819.8</v>
      </c>
      <c r="AP8" s="13">
        <f t="shared" si="11"/>
        <v>1.0278685380865675E-2</v>
      </c>
    </row>
    <row r="9" spans="1:42" s="20" customFormat="1" x14ac:dyDescent="0.2">
      <c r="B9" s="30">
        <v>2014</v>
      </c>
      <c r="C9" s="23">
        <f>SUMIF('Monthly Data'!$B$2:$B$145,B9,'Monthly Data'!D$2:D$145)</f>
        <v>192061408.34380001</v>
      </c>
      <c r="D9" s="8">
        <f>(C9-C8)/C8</f>
        <v>1.4326544246710059E-2</v>
      </c>
      <c r="E9" s="4">
        <f ca="1">SUMIF('Res Normalized Monthly'!$B$2:$B$145,B9,'Res Normalized Monthly'!Z$2:Z$145)</f>
        <v>193398268.04193673</v>
      </c>
      <c r="F9" s="4">
        <v>2562286.7841400919</v>
      </c>
      <c r="G9" s="4">
        <f t="shared" ca="1" si="2"/>
        <v>190835981.25779665</v>
      </c>
      <c r="H9" s="8">
        <f t="shared" ca="1" si="6"/>
        <v>1.3665814931308888E-2</v>
      </c>
      <c r="J9" s="9">
        <v>2014</v>
      </c>
      <c r="K9" s="4">
        <f>SUMIF('Monthly Data'!$B$2:$B$145,B9,'Monthly Data'!G$2:G$145)</f>
        <v>91470554.884800017</v>
      </c>
      <c r="L9" s="8">
        <f>(K9-K8)/K8</f>
        <v>5.898632459131864E-2</v>
      </c>
      <c r="M9" s="4">
        <f ca="1">SUMIF('GS &lt; 50 Normalized Monthly'!$B$2:$B$145,B9,'GS &lt; 50 Normalized Monthly'!T$2:T$145)</f>
        <v>96674414.55303511</v>
      </c>
      <c r="N9" s="4">
        <v>3869537.1102359183</v>
      </c>
      <c r="O9" s="4">
        <f t="shared" ca="1" si="3"/>
        <v>92804877.442799196</v>
      </c>
      <c r="P9" s="8">
        <f t="shared" ca="1" si="7"/>
        <v>5.7084181317845373E-2</v>
      </c>
      <c r="R9" s="9">
        <v>2014</v>
      </c>
      <c r="S9" s="4">
        <f>SUMIF('Monthly Data'!$B$2:$B$145,B9,'Monthly Data'!L$2:L$145)</f>
        <v>272498127.16669995</v>
      </c>
      <c r="T9" s="8">
        <f>(S9-S8)/S8</f>
        <v>-2.4904899124700491E-2</v>
      </c>
      <c r="U9" s="4">
        <f ca="1">SUMIF('GS &gt; 50 Normalized Monthly'!$B$2:$B$145,B9,'GS &gt; 50 Normalized Monthly'!Z$2:Z$145)</f>
        <v>279732630.7794435</v>
      </c>
      <c r="V9" s="4">
        <v>7491975.7592720697</v>
      </c>
      <c r="W9" s="4">
        <f t="shared" ca="1" si="4"/>
        <v>272240655.0201714</v>
      </c>
      <c r="X9" s="8">
        <f t="shared" ca="1" si="8"/>
        <v>-2.2333907398092812E-2</v>
      </c>
      <c r="Z9" s="9">
        <v>2014</v>
      </c>
      <c r="AA9" s="4">
        <f>SUMIF('Monthly Data'!$B$2:$B$145,B9,'Monthly Data'!O$2:O$145)</f>
        <v>151518193.477</v>
      </c>
      <c r="AB9" s="8">
        <f>(AA9-AA8)/AA8</f>
        <v>-1.5756095064907116E-2</v>
      </c>
      <c r="AC9" s="4">
        <f ca="1">SUMIF('LU Normalized Monthly'!$B$2:$B$145,B9,'LU Normalized Monthly'!X$2:X$145)</f>
        <v>156983301.40967277</v>
      </c>
      <c r="AD9" s="4">
        <v>3178683.6120719071</v>
      </c>
      <c r="AE9" s="4">
        <f t="shared" ca="1" si="5"/>
        <v>153804617.79760087</v>
      </c>
      <c r="AF9" s="8">
        <f t="shared" ca="1" si="9"/>
        <v>-7.4802936625073093E-3</v>
      </c>
      <c r="AG9" s="10"/>
      <c r="AH9" s="9">
        <v>2014</v>
      </c>
      <c r="AI9" s="4">
        <f>SUMIF('Monthly Data'!$B$2:$B$145,AH9,'Monthly Data'!R$2:R$145)</f>
        <v>1817916.7936968291</v>
      </c>
      <c r="AJ9" s="4">
        <f t="shared" si="0"/>
        <v>1817916.7936968291</v>
      </c>
      <c r="AK9" s="13">
        <f>(AJ9-AJ8)/AJ8</f>
        <v>-0.45519727715130381</v>
      </c>
      <c r="AM9" s="9">
        <v>2014</v>
      </c>
      <c r="AN9" s="4">
        <f>SUMIF('Monthly Data'!$B$2:$B$145,AM9,'Monthly Data'!T$2:T$145)</f>
        <v>1247036.4200000002</v>
      </c>
      <c r="AO9" s="4">
        <f t="shared" si="1"/>
        <v>1247036.4200000002</v>
      </c>
      <c r="AP9" s="13">
        <f>(AO9-AO8)/AO8</f>
        <v>-0.16854250090577541</v>
      </c>
    </row>
    <row r="10" spans="1:42" s="20" customFormat="1" x14ac:dyDescent="0.2">
      <c r="B10" s="20">
        <v>2015</v>
      </c>
      <c r="C10" s="24"/>
      <c r="D10" s="22"/>
      <c r="E10" s="21">
        <f ca="1">SUMIF('Res Normalized Monthly'!$B$2:$B$145,B10,'Res Normalized Monthly'!Z$2:Z$145)</f>
        <v>192302263.20919624</v>
      </c>
      <c r="F10" s="21">
        <v>2884431.6149235088</v>
      </c>
      <c r="G10" s="21">
        <f t="shared" ca="1" si="2"/>
        <v>189417831.59427273</v>
      </c>
      <c r="H10" s="22">
        <f t="shared" ca="1" si="6"/>
        <v>-7.4312488356593582E-3</v>
      </c>
      <c r="J10" s="20">
        <v>2015</v>
      </c>
      <c r="K10" s="21"/>
      <c r="L10" s="22"/>
      <c r="M10" s="21">
        <f ca="1">SUMIF('GS &lt; 50 Normalized Monthly'!$B$2:$B$145,B10,'GS &lt; 50 Normalized Monthly'!T$2:T$145)</f>
        <v>94145236.899478838</v>
      </c>
      <c r="N10" s="21">
        <v>4010007.5887458301</v>
      </c>
      <c r="O10" s="21">
        <f t="shared" ca="1" si="3"/>
        <v>90135229.310733005</v>
      </c>
      <c r="P10" s="22">
        <f t="shared" ca="1" si="7"/>
        <v>-2.8766248128624952E-2</v>
      </c>
      <c r="R10" s="20">
        <v>2015</v>
      </c>
      <c r="S10" s="21"/>
      <c r="T10" s="22"/>
      <c r="U10" s="21">
        <f ca="1">SUMIF('GS &gt; 50 Normalized Monthly'!$B$2:$B$145,B10,'GS &gt; 50 Normalized Monthly'!Z$2:Z$145)</f>
        <v>281952431.54382312</v>
      </c>
      <c r="V10" s="21">
        <v>8042504.013463797</v>
      </c>
      <c r="W10" s="21">
        <f t="shared" ca="1" si="4"/>
        <v>273909927.53035933</v>
      </c>
      <c r="X10" s="22">
        <f t="shared" ca="1" si="8"/>
        <v>6.1316062807160116E-3</v>
      </c>
      <c r="Z10" s="20">
        <v>2015</v>
      </c>
      <c r="AA10" s="21"/>
      <c r="AB10" s="21"/>
      <c r="AC10" s="21">
        <f ca="1">SUMIF('LU Normalized Monthly'!$B$2:$B$145,B10,'LU Normalized Monthly'!X$2:X$145)</f>
        <v>158082285.9742094</v>
      </c>
      <c r="AD10" s="21">
        <v>3218063.892023854</v>
      </c>
      <c r="AE10" s="21">
        <f t="shared" ca="1" si="5"/>
        <v>154864222.08218554</v>
      </c>
      <c r="AF10" s="22">
        <f t="shared" ca="1" si="9"/>
        <v>6.889287849465334E-3</v>
      </c>
      <c r="AG10" s="64"/>
      <c r="AH10" s="20">
        <v>2015</v>
      </c>
      <c r="AI10" s="21"/>
      <c r="AJ10" s="21">
        <v>1814577.0773553622</v>
      </c>
      <c r="AK10" s="28">
        <f t="shared" si="10"/>
        <v>-1.8371117715874044E-3</v>
      </c>
      <c r="AM10" s="20">
        <v>2015</v>
      </c>
      <c r="AN10" s="21"/>
      <c r="AO10" s="21">
        <f>AO9*(1+'Connection count '!AB10)</f>
        <v>1221325.5922377929</v>
      </c>
      <c r="AP10" s="28">
        <f t="shared" si="11"/>
        <v>-2.0617543601659401E-2</v>
      </c>
    </row>
    <row r="11" spans="1:42" s="20" customFormat="1" x14ac:dyDescent="0.2">
      <c r="B11" s="20">
        <v>2016</v>
      </c>
      <c r="C11" s="24"/>
      <c r="D11" s="22"/>
      <c r="E11" s="21">
        <f ca="1">SUMIF('Res Normalized Monthly'!$B$2:$B$145,B11,'Res Normalized Monthly'!Z$2:Z$145)</f>
        <v>191224136.1739881</v>
      </c>
      <c r="F11" s="21">
        <v>2663258.2109548198</v>
      </c>
      <c r="G11" s="21">
        <f t="shared" ca="1" si="2"/>
        <v>188560877.96303329</v>
      </c>
      <c r="H11" s="22">
        <f t="shared" ca="1" si="6"/>
        <v>-4.524144448422431E-3</v>
      </c>
      <c r="J11" s="20">
        <v>2016</v>
      </c>
      <c r="K11" s="21"/>
      <c r="L11" s="22"/>
      <c r="M11" s="21">
        <f ca="1">SUMIF('GS &lt; 50 Normalized Monthly'!$B$2:$B$145,B11,'GS &lt; 50 Normalized Monthly'!T$2:T$145)</f>
        <v>91658299.161394775</v>
      </c>
      <c r="N11" s="21">
        <v>3928469.5574028739</v>
      </c>
      <c r="O11" s="21">
        <f t="shared" ca="1" si="3"/>
        <v>87729829.603991896</v>
      </c>
      <c r="P11" s="22">
        <f t="shared" ca="1" si="7"/>
        <v>-2.6686565565265417E-2</v>
      </c>
      <c r="R11" s="20">
        <v>2016</v>
      </c>
      <c r="S11" s="21"/>
      <c r="T11" s="22"/>
      <c r="U11" s="21">
        <f ca="1">SUMIF('GS &gt; 50 Normalized Monthly'!$B$2:$B$145,B11,'GS &gt; 50 Normalized Monthly'!Z$2:Z$145)</f>
        <v>284131254.77220869</v>
      </c>
      <c r="V11" s="21">
        <v>7651052.3122121934</v>
      </c>
      <c r="W11" s="21">
        <f t="shared" ca="1" si="4"/>
        <v>276480202.45999652</v>
      </c>
      <c r="X11" s="22">
        <f t="shared" ca="1" si="8"/>
        <v>9.3836501393411969E-3</v>
      </c>
      <c r="Z11" s="20">
        <v>2016</v>
      </c>
      <c r="AA11" s="21"/>
      <c r="AB11" s="21"/>
      <c r="AC11" s="21">
        <f ca="1">SUMIF('LU Normalized Monthly'!$B$2:$B$145,B11,'LU Normalized Monthly'!X$2:X$145)</f>
        <v>159462579.64585742</v>
      </c>
      <c r="AD11" s="21">
        <v>3147675.7857241761</v>
      </c>
      <c r="AE11" s="21">
        <f t="shared" ca="1" si="5"/>
        <v>156314903.86013326</v>
      </c>
      <c r="AF11" s="22">
        <f t="shared" ca="1" si="9"/>
        <v>9.3674430313404177E-3</v>
      </c>
      <c r="AH11" s="20">
        <v>2016</v>
      </c>
      <c r="AI11" s="21"/>
      <c r="AJ11" s="21">
        <v>1818158.4601505373</v>
      </c>
      <c r="AK11" s="28">
        <f t="shared" si="10"/>
        <v>1.9736735572537505E-3</v>
      </c>
      <c r="AM11" s="20">
        <v>2016</v>
      </c>
      <c r="AN11" s="21"/>
      <c r="AO11" s="21">
        <f>AO10*(1+'Connection count '!AB11)</f>
        <v>1196144.8585880077</v>
      </c>
      <c r="AP11" s="28">
        <f t="shared" si="11"/>
        <v>-2.0617543601659384E-2</v>
      </c>
    </row>
    <row r="12" spans="1:42" s="20" customFormat="1" x14ac:dyDescent="0.2">
      <c r="B12" s="20">
        <v>2017</v>
      </c>
      <c r="C12" s="24"/>
      <c r="D12" s="22"/>
      <c r="E12" s="21">
        <f ca="1">SUMIF('Res Normalized Monthly'!$B$2:$B$145,B12,'Res Normalized Monthly'!Z$2:Z$145)</f>
        <v>190164000.78156498</v>
      </c>
      <c r="F12" s="21">
        <v>2321713.5561340945</v>
      </c>
      <c r="G12" s="21">
        <f t="shared" ca="1" si="2"/>
        <v>187842287.22543088</v>
      </c>
      <c r="H12" s="22">
        <f t="shared" ca="1" si="6"/>
        <v>-3.8109216787974966E-3</v>
      </c>
      <c r="J12" s="20">
        <v>2017</v>
      </c>
      <c r="K12" s="21"/>
      <c r="L12" s="22"/>
      <c r="M12" s="21">
        <f ca="1">SUMIF('GS &lt; 50 Normalized Monthly'!$B$2:$B$145,B12,'GS &lt; 50 Normalized Monthly'!T$2:T$145)</f>
        <v>89212895.887959197</v>
      </c>
      <c r="N12" s="21">
        <v>2638606.3007140821</v>
      </c>
      <c r="O12" s="21">
        <f t="shared" ca="1" si="3"/>
        <v>86574289.587245122</v>
      </c>
      <c r="P12" s="22">
        <f t="shared" ca="1" si="7"/>
        <v>-1.317157484475719E-2</v>
      </c>
      <c r="R12" s="20">
        <v>2017</v>
      </c>
      <c r="S12" s="21"/>
      <c r="T12" s="22"/>
      <c r="U12" s="21">
        <f ca="1">SUMIF('GS &gt; 50 Normalized Monthly'!$B$2:$B$145,B12,'GS &gt; 50 Normalized Monthly'!Z$2:Z$145)</f>
        <v>286379824.32546234</v>
      </c>
      <c r="V12" s="21">
        <v>7120468.036764794</v>
      </c>
      <c r="W12" s="21">
        <f t="shared" ca="1" si="4"/>
        <v>279259356.28869754</v>
      </c>
      <c r="X12" s="22">
        <f t="shared" ca="1" si="8"/>
        <v>1.0051908975663928E-2</v>
      </c>
      <c r="Z12" s="20">
        <v>2017</v>
      </c>
      <c r="AA12" s="21"/>
      <c r="AB12" s="21"/>
      <c r="AC12" s="21">
        <f ca="1">SUMIF('LU Normalized Monthly'!$B$2:$B$145,B12,'LU Normalized Monthly'!X$2:X$145)</f>
        <v>160565405.40980208</v>
      </c>
      <c r="AD12" s="21">
        <v>3099349.8405498676</v>
      </c>
      <c r="AE12" s="21">
        <f t="shared" ca="1" si="5"/>
        <v>157466055.56925222</v>
      </c>
      <c r="AF12" s="22">
        <f t="shared" ca="1" si="9"/>
        <v>7.3643119158297576E-3</v>
      </c>
      <c r="AH12" s="20">
        <v>2017</v>
      </c>
      <c r="AI12" s="21"/>
      <c r="AJ12" s="21">
        <v>1821739.8429457126</v>
      </c>
      <c r="AK12" s="28">
        <f>(AJ12-AJ11)/AJ11</f>
        <v>1.9697858430220536E-3</v>
      </c>
      <c r="AM12" s="20">
        <v>2017</v>
      </c>
      <c r="AN12" s="21"/>
      <c r="AO12" s="21">
        <f>AO11*(1+'Connection count '!AB12)</f>
        <v>1171483.2898121688</v>
      </c>
      <c r="AP12" s="28">
        <f>(AO12-AO11)/AO11</f>
        <v>-2.0617543601659377E-2</v>
      </c>
    </row>
    <row r="13" spans="1:42" s="20" customFormat="1" x14ac:dyDescent="0.2">
      <c r="B13" s="20">
        <v>2018</v>
      </c>
      <c r="C13" s="24"/>
      <c r="D13" s="22"/>
      <c r="E13" s="21">
        <f ca="1">SUMIF('Res Normalized Monthly'!$B$2:$B$145,B13,'Res Normalized Monthly'!Z$2:Z$145)</f>
        <v>189121971.60214204</v>
      </c>
      <c r="F13" s="21">
        <v>2232006.8711754591</v>
      </c>
      <c r="G13" s="21">
        <f t="shared" ca="1" si="2"/>
        <v>186889964.73096657</v>
      </c>
      <c r="H13" s="22">
        <f t="shared" ca="1" si="6"/>
        <v>-5.0697982255796265E-3</v>
      </c>
      <c r="J13" s="20">
        <v>2018</v>
      </c>
      <c r="K13" s="21"/>
      <c r="L13" s="22"/>
      <c r="M13" s="21">
        <f ca="1">SUMIF('GS &lt; 50 Normalized Monthly'!$B$2:$B$145,B13,'GS &lt; 50 Normalized Monthly'!T$2:T$145)</f>
        <v>86808333.410115823</v>
      </c>
      <c r="N13" s="21">
        <v>1695967.1025848677</v>
      </c>
      <c r="O13" s="21">
        <f t="shared" ca="1" si="3"/>
        <v>85112366.307530954</v>
      </c>
      <c r="P13" s="22">
        <f t="shared" ca="1" si="7"/>
        <v>-1.6886344510409362E-2</v>
      </c>
      <c r="R13" s="20">
        <v>2018</v>
      </c>
      <c r="S13" s="21"/>
      <c r="T13" s="22"/>
      <c r="U13" s="21">
        <f ca="1">SUMIF('GS &gt; 50 Normalized Monthly'!$B$2:$B$145,B13,'GS &gt; 50 Normalized Monthly'!Z$2:Z$145)</f>
        <v>288699026.20386565</v>
      </c>
      <c r="V13" s="21">
        <v>6811347.9502855875</v>
      </c>
      <c r="W13" s="21">
        <f t="shared" ca="1" si="4"/>
        <v>281887678.25358003</v>
      </c>
      <c r="X13" s="22">
        <f t="shared" ca="1" si="8"/>
        <v>9.4117597340779551E-3</v>
      </c>
      <c r="Z13" s="20">
        <v>2018</v>
      </c>
      <c r="AA13" s="21"/>
      <c r="AB13" s="21"/>
      <c r="AC13" s="21">
        <f ca="1">SUMIF('LU Normalized Monthly'!$B$2:$B$145,B13,'LU Normalized Monthly'!X$2:X$145)</f>
        <v>161735494.36208719</v>
      </c>
      <c r="AD13" s="21">
        <v>3095059.7446544217</v>
      </c>
      <c r="AE13" s="21">
        <f t="shared" ca="1" si="5"/>
        <v>158640434.61743277</v>
      </c>
      <c r="AF13" s="22">
        <f t="shared" ca="1" si="9"/>
        <v>7.4579822548744065E-3</v>
      </c>
      <c r="AH13" s="20">
        <v>2018</v>
      </c>
      <c r="AI13" s="21"/>
      <c r="AJ13" s="21">
        <v>1825321.2257408875</v>
      </c>
      <c r="AK13" s="28">
        <f>(AJ13-AJ12)/AJ12</f>
        <v>1.9659134146090933E-3</v>
      </c>
      <c r="AM13" s="20">
        <v>2018</v>
      </c>
      <c r="AN13" s="21"/>
      <c r="AO13" s="21">
        <f>AO12*(1+'Connection count '!AB13)</f>
        <v>1147330.1820058511</v>
      </c>
      <c r="AP13" s="28">
        <f>(AO13-AO12)/AO12</f>
        <v>-2.0617543601659363E-2</v>
      </c>
    </row>
    <row r="14" spans="1:42" s="20" customFormat="1" x14ac:dyDescent="0.2">
      <c r="B14" s="20">
        <v>2019</v>
      </c>
      <c r="C14" s="24"/>
      <c r="D14" s="22"/>
      <c r="E14" s="21">
        <f ca="1">SUMIF('Res Normalized Monthly'!$B$2:$B$145,B14,'Res Normalized Monthly'!Z$2:Z$145)</f>
        <v>188098163.93551433</v>
      </c>
      <c r="F14" s="21">
        <v>2121127.2944770386</v>
      </c>
      <c r="G14" s="21">
        <f t="shared" ca="1" si="2"/>
        <v>185977036.64103729</v>
      </c>
      <c r="H14" s="22">
        <f t="shared" ca="1" si="6"/>
        <v>-4.8848427535607315E-3</v>
      </c>
      <c r="J14" s="20">
        <v>2019</v>
      </c>
      <c r="K14" s="21"/>
      <c r="L14" s="22"/>
      <c r="M14" s="21">
        <f ca="1">SUMIF('GS &lt; 50 Normalized Monthly'!$B$2:$B$145,B14,'GS &lt; 50 Normalized Monthly'!T$2:T$145)</f>
        <v>84443929.643808156</v>
      </c>
      <c r="N14" s="21">
        <v>1694929.3299168264</v>
      </c>
      <c r="O14" s="21">
        <f t="shared" ca="1" si="3"/>
        <v>82749000.313891336</v>
      </c>
      <c r="P14" s="22">
        <f t="shared" ca="1" si="7"/>
        <v>-2.7767598248886916E-2</v>
      </c>
      <c r="R14" s="20">
        <v>2019</v>
      </c>
      <c r="S14" s="21"/>
      <c r="T14" s="22"/>
      <c r="U14" s="21">
        <f ca="1">SUMIF('GS &gt; 50 Normalized Monthly'!$B$2:$B$145,B14,'GS &gt; 50 Normalized Monthly'!Z$2:Z$145)</f>
        <v>291089758.31408232</v>
      </c>
      <c r="V14" s="21">
        <v>6547035.1765831672</v>
      </c>
      <c r="W14" s="21">
        <f t="shared" ca="1" si="4"/>
        <v>284542723.13749915</v>
      </c>
      <c r="X14" s="22">
        <f t="shared" ca="1" si="8"/>
        <v>9.4188043279092859E-3</v>
      </c>
      <c r="Z14" s="20">
        <v>2019</v>
      </c>
      <c r="AA14" s="21"/>
      <c r="AB14" s="21"/>
      <c r="AC14" s="21">
        <f ca="1">SUMIF('LU Normalized Monthly'!$B$2:$B$145,B14,'LU Normalized Monthly'!X$2:X$145)</f>
        <v>162973603.21358141</v>
      </c>
      <c r="AD14" s="21">
        <v>3094844.4314724063</v>
      </c>
      <c r="AE14" s="21">
        <f t="shared" ca="1" si="5"/>
        <v>159878758.78210899</v>
      </c>
      <c r="AF14" s="22">
        <f t="shared" ca="1" si="9"/>
        <v>7.8058545897361125E-3</v>
      </c>
      <c r="AH14" s="20">
        <v>2019</v>
      </c>
      <c r="AI14" s="21"/>
      <c r="AJ14" s="21">
        <v>1828902.6085360628</v>
      </c>
      <c r="AK14" s="28">
        <f>(AJ14-AJ13)/AJ13</f>
        <v>1.9620561820408579E-3</v>
      </c>
      <c r="AM14" s="20">
        <v>2019</v>
      </c>
      <c r="AN14" s="21"/>
      <c r="AO14" s="21">
        <f>AO13*(1+'Connection count '!AB14)</f>
        <v>1123675.0519528456</v>
      </c>
      <c r="AP14" s="28">
        <f>(AO14-AO13)/AO13</f>
        <v>-2.061754360165937E-2</v>
      </c>
    </row>
    <row r="15" spans="1:42" s="20" customFormat="1" x14ac:dyDescent="0.2">
      <c r="B15" s="20">
        <v>2020</v>
      </c>
      <c r="C15" s="24"/>
      <c r="D15" s="22"/>
      <c r="E15" s="21">
        <f ca="1">SUMIF('Res Normalized Monthly'!$B$2:$B$145,B15,'Res Normalized Monthly'!Z$2:Z$145)</f>
        <v>187092693.81570211</v>
      </c>
      <c r="F15" s="21">
        <v>1950948.6727470718</v>
      </c>
      <c r="G15" s="21">
        <f t="shared" ca="1" si="2"/>
        <v>185141745.14295503</v>
      </c>
      <c r="H15" s="22">
        <f t="shared" ca="1" si="6"/>
        <v>-4.4913690053814785E-3</v>
      </c>
      <c r="J15" s="20">
        <v>2020</v>
      </c>
      <c r="K15" s="21"/>
      <c r="L15" s="22"/>
      <c r="M15" s="21">
        <f ca="1">SUMIF('GS &lt; 50 Normalized Monthly'!$B$2:$B$145,B15,'GS &lt; 50 Normalized Monthly'!T$2:T$145)</f>
        <v>82119013.896497741</v>
      </c>
      <c r="N15" s="21">
        <v>1578081.3125708997</v>
      </c>
      <c r="O15" s="21">
        <f t="shared" ca="1" si="3"/>
        <v>80540932.583926842</v>
      </c>
      <c r="P15" s="22">
        <f t="shared" ca="1" si="7"/>
        <v>-2.6683920308265274E-2</v>
      </c>
      <c r="R15" s="20">
        <v>2020</v>
      </c>
      <c r="S15" s="21"/>
      <c r="T15" s="22"/>
      <c r="U15" s="21">
        <f ca="1">SUMIF('GS &gt; 50 Normalized Monthly'!$B$2:$B$145,B15,'GS &gt; 50 Normalized Monthly'!Z$2:Z$145)</f>
        <v>293552930.64019513</v>
      </c>
      <c r="V15" s="21">
        <v>5777005.3376135025</v>
      </c>
      <c r="W15" s="21">
        <f t="shared" ca="1" si="4"/>
        <v>287775925.30258161</v>
      </c>
      <c r="X15" s="22">
        <f t="shared" ca="1" si="8"/>
        <v>1.136280038874893E-2</v>
      </c>
      <c r="Z15" s="20">
        <v>2020</v>
      </c>
      <c r="AA15" s="21"/>
      <c r="AB15" s="21"/>
      <c r="AC15" s="21">
        <f ca="1">SUMIF('LU Normalized Monthly'!$B$2:$B$145,B15,'LU Normalized Monthly'!X$2:X$145)</f>
        <v>164280497.18815097</v>
      </c>
      <c r="AD15" s="21">
        <v>2925608.8634000509</v>
      </c>
      <c r="AE15" s="21">
        <f t="shared" ca="1" si="5"/>
        <v>161354888.32475093</v>
      </c>
      <c r="AF15" s="22">
        <f t="shared" ca="1" si="9"/>
        <v>9.2328058704388809E-3</v>
      </c>
      <c r="AH15" s="20">
        <v>2020</v>
      </c>
      <c r="AI15" s="21"/>
      <c r="AJ15" s="21">
        <v>1832483.9913312381</v>
      </c>
      <c r="AK15" s="28">
        <f>(AJ15-AJ14)/AJ14</f>
        <v>1.9582140560464329E-3</v>
      </c>
      <c r="AM15" s="20">
        <v>2020</v>
      </c>
      <c r="AN15" s="21"/>
      <c r="AO15" s="21">
        <f>AO14*(1+'Connection count '!AB15)</f>
        <v>1100507.632575111</v>
      </c>
      <c r="AP15" s="28">
        <f>(AO15-AO14)/AO14</f>
        <v>-2.061754360165937E-2</v>
      </c>
    </row>
  </sheetData>
  <mergeCells count="14">
    <mergeCell ref="D2:D3"/>
    <mergeCell ref="AP2:AP3"/>
    <mergeCell ref="H2:H3"/>
    <mergeCell ref="P2:P3"/>
    <mergeCell ref="X2:X3"/>
    <mergeCell ref="AF2:AF3"/>
    <mergeCell ref="AK2:AK3"/>
    <mergeCell ref="L2:L3"/>
    <mergeCell ref="T2:T3"/>
    <mergeCell ref="AB2:AB3"/>
    <mergeCell ref="F2:F3"/>
    <mergeCell ref="N2:N3"/>
    <mergeCell ref="V2:V3"/>
    <mergeCell ref="AD2:AD3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9"/>
  <sheetViews>
    <sheetView workbookViewId="0"/>
  </sheetViews>
  <sheetFormatPr defaultRowHeight="12.75" x14ac:dyDescent="0.2"/>
  <cols>
    <col min="3" max="3" width="14.85546875" bestFit="1" customWidth="1"/>
    <col min="5" max="5" width="11.28515625" bestFit="1" customWidth="1"/>
    <col min="8" max="8" width="14.85546875" bestFit="1" customWidth="1"/>
    <col min="10" max="10" width="11.28515625" bestFit="1" customWidth="1"/>
    <col min="13" max="13" width="14.85546875" bestFit="1" customWidth="1"/>
    <col min="15" max="15" width="10.28515625" bestFit="1" customWidth="1"/>
  </cols>
  <sheetData>
    <row r="2" spans="2:15" s="25" customFormat="1" ht="12.75" customHeight="1" x14ac:dyDescent="0.2">
      <c r="B2" s="92" t="s">
        <v>77</v>
      </c>
      <c r="C2" s="92"/>
      <c r="D2" s="92"/>
      <c r="E2" s="92"/>
      <c r="G2" s="92" t="s">
        <v>88</v>
      </c>
      <c r="H2" s="92"/>
      <c r="I2" s="92"/>
      <c r="J2" s="92"/>
      <c r="L2" s="92" t="s">
        <v>89</v>
      </c>
      <c r="M2" s="92"/>
      <c r="N2" s="92"/>
      <c r="O2" s="92"/>
    </row>
    <row r="3" spans="2:15" x14ac:dyDescent="0.2">
      <c r="B3" t="s">
        <v>33</v>
      </c>
      <c r="C3" s="2" t="s">
        <v>78</v>
      </c>
      <c r="D3" s="16" t="s">
        <v>82</v>
      </c>
      <c r="E3" s="18" t="s">
        <v>83</v>
      </c>
      <c r="G3" t="s">
        <v>33</v>
      </c>
      <c r="H3" s="2" t="s">
        <v>78</v>
      </c>
      <c r="I3" s="16" t="s">
        <v>82</v>
      </c>
      <c r="J3" s="18" t="s">
        <v>83</v>
      </c>
      <c r="L3" t="s">
        <v>33</v>
      </c>
      <c r="M3" s="2" t="s">
        <v>78</v>
      </c>
      <c r="N3" s="16" t="s">
        <v>82</v>
      </c>
      <c r="O3" s="18" t="s">
        <v>83</v>
      </c>
    </row>
    <row r="4" spans="2:15" s="26" customFormat="1" x14ac:dyDescent="0.2">
      <c r="C4" s="26" t="s">
        <v>79</v>
      </c>
      <c r="D4" s="26" t="s">
        <v>80</v>
      </c>
      <c r="E4" s="26" t="s">
        <v>81</v>
      </c>
      <c r="H4" s="26" t="s">
        <v>79</v>
      </c>
      <c r="I4" s="26" t="s">
        <v>80</v>
      </c>
      <c r="J4" s="26" t="s">
        <v>81</v>
      </c>
      <c r="M4" s="26" t="s">
        <v>79</v>
      </c>
      <c r="N4" s="26" t="s">
        <v>80</v>
      </c>
      <c r="O4" s="26" t="s">
        <v>81</v>
      </c>
    </row>
    <row r="5" spans="2:15" x14ac:dyDescent="0.2">
      <c r="B5">
        <v>2009</v>
      </c>
      <c r="C5" s="4">
        <f>'Normalized Annual Summary'!S4</f>
        <v>270117289.67619997</v>
      </c>
      <c r="D5">
        <f t="shared" ref="D5:D10" si="0">E5/C5</f>
        <v>2.6714950415244808E-3</v>
      </c>
      <c r="E5" s="23">
        <v>721617</v>
      </c>
      <c r="G5">
        <v>2009</v>
      </c>
      <c r="H5" s="4">
        <f>'Normalized Annual Summary'!AA4</f>
        <v>148002868.85999998</v>
      </c>
      <c r="I5">
        <f t="shared" ref="I5:I10" si="1">J5/H5</f>
        <v>1.626900896277667E-3</v>
      </c>
      <c r="J5" s="23">
        <v>240786</v>
      </c>
      <c r="L5">
        <v>2009</v>
      </c>
      <c r="M5" s="4">
        <f>'Normalized Annual Summary'!AI4</f>
        <v>3992184.5421686745</v>
      </c>
      <c r="N5">
        <f t="shared" ref="N5:N10" si="2">O5/M5</f>
        <v>2.8170781889483186E-3</v>
      </c>
      <c r="O5" s="23">
        <f>SUMIF('Monthly Data'!B:B,L5,'Monthly Data'!S:S)</f>
        <v>11246.296000000002</v>
      </c>
    </row>
    <row r="6" spans="2:15" x14ac:dyDescent="0.2">
      <c r="B6">
        <v>2010</v>
      </c>
      <c r="C6" s="4">
        <f>'Normalized Annual Summary'!S5</f>
        <v>273806097.95489997</v>
      </c>
      <c r="D6">
        <f t="shared" si="0"/>
        <v>2.7315571332644072E-3</v>
      </c>
      <c r="E6" s="23">
        <f>269184+478733</f>
        <v>747917</v>
      </c>
      <c r="G6">
        <v>2010</v>
      </c>
      <c r="H6" s="4">
        <f>'Normalized Annual Summary'!AA5</f>
        <v>149058789.9682</v>
      </c>
      <c r="I6">
        <f t="shared" si="1"/>
        <v>1.9432533972789895E-3</v>
      </c>
      <c r="J6" s="23">
        <v>289659</v>
      </c>
      <c r="L6">
        <v>2010</v>
      </c>
      <c r="M6" s="4">
        <f>'Normalized Annual Summary'!AI5</f>
        <v>4076824</v>
      </c>
      <c r="N6">
        <f t="shared" si="2"/>
        <v>2.7597794263377567E-3</v>
      </c>
      <c r="O6" s="23">
        <f>SUMIF('Monthly Data'!B:B,L6,'Monthly Data'!S:S)</f>
        <v>11251.134999999998</v>
      </c>
    </row>
    <row r="7" spans="2:15" x14ac:dyDescent="0.2">
      <c r="B7">
        <v>2011</v>
      </c>
      <c r="C7" s="4">
        <f>'Normalized Annual Summary'!S6</f>
        <v>273712584.15109998</v>
      </c>
      <c r="D7">
        <f t="shared" si="0"/>
        <v>2.8006786840930101E-3</v>
      </c>
      <c r="E7" s="23">
        <f>253354+513227</f>
        <v>766581</v>
      </c>
      <c r="G7">
        <v>2011</v>
      </c>
      <c r="H7" s="4">
        <f>'Normalized Annual Summary'!AA6</f>
        <v>154491718.44549999</v>
      </c>
      <c r="I7">
        <f t="shared" si="1"/>
        <v>1.9037525309407088E-3</v>
      </c>
      <c r="J7" s="23">
        <v>294114</v>
      </c>
      <c r="L7">
        <v>2011</v>
      </c>
      <c r="M7" s="4">
        <f>'Normalized Annual Summary'!AI6</f>
        <v>4142238</v>
      </c>
      <c r="N7">
        <f t="shared" si="2"/>
        <v>2.7127159279597165E-3</v>
      </c>
      <c r="O7" s="23">
        <f>SUMIF('Monthly Data'!B:B,L7,'Monthly Data'!S:S)</f>
        <v>11236.715</v>
      </c>
    </row>
    <row r="8" spans="2:15" x14ac:dyDescent="0.2">
      <c r="B8">
        <v>2012</v>
      </c>
      <c r="C8" s="4">
        <f>'Normalized Annual Summary'!S7</f>
        <v>274473667.94679999</v>
      </c>
      <c r="D8">
        <f t="shared" si="0"/>
        <v>2.8463932654968858E-3</v>
      </c>
      <c r="E8" s="23">
        <f>252723+528537</f>
        <v>781260</v>
      </c>
      <c r="G8">
        <v>2012</v>
      </c>
      <c r="H8" s="4">
        <f>'Normalized Annual Summary'!AA7</f>
        <v>155448434.65640002</v>
      </c>
      <c r="I8">
        <f t="shared" si="1"/>
        <v>2.0792232531284156E-3</v>
      </c>
      <c r="J8" s="23">
        <v>323212</v>
      </c>
      <c r="L8">
        <v>2012</v>
      </c>
      <c r="M8" s="4">
        <f>'Normalized Annual Summary'!AI7</f>
        <v>4555371</v>
      </c>
      <c r="N8">
        <f t="shared" si="2"/>
        <v>2.411174413675637E-3</v>
      </c>
      <c r="O8" s="23">
        <f>SUMIF('Monthly Data'!B:B,L8,'Monthly Data'!S:S)</f>
        <v>10983.794</v>
      </c>
    </row>
    <row r="9" spans="2:15" x14ac:dyDescent="0.2">
      <c r="B9">
        <v>2013</v>
      </c>
      <c r="C9" s="4">
        <f>'Normalized Annual Summary'!S8</f>
        <v>279458000.47820002</v>
      </c>
      <c r="D9">
        <f t="shared" si="0"/>
        <v>2.7451566914787409E-3</v>
      </c>
      <c r="E9" s="23">
        <f>239559+527597</f>
        <v>767156</v>
      </c>
      <c r="G9">
        <v>2013</v>
      </c>
      <c r="H9" s="4">
        <f>'Normalized Annual Summary'!AA8</f>
        <v>153943745.77000001</v>
      </c>
      <c r="I9">
        <f t="shared" si="1"/>
        <v>1.8950558760332027E-3</v>
      </c>
      <c r="J9" s="23">
        <v>291732</v>
      </c>
      <c r="L9">
        <v>2013</v>
      </c>
      <c r="M9" s="4">
        <f>'Normalized Annual Summary'!AI8</f>
        <v>3336835</v>
      </c>
      <c r="N9">
        <f t="shared" si="2"/>
        <v>2.4885395891615855E-3</v>
      </c>
      <c r="O9" s="23">
        <f>SUMIF('Monthly Data'!B:B,L9,'Monthly Data'!S:S)</f>
        <v>8303.8459999999995</v>
      </c>
    </row>
    <row r="10" spans="2:15" s="30" customFormat="1" x14ac:dyDescent="0.2">
      <c r="B10" s="30">
        <v>2014</v>
      </c>
      <c r="C10" s="4">
        <f>'Normalized Annual Summary'!S9</f>
        <v>272498127.16669995</v>
      </c>
      <c r="D10" s="30">
        <f t="shared" si="0"/>
        <v>2.7299453678260263E-3</v>
      </c>
      <c r="E10" s="23">
        <f>214069+529836</f>
        <v>743905</v>
      </c>
      <c r="G10" s="30">
        <v>2014</v>
      </c>
      <c r="H10" s="4">
        <f>'Normalized Annual Summary'!AA9</f>
        <v>151518193.477</v>
      </c>
      <c r="I10" s="30">
        <f t="shared" si="1"/>
        <v>1.890545243621074E-3</v>
      </c>
      <c r="J10" s="23">
        <v>286452</v>
      </c>
      <c r="L10" s="30">
        <v>2014</v>
      </c>
      <c r="M10" s="4">
        <f>'Normalized Annual Summary'!AI9</f>
        <v>1817916.7936968291</v>
      </c>
      <c r="N10" s="30">
        <f t="shared" si="2"/>
        <v>2.7752617817784339E-3</v>
      </c>
      <c r="O10" s="23">
        <f>SUMIF('Monthly Data'!B:B,L10,'Monthly Data'!S:S)</f>
        <v>5045.1949999999997</v>
      </c>
    </row>
    <row r="11" spans="2:15" x14ac:dyDescent="0.2">
      <c r="E11" s="23"/>
      <c r="O11" s="23"/>
    </row>
    <row r="12" spans="2:15" x14ac:dyDescent="0.2">
      <c r="C12" t="s">
        <v>84</v>
      </c>
      <c r="E12" s="23"/>
      <c r="H12" t="s">
        <v>84</v>
      </c>
      <c r="M12" t="s">
        <v>84</v>
      </c>
      <c r="O12" s="23"/>
    </row>
    <row r="13" spans="2:15" s="26" customFormat="1" x14ac:dyDescent="0.2">
      <c r="C13" s="26" t="s">
        <v>85</v>
      </c>
      <c r="D13" s="26" t="s">
        <v>86</v>
      </c>
      <c r="E13" s="27" t="s">
        <v>87</v>
      </c>
      <c r="H13" s="26" t="s">
        <v>85</v>
      </c>
      <c r="I13" s="26" t="s">
        <v>86</v>
      </c>
      <c r="J13" s="26" t="s">
        <v>87</v>
      </c>
      <c r="M13" s="26" t="s">
        <v>85</v>
      </c>
      <c r="N13" s="26" t="s">
        <v>86</v>
      </c>
      <c r="O13" s="27" t="s">
        <v>87</v>
      </c>
    </row>
    <row r="14" spans="2:15" s="20" customFormat="1" x14ac:dyDescent="0.2">
      <c r="B14" s="20">
        <v>2015</v>
      </c>
      <c r="C14" s="21">
        <f ca="1">'Normalized Annual Summary'!W10</f>
        <v>273909927.53035933</v>
      </c>
      <c r="D14" s="20">
        <f>D10</f>
        <v>2.7299453678260263E-3</v>
      </c>
      <c r="E14" s="24">
        <f t="shared" ref="E14:E19" ca="1" si="3">C14*D14</f>
        <v>747759.13786306698</v>
      </c>
      <c r="G14" s="20">
        <v>2015</v>
      </c>
      <c r="H14" s="21">
        <f ca="1">'Normalized Annual Summary'!AE10</f>
        <v>154864222.08218554</v>
      </c>
      <c r="I14" s="20">
        <f>I10</f>
        <v>1.890545243621074E-3</v>
      </c>
      <c r="J14" s="24">
        <f t="shared" ref="J14:J19" ca="1" si="4">H14*I14</f>
        <v>292777.81846455357</v>
      </c>
      <c r="L14" s="20">
        <v>2015</v>
      </c>
      <c r="M14" s="21">
        <f>'Normalized Annual Summary'!AJ10</f>
        <v>1814577.0773553622</v>
      </c>
      <c r="N14" s="20">
        <f>N10</f>
        <v>2.7752617817784339E-3</v>
      </c>
      <c r="O14" s="24">
        <f t="shared" ref="O14:O19" si="5">M14*N14</f>
        <v>5035.9264128755458</v>
      </c>
    </row>
    <row r="15" spans="2:15" s="20" customFormat="1" x14ac:dyDescent="0.2">
      <c r="B15" s="20">
        <v>2016</v>
      </c>
      <c r="C15" s="21">
        <f ca="1">'Normalized Annual Summary'!W11</f>
        <v>276480202.45999652</v>
      </c>
      <c r="D15" s="20">
        <f>D14</f>
        <v>2.7299453678260263E-3</v>
      </c>
      <c r="E15" s="24">
        <f t="shared" ca="1" si="3"/>
        <v>754775.84800126939</v>
      </c>
      <c r="G15" s="20">
        <v>2016</v>
      </c>
      <c r="H15" s="21">
        <f ca="1">'Normalized Annual Summary'!AE11</f>
        <v>156314903.86013326</v>
      </c>
      <c r="I15" s="20">
        <f>I14</f>
        <v>1.890545243621074E-3</v>
      </c>
      <c r="J15" s="24">
        <f t="shared" ca="1" si="4"/>
        <v>295520.3979998604</v>
      </c>
      <c r="L15" s="20">
        <v>2016</v>
      </c>
      <c r="M15" s="21">
        <f>'Normalized Annual Summary'!AJ11</f>
        <v>1818158.4601505373</v>
      </c>
      <c r="N15" s="20">
        <f>N14</f>
        <v>2.7752617817784339E-3</v>
      </c>
      <c r="O15" s="24">
        <f t="shared" si="5"/>
        <v>5045.8656876729137</v>
      </c>
    </row>
    <row r="16" spans="2:15" x14ac:dyDescent="0.2">
      <c r="B16" s="20">
        <v>2017</v>
      </c>
      <c r="C16" s="21">
        <f ca="1">'Normalized Annual Summary'!W12</f>
        <v>279259356.28869754</v>
      </c>
      <c r="D16" s="20">
        <f>D15</f>
        <v>2.7299453678260263E-3</v>
      </c>
      <c r="E16" s="24">
        <f t="shared" ca="1" si="3"/>
        <v>762362.78612240776</v>
      </c>
      <c r="F16" s="20"/>
      <c r="G16" s="20">
        <f>G15+1</f>
        <v>2017</v>
      </c>
      <c r="H16" s="21">
        <f ca="1">'Normalized Annual Summary'!AE12</f>
        <v>157466055.56925222</v>
      </c>
      <c r="I16" s="20">
        <f>I15</f>
        <v>1.890545243621074E-3</v>
      </c>
      <c r="J16" s="24">
        <f t="shared" ca="1" si="4"/>
        <v>297696.70238822151</v>
      </c>
      <c r="K16" s="20"/>
      <c r="L16" s="20">
        <f>L15+1</f>
        <v>2017</v>
      </c>
      <c r="M16" s="21">
        <f>'Normalized Annual Summary'!AJ12</f>
        <v>1821739.8429457126</v>
      </c>
      <c r="N16" s="20">
        <f>N15</f>
        <v>2.7752617817784339E-3</v>
      </c>
      <c r="O16" s="24">
        <f t="shared" si="5"/>
        <v>5055.8049624702826</v>
      </c>
    </row>
    <row r="17" spans="2:15" x14ac:dyDescent="0.2">
      <c r="B17" s="20">
        <v>2018</v>
      </c>
      <c r="C17" s="21">
        <f ca="1">'Normalized Annual Summary'!W13</f>
        <v>281887678.25358003</v>
      </c>
      <c r="D17" s="20">
        <f>D16</f>
        <v>2.7299453678260263E-3</v>
      </c>
      <c r="E17" s="24">
        <f t="shared" ca="1" si="3"/>
        <v>769537.96149559412</v>
      </c>
      <c r="F17" s="20"/>
      <c r="G17" s="20">
        <f>G16+1</f>
        <v>2018</v>
      </c>
      <c r="H17" s="21">
        <f ca="1">'Normalized Annual Summary'!AE13</f>
        <v>158640434.61743277</v>
      </c>
      <c r="I17" s="20">
        <f>I16</f>
        <v>1.890545243621074E-3</v>
      </c>
      <c r="J17" s="24">
        <f t="shared" ca="1" si="4"/>
        <v>299916.91911196749</v>
      </c>
      <c r="K17" s="20"/>
      <c r="L17" s="20">
        <f>L16+1</f>
        <v>2018</v>
      </c>
      <c r="M17" s="21">
        <f>'Normalized Annual Summary'!AJ13</f>
        <v>1825321.2257408875</v>
      </c>
      <c r="N17" s="20">
        <f>N16</f>
        <v>2.7752617817784339E-3</v>
      </c>
      <c r="O17" s="24">
        <f t="shared" si="5"/>
        <v>5065.7442372676505</v>
      </c>
    </row>
    <row r="18" spans="2:15" x14ac:dyDescent="0.2">
      <c r="B18" s="20">
        <v>2019</v>
      </c>
      <c r="C18" s="21">
        <f ca="1">'Normalized Annual Summary'!W14</f>
        <v>284542723.13749915</v>
      </c>
      <c r="D18" s="20">
        <f>D17</f>
        <v>2.7299453678260263E-3</v>
      </c>
      <c r="E18" s="24">
        <f t="shared" ca="1" si="3"/>
        <v>776786.08897781931</v>
      </c>
      <c r="F18" s="20"/>
      <c r="G18" s="20">
        <f>G17+1</f>
        <v>2019</v>
      </c>
      <c r="H18" s="21">
        <f ca="1">'Normalized Annual Summary'!AE14</f>
        <v>159878758.78210899</v>
      </c>
      <c r="I18" s="20">
        <f>I17</f>
        <v>1.890545243621074E-3</v>
      </c>
      <c r="J18" s="24">
        <f t="shared" ca="1" si="4"/>
        <v>302258.02697155718</v>
      </c>
      <c r="K18" s="20"/>
      <c r="L18" s="20">
        <f>L17+1</f>
        <v>2019</v>
      </c>
      <c r="M18" s="21">
        <f>'Normalized Annual Summary'!AJ14</f>
        <v>1828902.6085360628</v>
      </c>
      <c r="N18" s="20">
        <f>N17</f>
        <v>2.7752617817784339E-3</v>
      </c>
      <c r="O18" s="24">
        <f t="shared" si="5"/>
        <v>5075.6835120650194</v>
      </c>
    </row>
    <row r="19" spans="2:15" x14ac:dyDescent="0.2">
      <c r="B19" s="20">
        <v>2020</v>
      </c>
      <c r="C19" s="21">
        <f ca="1">'Normalized Annual Summary'!W15</f>
        <v>287775925.30258161</v>
      </c>
      <c r="D19" s="20">
        <f>D18</f>
        <v>2.7299453678260263E-3</v>
      </c>
      <c r="E19" s="24">
        <f t="shared" ca="1" si="3"/>
        <v>785612.55425163126</v>
      </c>
      <c r="F19" s="20"/>
      <c r="G19" s="20">
        <f>G18+1</f>
        <v>2020</v>
      </c>
      <c r="H19" s="21">
        <f ca="1">'Normalized Annual Summary'!AE15</f>
        <v>161354888.32475093</v>
      </c>
      <c r="I19" s="20">
        <f>I18</f>
        <v>1.890545243621074E-3</v>
      </c>
      <c r="J19" s="24">
        <f t="shared" ca="1" si="4"/>
        <v>305048.71665736742</v>
      </c>
      <c r="K19" s="20"/>
      <c r="L19" s="20">
        <f>L18+1</f>
        <v>2020</v>
      </c>
      <c r="M19" s="21">
        <f>'Normalized Annual Summary'!AJ15</f>
        <v>1832483.9913312381</v>
      </c>
      <c r="N19" s="20">
        <f>N18</f>
        <v>2.7752617817784339E-3</v>
      </c>
      <c r="O19" s="24">
        <f t="shared" si="5"/>
        <v>5085.6227868623882</v>
      </c>
    </row>
  </sheetData>
  <mergeCells count="3">
    <mergeCell ref="B2:E2"/>
    <mergeCell ref="G2:J2"/>
    <mergeCell ref="L2:O2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workbookViewId="0"/>
  </sheetViews>
  <sheetFormatPr defaultRowHeight="12.75" x14ac:dyDescent="0.2"/>
  <cols>
    <col min="2" max="3" width="12.7109375" bestFit="1" customWidth="1"/>
    <col min="5" max="5" width="14.7109375" bestFit="1" customWidth="1"/>
    <col min="6" max="8" width="12" bestFit="1" customWidth="1"/>
    <col min="10" max="10" width="22.28515625" bestFit="1" customWidth="1"/>
  </cols>
  <sheetData>
    <row r="1" spans="1:17" x14ac:dyDescent="0.2">
      <c r="A1" s="2" t="s">
        <v>0</v>
      </c>
      <c r="B1" s="2" t="s">
        <v>41</v>
      </c>
      <c r="C1" s="2" t="s">
        <v>42</v>
      </c>
      <c r="E1" s="7" t="s">
        <v>9</v>
      </c>
      <c r="F1" s="17" t="s">
        <v>61</v>
      </c>
      <c r="G1" s="17" t="s">
        <v>62</v>
      </c>
      <c r="H1" s="17" t="s">
        <v>63</v>
      </c>
      <c r="I1" s="17" t="s">
        <v>64</v>
      </c>
      <c r="J1" s="17" t="s">
        <v>65</v>
      </c>
      <c r="K1" s="17" t="s">
        <v>66</v>
      </c>
      <c r="L1" s="17" t="s">
        <v>67</v>
      </c>
      <c r="M1" s="16" t="s">
        <v>74</v>
      </c>
      <c r="N1" s="16" t="s">
        <v>68</v>
      </c>
      <c r="O1" s="16" t="s">
        <v>69</v>
      </c>
      <c r="P1" s="16" t="s">
        <v>70</v>
      </c>
      <c r="Q1" s="16" t="s">
        <v>71</v>
      </c>
    </row>
    <row r="2" spans="1:17" x14ac:dyDescent="0.2">
      <c r="A2" s="1">
        <v>34335</v>
      </c>
      <c r="B2" s="2">
        <v>999.89999999999986</v>
      </c>
      <c r="C2" s="2">
        <v>0</v>
      </c>
      <c r="E2">
        <v>1994</v>
      </c>
      <c r="F2">
        <f t="shared" ref="F2:F18" ca="1" si="0">OFFSET($B$2,(ROW()-2)*12+COLUMN()-6,0)</f>
        <v>999.89999999999986</v>
      </c>
      <c r="G2">
        <f t="shared" ref="G2:Q17" ca="1" si="1">OFFSET($B$2,(ROW()-2)*12+COLUMN()-6,0)</f>
        <v>788.09999999999991</v>
      </c>
      <c r="H2">
        <f t="shared" ca="1" si="1"/>
        <v>611.10000000000014</v>
      </c>
      <c r="I2">
        <f t="shared" ca="1" si="1"/>
        <v>350.79999999999995</v>
      </c>
      <c r="J2">
        <f t="shared" ca="1" si="1"/>
        <v>210.79999999999998</v>
      </c>
      <c r="K2">
        <f t="shared" ca="1" si="1"/>
        <v>36</v>
      </c>
      <c r="L2">
        <f t="shared" ca="1" si="1"/>
        <v>3.4</v>
      </c>
      <c r="M2">
        <f t="shared" ca="1" si="1"/>
        <v>37.4</v>
      </c>
      <c r="N2">
        <f t="shared" ca="1" si="1"/>
        <v>109.30000000000003</v>
      </c>
      <c r="O2">
        <f t="shared" ca="1" si="1"/>
        <v>277.39999999999998</v>
      </c>
      <c r="P2">
        <f t="shared" ca="1" si="1"/>
        <v>420.1</v>
      </c>
      <c r="Q2">
        <f t="shared" ca="1" si="1"/>
        <v>648.79999999999995</v>
      </c>
    </row>
    <row r="3" spans="1:17" x14ac:dyDescent="0.2">
      <c r="A3" s="1">
        <v>34366</v>
      </c>
      <c r="B3" s="2">
        <v>788.09999999999991</v>
      </c>
      <c r="C3" s="2">
        <v>0</v>
      </c>
      <c r="E3">
        <v>1995</v>
      </c>
      <c r="F3">
        <f t="shared" ca="1" si="0"/>
        <v>716.39999999999986</v>
      </c>
      <c r="G3">
        <f t="shared" ca="1" si="1"/>
        <v>772.69999999999993</v>
      </c>
      <c r="H3">
        <f t="shared" ca="1" si="1"/>
        <v>523.4</v>
      </c>
      <c r="I3">
        <f t="shared" ca="1" si="1"/>
        <v>436.59999999999991</v>
      </c>
      <c r="J3">
        <f t="shared" ca="1" si="1"/>
        <v>164.19999999999993</v>
      </c>
      <c r="K3">
        <f t="shared" ca="1" si="1"/>
        <v>25.499999999999996</v>
      </c>
      <c r="L3">
        <f t="shared" ca="1" si="1"/>
        <v>8.4</v>
      </c>
      <c r="M3">
        <f t="shared" ca="1" si="1"/>
        <v>11.9</v>
      </c>
      <c r="N3">
        <f t="shared" ca="1" si="1"/>
        <v>160.69999999999999</v>
      </c>
      <c r="O3">
        <f t="shared" ca="1" si="1"/>
        <v>223</v>
      </c>
      <c r="P3">
        <f t="shared" ca="1" si="1"/>
        <v>562</v>
      </c>
      <c r="Q3">
        <f t="shared" ca="1" si="1"/>
        <v>800.69999999999982</v>
      </c>
    </row>
    <row r="4" spans="1:17" x14ac:dyDescent="0.2">
      <c r="A4" s="1">
        <v>34394</v>
      </c>
      <c r="B4" s="2">
        <v>611.10000000000014</v>
      </c>
      <c r="C4" s="2">
        <v>0</v>
      </c>
      <c r="E4">
        <v>1996</v>
      </c>
      <c r="F4">
        <f t="shared" ca="1" si="0"/>
        <v>842.8</v>
      </c>
      <c r="G4">
        <f t="shared" ca="1" si="1"/>
        <v>726.4000000000002</v>
      </c>
      <c r="H4">
        <f t="shared" ca="1" si="1"/>
        <v>648.89999999999986</v>
      </c>
      <c r="I4">
        <f t="shared" ca="1" si="1"/>
        <v>401.69999999999987</v>
      </c>
      <c r="J4">
        <f t="shared" ca="1" si="1"/>
        <v>211.79999999999995</v>
      </c>
      <c r="K4">
        <f t="shared" ca="1" si="1"/>
        <v>24.5</v>
      </c>
      <c r="L4">
        <f t="shared" ca="1" si="1"/>
        <v>6.3000000000000007</v>
      </c>
      <c r="M4">
        <f t="shared" ca="1" si="1"/>
        <v>11.100000000000001</v>
      </c>
      <c r="N4">
        <f t="shared" ca="1" si="1"/>
        <v>89.5</v>
      </c>
      <c r="O4">
        <f t="shared" ca="1" si="1"/>
        <v>312.7</v>
      </c>
      <c r="P4">
        <f t="shared" ca="1" si="1"/>
        <v>563.5</v>
      </c>
      <c r="Q4">
        <f t="shared" ca="1" si="1"/>
        <v>567.70000000000005</v>
      </c>
    </row>
    <row r="5" spans="1:17" x14ac:dyDescent="0.2">
      <c r="A5" s="1">
        <v>34425</v>
      </c>
      <c r="B5" s="2">
        <v>350.79999999999995</v>
      </c>
      <c r="C5" s="2">
        <v>0</v>
      </c>
      <c r="E5">
        <v>1997</v>
      </c>
      <c r="F5">
        <f t="shared" ca="1" si="0"/>
        <v>839.99999999999977</v>
      </c>
      <c r="G5">
        <f t="shared" ca="1" si="1"/>
        <v>651.79999999999995</v>
      </c>
      <c r="H5">
        <f t="shared" ca="1" si="1"/>
        <v>666.60000000000014</v>
      </c>
      <c r="I5">
        <f t="shared" ca="1" si="1"/>
        <v>399.09999999999991</v>
      </c>
      <c r="J5">
        <f t="shared" ca="1" si="1"/>
        <v>265.7999999999999</v>
      </c>
      <c r="K5">
        <f t="shared" ca="1" si="1"/>
        <v>23.2</v>
      </c>
      <c r="L5">
        <f t="shared" ca="1" si="1"/>
        <v>20.2</v>
      </c>
      <c r="M5">
        <f t="shared" ca="1" si="1"/>
        <v>31.099999999999998</v>
      </c>
      <c r="N5">
        <f t="shared" ca="1" si="1"/>
        <v>130.90000000000003</v>
      </c>
      <c r="O5">
        <f t="shared" ca="1" si="1"/>
        <v>324.49999999999994</v>
      </c>
      <c r="P5">
        <f t="shared" ca="1" si="1"/>
        <v>523.29999999999995</v>
      </c>
      <c r="Q5">
        <f t="shared" ca="1" si="1"/>
        <v>678.69999999999993</v>
      </c>
    </row>
    <row r="6" spans="1:17" x14ac:dyDescent="0.2">
      <c r="A6" s="1">
        <v>34455</v>
      </c>
      <c r="B6" s="2">
        <v>210.79999999999998</v>
      </c>
      <c r="C6" s="2">
        <v>4.8</v>
      </c>
      <c r="E6">
        <v>1998</v>
      </c>
      <c r="F6">
        <f t="shared" ca="1" si="0"/>
        <v>768.89999999999986</v>
      </c>
      <c r="G6">
        <f t="shared" ca="1" si="1"/>
        <v>590.80000000000007</v>
      </c>
      <c r="H6">
        <f t="shared" ca="1" si="1"/>
        <v>565.70000000000016</v>
      </c>
      <c r="I6">
        <f t="shared" ca="1" si="1"/>
        <v>316.2999999999999</v>
      </c>
      <c r="J6">
        <f t="shared" ca="1" si="1"/>
        <v>77.600000000000023</v>
      </c>
      <c r="K6">
        <f t="shared" ca="1" si="1"/>
        <v>63.600000000000009</v>
      </c>
      <c r="L6">
        <f t="shared" ca="1" si="1"/>
        <v>13.499999999999998</v>
      </c>
      <c r="M6">
        <f t="shared" ca="1" si="1"/>
        <v>15.100000000000001</v>
      </c>
      <c r="N6">
        <f t="shared" ca="1" si="1"/>
        <v>83.500000000000014</v>
      </c>
      <c r="O6">
        <f t="shared" ca="1" si="1"/>
        <v>260.59999999999991</v>
      </c>
      <c r="P6">
        <f t="shared" ca="1" si="1"/>
        <v>442.09999999999997</v>
      </c>
      <c r="Q6">
        <f t="shared" ca="1" si="1"/>
        <v>584.20000000000005</v>
      </c>
    </row>
    <row r="7" spans="1:17" x14ac:dyDescent="0.2">
      <c r="A7" s="1">
        <v>34486</v>
      </c>
      <c r="B7" s="2">
        <v>36</v>
      </c>
      <c r="C7" s="2">
        <v>59</v>
      </c>
      <c r="E7">
        <v>1999</v>
      </c>
      <c r="F7">
        <f t="shared" ca="1" si="0"/>
        <v>826.09999999999991</v>
      </c>
      <c r="G7">
        <f t="shared" ca="1" si="1"/>
        <v>603</v>
      </c>
      <c r="H7">
        <f t="shared" ca="1" si="1"/>
        <v>624.5</v>
      </c>
      <c r="I7">
        <f t="shared" ca="1" si="1"/>
        <v>327.79999999999995</v>
      </c>
      <c r="J7">
        <f t="shared" ca="1" si="1"/>
        <v>99.800000000000011</v>
      </c>
      <c r="K7">
        <f t="shared" ca="1" si="1"/>
        <v>30.099999999999998</v>
      </c>
      <c r="L7">
        <f t="shared" ca="1" si="1"/>
        <v>3.9</v>
      </c>
      <c r="M7">
        <f t="shared" ca="1" si="1"/>
        <v>29.099999999999998</v>
      </c>
      <c r="N7">
        <f t="shared" ca="1" si="1"/>
        <v>66.800000000000011</v>
      </c>
      <c r="O7">
        <f t="shared" ca="1" si="1"/>
        <v>315.49999999999994</v>
      </c>
      <c r="P7">
        <f t="shared" ca="1" si="1"/>
        <v>403.09999999999991</v>
      </c>
      <c r="Q7">
        <f t="shared" ca="1" si="1"/>
        <v>653.70000000000005</v>
      </c>
    </row>
    <row r="8" spans="1:17" x14ac:dyDescent="0.2">
      <c r="A8" s="1">
        <v>34516</v>
      </c>
      <c r="B8" s="2">
        <v>3.4</v>
      </c>
      <c r="C8" s="2">
        <v>92.999999999999986</v>
      </c>
      <c r="E8">
        <v>2000</v>
      </c>
      <c r="F8">
        <f t="shared" ca="1" si="0"/>
        <v>814.5</v>
      </c>
      <c r="G8">
        <f t="shared" ca="1" si="1"/>
        <v>682.60000000000014</v>
      </c>
      <c r="H8">
        <f t="shared" ca="1" si="1"/>
        <v>489.6</v>
      </c>
      <c r="I8">
        <f t="shared" ca="1" si="1"/>
        <v>383.99999999999989</v>
      </c>
      <c r="J8">
        <f t="shared" ca="1" si="1"/>
        <v>160</v>
      </c>
      <c r="K8">
        <f t="shared" ca="1" si="1"/>
        <v>65.5</v>
      </c>
      <c r="L8">
        <f t="shared" ca="1" si="1"/>
        <v>17.399999999999999</v>
      </c>
      <c r="M8">
        <f t="shared" ca="1" si="1"/>
        <v>20.099999999999998</v>
      </c>
      <c r="N8">
        <f t="shared" ca="1" si="1"/>
        <v>136.30000000000001</v>
      </c>
      <c r="O8">
        <f t="shared" ca="1" si="1"/>
        <v>281.19999999999993</v>
      </c>
      <c r="P8">
        <f t="shared" ca="1" si="1"/>
        <v>485.7</v>
      </c>
      <c r="Q8">
        <f t="shared" ca="1" si="1"/>
        <v>834.8</v>
      </c>
    </row>
    <row r="9" spans="1:17" x14ac:dyDescent="0.2">
      <c r="A9" s="1">
        <v>34547</v>
      </c>
      <c r="B9" s="2">
        <v>37.4</v>
      </c>
      <c r="C9" s="2">
        <v>39</v>
      </c>
      <c r="E9">
        <v>2001</v>
      </c>
      <c r="F9">
        <f t="shared" ca="1" si="0"/>
        <v>775.19999999999982</v>
      </c>
      <c r="G9">
        <f t="shared" ca="1" si="1"/>
        <v>677.09999999999991</v>
      </c>
      <c r="H9">
        <f t="shared" ca="1" si="1"/>
        <v>635.59999999999991</v>
      </c>
      <c r="I9">
        <f t="shared" ca="1" si="1"/>
        <v>325.59999999999991</v>
      </c>
      <c r="J9">
        <f t="shared" ca="1" si="1"/>
        <v>126.80000000000001</v>
      </c>
      <c r="K9">
        <f t="shared" ca="1" si="1"/>
        <v>36.700000000000003</v>
      </c>
      <c r="L9">
        <f t="shared" ca="1" si="1"/>
        <v>17.100000000000001</v>
      </c>
      <c r="M9">
        <f t="shared" ca="1" si="1"/>
        <v>4</v>
      </c>
      <c r="N9">
        <f t="shared" ca="1" si="1"/>
        <v>94.700000000000017</v>
      </c>
      <c r="O9">
        <f t="shared" ca="1" si="1"/>
        <v>259.89999999999998</v>
      </c>
      <c r="P9">
        <f t="shared" ca="1" si="1"/>
        <v>388.89999999999992</v>
      </c>
      <c r="Q9">
        <f t="shared" ca="1" si="1"/>
        <v>578.29999999999995</v>
      </c>
    </row>
    <row r="10" spans="1:17" x14ac:dyDescent="0.2">
      <c r="A10" s="1">
        <v>34578</v>
      </c>
      <c r="B10" s="2">
        <v>109.30000000000003</v>
      </c>
      <c r="C10" s="2">
        <v>5.5</v>
      </c>
      <c r="E10">
        <v>2002</v>
      </c>
      <c r="F10">
        <f t="shared" ca="1" si="0"/>
        <v>639.4000000000002</v>
      </c>
      <c r="G10">
        <f t="shared" ca="1" si="1"/>
        <v>601.90000000000009</v>
      </c>
      <c r="H10">
        <f t="shared" ca="1" si="1"/>
        <v>572.50000000000011</v>
      </c>
      <c r="I10">
        <f t="shared" ca="1" si="1"/>
        <v>336.89999999999992</v>
      </c>
      <c r="J10">
        <f t="shared" ca="1" si="1"/>
        <v>220.29999999999995</v>
      </c>
      <c r="K10">
        <f t="shared" ca="1" si="1"/>
        <v>49.599999999999994</v>
      </c>
      <c r="L10">
        <f t="shared" ca="1" si="1"/>
        <v>4</v>
      </c>
      <c r="M10">
        <f t="shared" ca="1" si="1"/>
        <v>6.5000000000000009</v>
      </c>
      <c r="N10">
        <f t="shared" ca="1" si="1"/>
        <v>45.2</v>
      </c>
      <c r="O10">
        <f t="shared" ca="1" si="1"/>
        <v>332.79999999999995</v>
      </c>
      <c r="P10">
        <f t="shared" ca="1" si="1"/>
        <v>490.7</v>
      </c>
      <c r="Q10">
        <f t="shared" ca="1" si="1"/>
        <v>671.59999999999991</v>
      </c>
    </row>
    <row r="11" spans="1:17" x14ac:dyDescent="0.2">
      <c r="A11" s="1">
        <v>34608</v>
      </c>
      <c r="B11" s="2">
        <v>277.39999999999998</v>
      </c>
      <c r="C11" s="2">
        <v>0</v>
      </c>
      <c r="E11">
        <v>2003</v>
      </c>
      <c r="F11">
        <f t="shared" ca="1" si="0"/>
        <v>921</v>
      </c>
      <c r="G11">
        <f t="shared" ca="1" si="1"/>
        <v>784.5</v>
      </c>
      <c r="H11">
        <f t="shared" ca="1" si="1"/>
        <v>625.79999999999995</v>
      </c>
      <c r="I11">
        <f t="shared" ca="1" si="1"/>
        <v>412.4</v>
      </c>
      <c r="J11">
        <f t="shared" ca="1" si="1"/>
        <v>168.4</v>
      </c>
      <c r="K11">
        <f t="shared" ca="1" si="1"/>
        <v>45.9</v>
      </c>
      <c r="L11">
        <f t="shared" ca="1" si="1"/>
        <v>3.7</v>
      </c>
      <c r="M11">
        <f t="shared" ca="1" si="1"/>
        <v>11.4</v>
      </c>
      <c r="N11">
        <f t="shared" ca="1" si="1"/>
        <v>66.8</v>
      </c>
      <c r="O11">
        <f t="shared" ca="1" si="1"/>
        <v>313.7</v>
      </c>
      <c r="P11">
        <f t="shared" ca="1" si="1"/>
        <v>435.2</v>
      </c>
      <c r="Q11">
        <f t="shared" ca="1" si="1"/>
        <v>652.70000000000005</v>
      </c>
    </row>
    <row r="12" spans="1:17" x14ac:dyDescent="0.2">
      <c r="A12" s="1">
        <v>34639</v>
      </c>
      <c r="B12" s="2">
        <v>420.1</v>
      </c>
      <c r="C12" s="2">
        <v>0</v>
      </c>
      <c r="E12">
        <v>2004</v>
      </c>
      <c r="F12">
        <f t="shared" ca="1" si="0"/>
        <v>981.8</v>
      </c>
      <c r="G12">
        <f t="shared" ca="1" si="1"/>
        <v>706.1</v>
      </c>
      <c r="H12">
        <f t="shared" ca="1" si="1"/>
        <v>530.1</v>
      </c>
      <c r="I12">
        <f t="shared" ca="1" si="1"/>
        <v>358.1</v>
      </c>
      <c r="J12">
        <f t="shared" ca="1" si="1"/>
        <v>154.9</v>
      </c>
      <c r="K12">
        <f t="shared" ca="1" si="1"/>
        <v>71.400000000000006</v>
      </c>
      <c r="L12">
        <f t="shared" ca="1" si="1"/>
        <v>6.9</v>
      </c>
      <c r="M12">
        <f t="shared" ca="1" si="1"/>
        <v>31.5</v>
      </c>
      <c r="N12">
        <f t="shared" ca="1" si="1"/>
        <v>61.3</v>
      </c>
      <c r="O12">
        <f t="shared" ca="1" si="1"/>
        <v>276</v>
      </c>
      <c r="P12">
        <f t="shared" ca="1" si="1"/>
        <v>452.3</v>
      </c>
      <c r="Q12">
        <f t="shared" ca="1" si="1"/>
        <v>722.8</v>
      </c>
    </row>
    <row r="13" spans="1:17" x14ac:dyDescent="0.2">
      <c r="A13" s="1">
        <v>34669</v>
      </c>
      <c r="B13" s="2">
        <v>648.79999999999995</v>
      </c>
      <c r="C13" s="2">
        <v>0</v>
      </c>
      <c r="E13">
        <v>2005</v>
      </c>
      <c r="F13">
        <f t="shared" ca="1" si="0"/>
        <v>862.4</v>
      </c>
      <c r="G13">
        <f t="shared" ca="1" si="1"/>
        <v>676.1</v>
      </c>
      <c r="H13">
        <f t="shared" ca="1" si="1"/>
        <v>635.4</v>
      </c>
      <c r="I13">
        <f t="shared" ca="1" si="1"/>
        <v>337.2</v>
      </c>
      <c r="J13">
        <f t="shared" ca="1" si="1"/>
        <v>212.4</v>
      </c>
      <c r="K13">
        <f t="shared" ca="1" si="1"/>
        <v>18.399999999999999</v>
      </c>
      <c r="L13">
        <f t="shared" ca="1" si="1"/>
        <v>2.1</v>
      </c>
      <c r="M13">
        <f t="shared" ca="1" si="1"/>
        <v>4.2</v>
      </c>
      <c r="N13">
        <f t="shared" ca="1" si="1"/>
        <v>56.4</v>
      </c>
      <c r="O13">
        <f t="shared" ca="1" si="1"/>
        <v>272.7</v>
      </c>
      <c r="P13">
        <f t="shared" ca="1" si="1"/>
        <v>432</v>
      </c>
      <c r="Q13">
        <f t="shared" ca="1" si="1"/>
        <v>735.5</v>
      </c>
    </row>
    <row r="14" spans="1:17" x14ac:dyDescent="0.2">
      <c r="A14" s="1">
        <v>34700</v>
      </c>
      <c r="B14" s="2">
        <v>716.39999999999986</v>
      </c>
      <c r="C14" s="2">
        <v>0</v>
      </c>
      <c r="E14">
        <v>2006</v>
      </c>
      <c r="F14">
        <f t="shared" ca="1" si="0"/>
        <v>653.5</v>
      </c>
      <c r="G14">
        <f t="shared" ca="1" si="1"/>
        <v>679.8</v>
      </c>
      <c r="H14">
        <f t="shared" ca="1" si="1"/>
        <v>571.4</v>
      </c>
      <c r="I14">
        <f t="shared" ca="1" si="1"/>
        <v>309.7</v>
      </c>
      <c r="J14">
        <f t="shared" ca="1" si="1"/>
        <v>145</v>
      </c>
      <c r="K14">
        <f t="shared" ca="1" si="1"/>
        <v>36.4</v>
      </c>
      <c r="L14">
        <f t="shared" ca="1" si="1"/>
        <v>3.7</v>
      </c>
      <c r="M14">
        <f t="shared" ca="1" si="1"/>
        <v>10.4</v>
      </c>
      <c r="N14">
        <f t="shared" ca="1" si="1"/>
        <v>97.9</v>
      </c>
      <c r="O14">
        <f t="shared" ca="1" si="1"/>
        <v>301.60000000000002</v>
      </c>
      <c r="P14">
        <f t="shared" ca="1" si="1"/>
        <v>391.1</v>
      </c>
      <c r="Q14">
        <f t="shared" ca="1" si="1"/>
        <v>541.6</v>
      </c>
    </row>
    <row r="15" spans="1:17" x14ac:dyDescent="0.2">
      <c r="A15" s="1">
        <v>34731</v>
      </c>
      <c r="B15" s="2">
        <v>772.69999999999993</v>
      </c>
      <c r="C15" s="2">
        <v>0</v>
      </c>
      <c r="E15">
        <v>2007</v>
      </c>
      <c r="F15">
        <f t="shared" ca="1" si="0"/>
        <v>712.6</v>
      </c>
      <c r="G15">
        <f t="shared" ca="1" si="1"/>
        <v>775.5</v>
      </c>
      <c r="H15">
        <f t="shared" ca="1" si="1"/>
        <v>588.29999999999995</v>
      </c>
      <c r="I15">
        <f t="shared" ca="1" si="1"/>
        <v>358.6</v>
      </c>
      <c r="J15">
        <f t="shared" ca="1" si="1"/>
        <v>150.19999999999999</v>
      </c>
      <c r="K15">
        <f t="shared" ca="1" si="1"/>
        <v>29.4</v>
      </c>
      <c r="L15">
        <f t="shared" ca="1" si="1"/>
        <v>15.7</v>
      </c>
      <c r="M15">
        <f t="shared" ca="1" si="1"/>
        <v>12.1</v>
      </c>
      <c r="N15">
        <f t="shared" ca="1" si="1"/>
        <v>54.8</v>
      </c>
      <c r="O15">
        <f t="shared" ca="1" si="1"/>
        <v>174.9</v>
      </c>
      <c r="P15">
        <f t="shared" ca="1" si="1"/>
        <v>474.2</v>
      </c>
      <c r="Q15">
        <f t="shared" ca="1" si="1"/>
        <v>716.1</v>
      </c>
    </row>
    <row r="16" spans="1:17" x14ac:dyDescent="0.2">
      <c r="A16" s="1">
        <v>34759</v>
      </c>
      <c r="B16" s="2">
        <v>523.4</v>
      </c>
      <c r="C16" s="2">
        <v>0</v>
      </c>
      <c r="E16">
        <v>2008</v>
      </c>
      <c r="F16">
        <f t="shared" ca="1" si="0"/>
        <v>685.1</v>
      </c>
      <c r="G16">
        <f t="shared" ca="1" si="1"/>
        <v>715.1</v>
      </c>
      <c r="H16">
        <f t="shared" ca="1" si="1"/>
        <v>641</v>
      </c>
      <c r="I16">
        <f t="shared" ca="1" si="1"/>
        <v>274</v>
      </c>
      <c r="J16">
        <f t="shared" ca="1" si="1"/>
        <v>188.5</v>
      </c>
      <c r="K16">
        <f t="shared" ca="1" si="1"/>
        <v>23.3</v>
      </c>
      <c r="L16">
        <f t="shared" ca="1" si="1"/>
        <v>1.5</v>
      </c>
      <c r="M16">
        <f t="shared" ca="1" si="1"/>
        <v>16.3</v>
      </c>
      <c r="N16">
        <f t="shared" ca="1" si="1"/>
        <v>97.8</v>
      </c>
      <c r="O16">
        <f t="shared" ca="1" si="1"/>
        <v>301.60000000000002</v>
      </c>
      <c r="P16">
        <f t="shared" ca="1" si="1"/>
        <v>459.9</v>
      </c>
      <c r="Q16">
        <f t="shared" ca="1" si="1"/>
        <v>708.5</v>
      </c>
    </row>
    <row r="17" spans="1:17" x14ac:dyDescent="0.2">
      <c r="A17" s="1">
        <v>34790</v>
      </c>
      <c r="B17" s="2">
        <v>436.59999999999991</v>
      </c>
      <c r="C17" s="2">
        <v>0</v>
      </c>
      <c r="E17">
        <v>2009</v>
      </c>
      <c r="F17">
        <f t="shared" ca="1" si="0"/>
        <v>887.1</v>
      </c>
      <c r="G17">
        <f t="shared" ca="1" si="1"/>
        <v>653.79999999999995</v>
      </c>
      <c r="H17">
        <f t="shared" ca="1" si="1"/>
        <v>555.6</v>
      </c>
      <c r="I17">
        <f t="shared" ca="1" si="1"/>
        <v>326.3</v>
      </c>
      <c r="J17">
        <f t="shared" ca="1" si="1"/>
        <v>165.3</v>
      </c>
      <c r="K17">
        <f t="shared" ca="1" si="1"/>
        <v>59.2</v>
      </c>
      <c r="L17">
        <f t="shared" ca="1" si="1"/>
        <v>11.8</v>
      </c>
      <c r="M17">
        <f t="shared" ca="1" si="1"/>
        <v>20.6</v>
      </c>
      <c r="N17">
        <f t="shared" ca="1" si="1"/>
        <v>100.9</v>
      </c>
      <c r="O17">
        <f t="shared" ca="1" si="1"/>
        <v>330.2</v>
      </c>
      <c r="P17">
        <f t="shared" ca="1" si="1"/>
        <v>384.5</v>
      </c>
      <c r="Q17">
        <f t="shared" ca="1" si="1"/>
        <v>696.8</v>
      </c>
    </row>
    <row r="18" spans="1:17" x14ac:dyDescent="0.2">
      <c r="A18" s="1">
        <v>34820</v>
      </c>
      <c r="B18" s="2">
        <v>164.19999999999993</v>
      </c>
      <c r="C18" s="2">
        <v>0</v>
      </c>
      <c r="E18">
        <v>2010</v>
      </c>
      <c r="F18">
        <f t="shared" ca="1" si="0"/>
        <v>750.59999999999991</v>
      </c>
      <c r="G18">
        <f t="shared" ref="G18:Q18" ca="1" si="2">OFFSET($B$2,(ROW()-2)*12+COLUMN()-6,0)</f>
        <v>620.40000000000009</v>
      </c>
      <c r="H18">
        <f t="shared" ca="1" si="2"/>
        <v>451.89999999999992</v>
      </c>
      <c r="I18">
        <f t="shared" ca="1" si="2"/>
        <v>243.49999999999989</v>
      </c>
      <c r="J18">
        <f t="shared" ca="1" si="2"/>
        <v>110.2</v>
      </c>
      <c r="K18">
        <f t="shared" ca="1" si="2"/>
        <v>38.300000000000004</v>
      </c>
      <c r="L18">
        <f t="shared" ca="1" si="2"/>
        <v>3.4000000000000004</v>
      </c>
      <c r="M18">
        <f t="shared" ca="1" si="2"/>
        <v>10.100000000000001</v>
      </c>
      <c r="N18">
        <f t="shared" ca="1" si="2"/>
        <v>99.40000000000002</v>
      </c>
      <c r="O18">
        <f t="shared" ca="1" si="2"/>
        <v>284.69999999999993</v>
      </c>
      <c r="P18">
        <f t="shared" ca="1" si="2"/>
        <v>451.4</v>
      </c>
      <c r="Q18">
        <f t="shared" ca="1" si="2"/>
        <v>713.49999999999989</v>
      </c>
    </row>
    <row r="19" spans="1:17" x14ac:dyDescent="0.2">
      <c r="A19" s="1">
        <v>34851</v>
      </c>
      <c r="B19" s="2">
        <v>25.499999999999996</v>
      </c>
      <c r="C19" s="2">
        <v>66.8</v>
      </c>
      <c r="E19">
        <v>2011</v>
      </c>
      <c r="F19">
        <f t="shared" ref="F19:Q22" ca="1" si="3">OFFSET($B$2,(ROW()-2)*12+COLUMN()-6,0)</f>
        <v>853.19999999999982</v>
      </c>
      <c r="G19">
        <f t="shared" ca="1" si="3"/>
        <v>700.39999999999986</v>
      </c>
      <c r="H19">
        <f t="shared" ca="1" si="3"/>
        <v>595.70000000000016</v>
      </c>
      <c r="I19">
        <f t="shared" ca="1" si="3"/>
        <v>350.99999999999989</v>
      </c>
      <c r="J19">
        <f t="shared" ca="1" si="3"/>
        <v>89.40000000000002</v>
      </c>
      <c r="K19">
        <f t="shared" ca="1" si="3"/>
        <v>25.2</v>
      </c>
      <c r="L19">
        <f t="shared" ca="1" si="3"/>
        <v>0</v>
      </c>
      <c r="M19">
        <f t="shared" ca="1" si="3"/>
        <v>7</v>
      </c>
      <c r="N19">
        <f t="shared" ca="1" si="3"/>
        <v>72.5</v>
      </c>
      <c r="O19">
        <f t="shared" ca="1" si="3"/>
        <v>266.49999999999994</v>
      </c>
      <c r="P19">
        <f t="shared" ca="1" si="3"/>
        <v>394.7</v>
      </c>
      <c r="Q19">
        <f t="shared" ca="1" si="3"/>
        <v>623.09999999999991</v>
      </c>
    </row>
    <row r="20" spans="1:17" x14ac:dyDescent="0.2">
      <c r="A20" s="1">
        <v>34881</v>
      </c>
      <c r="B20" s="2">
        <v>8.4</v>
      </c>
      <c r="C20" s="2">
        <v>105.69999999999999</v>
      </c>
      <c r="E20">
        <v>2012</v>
      </c>
      <c r="F20">
        <f t="shared" ca="1" si="3"/>
        <v>712.69999999999993</v>
      </c>
      <c r="G20">
        <f t="shared" ca="1" si="3"/>
        <v>604.40000000000009</v>
      </c>
      <c r="H20">
        <f t="shared" ca="1" si="3"/>
        <v>412.19999999999993</v>
      </c>
      <c r="I20">
        <f t="shared" ca="1" si="3"/>
        <v>358.9</v>
      </c>
      <c r="J20">
        <f t="shared" ca="1" si="3"/>
        <v>94.000000000000014</v>
      </c>
      <c r="K20">
        <f t="shared" ca="1" si="3"/>
        <v>41.300000000000004</v>
      </c>
      <c r="L20">
        <f t="shared" ca="1" si="3"/>
        <v>0.2</v>
      </c>
      <c r="M20">
        <f t="shared" ca="1" si="3"/>
        <v>7.3000000000000007</v>
      </c>
      <c r="N20">
        <f t="shared" ca="1" si="3"/>
        <v>106.30000000000003</v>
      </c>
      <c r="O20">
        <f t="shared" ca="1" si="3"/>
        <v>259.09999999999991</v>
      </c>
      <c r="P20">
        <f t="shared" ca="1" si="3"/>
        <v>498.9</v>
      </c>
      <c r="Q20">
        <f t="shared" ca="1" si="3"/>
        <v>625.19999999999993</v>
      </c>
    </row>
    <row r="21" spans="1:17" x14ac:dyDescent="0.2">
      <c r="A21" s="1">
        <v>34912</v>
      </c>
      <c r="B21" s="2">
        <v>11.9</v>
      </c>
      <c r="C21" s="2">
        <v>86.999999999999986</v>
      </c>
      <c r="E21">
        <v>2013</v>
      </c>
      <c r="F21">
        <f t="shared" ca="1" si="3"/>
        <v>743.9</v>
      </c>
      <c r="G21">
        <f t="shared" ca="1" si="3"/>
        <v>693.5</v>
      </c>
      <c r="H21">
        <f t="shared" ca="1" si="3"/>
        <v>588.30000000000018</v>
      </c>
      <c r="I21">
        <f t="shared" ca="1" si="3"/>
        <v>348.59999999999991</v>
      </c>
      <c r="J21">
        <f t="shared" ca="1" si="3"/>
        <v>139.70000000000002</v>
      </c>
      <c r="K21">
        <f t="shared" ca="1" si="3"/>
        <v>72.200000000000017</v>
      </c>
      <c r="L21">
        <f t="shared" ca="1" si="3"/>
        <v>4.8</v>
      </c>
      <c r="M21">
        <f t="shared" ca="1" si="3"/>
        <v>7.7</v>
      </c>
      <c r="N21">
        <f t="shared" ca="1" si="3"/>
        <v>118.4</v>
      </c>
      <c r="O21">
        <f t="shared" ca="1" si="3"/>
        <v>235.69999999999996</v>
      </c>
      <c r="P21">
        <f t="shared" ca="1" si="3"/>
        <v>501.50000000000006</v>
      </c>
      <c r="Q21">
        <f t="shared" ca="1" si="3"/>
        <v>756.99999999999977</v>
      </c>
    </row>
    <row r="22" spans="1:17" x14ac:dyDescent="0.2">
      <c r="A22" s="1">
        <v>34943</v>
      </c>
      <c r="B22" s="2">
        <v>160.69999999999999</v>
      </c>
      <c r="C22" s="2">
        <v>6.5</v>
      </c>
      <c r="E22">
        <v>2014</v>
      </c>
      <c r="F22" s="30">
        <f t="shared" ca="1" si="3"/>
        <v>844.5</v>
      </c>
      <c r="G22" s="30">
        <f t="shared" ca="1" si="3"/>
        <v>740.9</v>
      </c>
      <c r="H22" s="30">
        <f t="shared" ca="1" si="3"/>
        <v>720.2</v>
      </c>
      <c r="I22" s="30">
        <f t="shared" ca="1" si="3"/>
        <v>352.1</v>
      </c>
      <c r="J22" s="30">
        <f t="shared" ca="1" si="3"/>
        <v>127.7</v>
      </c>
      <c r="K22" s="30">
        <f t="shared" ca="1" si="3"/>
        <v>25.7</v>
      </c>
      <c r="L22" s="30">
        <f t="shared" ca="1" si="3"/>
        <v>10.6</v>
      </c>
      <c r="M22" s="30">
        <f t="shared" ca="1" si="3"/>
        <v>19</v>
      </c>
      <c r="N22" s="30">
        <f t="shared" ca="1" si="3"/>
        <v>90.5</v>
      </c>
      <c r="O22" s="30">
        <f t="shared" ca="1" si="3"/>
        <v>225.6</v>
      </c>
      <c r="P22" s="30">
        <f t="shared" ca="1" si="3"/>
        <v>491.6</v>
      </c>
      <c r="Q22" s="30">
        <f t="shared" ca="1" si="3"/>
        <v>619.9</v>
      </c>
    </row>
    <row r="23" spans="1:17" x14ac:dyDescent="0.2">
      <c r="A23" s="1">
        <v>34973</v>
      </c>
      <c r="B23" s="2">
        <v>223</v>
      </c>
      <c r="C23" s="2">
        <v>0.3</v>
      </c>
      <c r="E23">
        <v>2015</v>
      </c>
      <c r="F23">
        <f t="shared" ref="F23:F28" ca="1" si="4">TREND(F$2:F$21,$E$2:$E$21,$E23)</f>
        <v>743.20473684210447</v>
      </c>
      <c r="G23">
        <f t="shared" ref="G23:Q28" ca="1" si="5">TREND(G$2:G$21,$E$2:$E$21,$E23)</f>
        <v>659.72015037593974</v>
      </c>
      <c r="H23">
        <f t="shared" ca="1" si="5"/>
        <v>529.88105263157922</v>
      </c>
      <c r="I23">
        <f t="shared" ca="1" si="5"/>
        <v>306.08406015037508</v>
      </c>
      <c r="J23">
        <f t="shared" ca="1" si="5"/>
        <v>117.50586466165441</v>
      </c>
      <c r="K23">
        <f t="shared" ca="1" si="5"/>
        <v>47.108270676691973</v>
      </c>
      <c r="L23">
        <f t="shared" ca="1" si="5"/>
        <v>2.6668421052631857</v>
      </c>
      <c r="M23">
        <f t="shared" ca="1" si="5"/>
        <v>6.2309022556389664</v>
      </c>
      <c r="N23">
        <f t="shared" ca="1" si="5"/>
        <v>79.738721804510988</v>
      </c>
      <c r="O23">
        <f t="shared" ca="1" si="5"/>
        <v>267.22691729323287</v>
      </c>
      <c r="P23">
        <f t="shared" ca="1" si="5"/>
        <v>428.84330827067697</v>
      </c>
      <c r="Q23">
        <f t="shared" ca="1" si="5"/>
        <v>687.10736842105257</v>
      </c>
    </row>
    <row r="24" spans="1:17" x14ac:dyDescent="0.2">
      <c r="A24" s="1">
        <v>35004</v>
      </c>
      <c r="B24" s="2">
        <v>562</v>
      </c>
      <c r="C24" s="2">
        <v>0</v>
      </c>
      <c r="E24">
        <v>2016</v>
      </c>
      <c r="F24">
        <f t="shared" ca="1" si="4"/>
        <v>738.32210526315794</v>
      </c>
      <c r="G24">
        <f t="shared" ca="1" si="5"/>
        <v>657.50451127819542</v>
      </c>
      <c r="H24">
        <f t="shared" ca="1" si="5"/>
        <v>525.81157894736862</v>
      </c>
      <c r="I24">
        <f t="shared" ca="1" si="5"/>
        <v>302.45180451127726</v>
      </c>
      <c r="J24">
        <f t="shared" ca="1" si="5"/>
        <v>114.00593984962416</v>
      </c>
      <c r="K24">
        <f t="shared" ca="1" si="5"/>
        <v>47.658120300751989</v>
      </c>
      <c r="L24">
        <f t="shared" ca="1" si="5"/>
        <v>2.2552631578947739</v>
      </c>
      <c r="M24">
        <f t="shared" ca="1" si="5"/>
        <v>5.4470676691728386</v>
      </c>
      <c r="N24">
        <f t="shared" ca="1" si="5"/>
        <v>78.631654135338067</v>
      </c>
      <c r="O24">
        <f t="shared" ca="1" si="5"/>
        <v>266.09751879699206</v>
      </c>
      <c r="P24">
        <f t="shared" ca="1" si="5"/>
        <v>426.32924812030069</v>
      </c>
      <c r="Q24">
        <f t="shared" ca="1" si="5"/>
        <v>688.11105263157901</v>
      </c>
    </row>
    <row r="25" spans="1:17" x14ac:dyDescent="0.2">
      <c r="A25" s="1">
        <v>35034</v>
      </c>
      <c r="B25" s="2">
        <v>800.69999999999982</v>
      </c>
      <c r="C25" s="2">
        <v>0</v>
      </c>
      <c r="E25">
        <v>2017</v>
      </c>
      <c r="F25" s="30">
        <f t="shared" ca="1" si="4"/>
        <v>733.43947368420959</v>
      </c>
      <c r="G25" s="30">
        <f t="shared" ca="1" si="5"/>
        <v>655.28887218045111</v>
      </c>
      <c r="H25" s="30">
        <f t="shared" ca="1" si="5"/>
        <v>521.74210526315801</v>
      </c>
      <c r="I25" s="30">
        <f t="shared" ca="1" si="5"/>
        <v>298.81954887217944</v>
      </c>
      <c r="J25" s="30">
        <f t="shared" ca="1" si="5"/>
        <v>110.50601503759481</v>
      </c>
      <c r="K25" s="30">
        <f t="shared" ca="1" si="5"/>
        <v>48.207969924812232</v>
      </c>
      <c r="L25" s="30">
        <f t="shared" ca="1" si="5"/>
        <v>1.8436842105263622</v>
      </c>
      <c r="M25" s="30">
        <f t="shared" ca="1" si="5"/>
        <v>4.6632330827067108</v>
      </c>
      <c r="N25" s="30">
        <f t="shared" ca="1" si="5"/>
        <v>77.524586466165147</v>
      </c>
      <c r="O25" s="30">
        <f t="shared" ca="1" si="5"/>
        <v>264.96812030075171</v>
      </c>
      <c r="P25" s="30">
        <f t="shared" ca="1" si="5"/>
        <v>423.81518796992441</v>
      </c>
      <c r="Q25" s="30">
        <f t="shared" ca="1" si="5"/>
        <v>689.11473684210523</v>
      </c>
    </row>
    <row r="26" spans="1:17" x14ac:dyDescent="0.2">
      <c r="A26" s="1">
        <v>35065</v>
      </c>
      <c r="B26" s="2">
        <v>842.8</v>
      </c>
      <c r="C26" s="2">
        <v>0</v>
      </c>
      <c r="E26">
        <v>2018</v>
      </c>
      <c r="F26" s="30">
        <f t="shared" ca="1" si="4"/>
        <v>728.55684210526306</v>
      </c>
      <c r="G26" s="30">
        <f t="shared" ca="1" si="5"/>
        <v>653.07323308270679</v>
      </c>
      <c r="H26" s="30">
        <f t="shared" ca="1" si="5"/>
        <v>517.6726315789474</v>
      </c>
      <c r="I26" s="30">
        <f t="shared" ca="1" si="5"/>
        <v>295.18729323308162</v>
      </c>
      <c r="J26" s="30">
        <f t="shared" ca="1" si="5"/>
        <v>107.00609022556455</v>
      </c>
      <c r="K26" s="30">
        <f t="shared" ca="1" si="5"/>
        <v>48.757819548872249</v>
      </c>
      <c r="L26" s="30">
        <f t="shared" ca="1" si="5"/>
        <v>1.4321052631578368</v>
      </c>
      <c r="M26" s="30">
        <f t="shared" ca="1" si="5"/>
        <v>3.879398496240583</v>
      </c>
      <c r="N26" s="30">
        <f t="shared" ca="1" si="5"/>
        <v>76.417518796992226</v>
      </c>
      <c r="O26" s="30">
        <f t="shared" ca="1" si="5"/>
        <v>263.8387218045109</v>
      </c>
      <c r="P26" s="30">
        <f t="shared" ca="1" si="5"/>
        <v>421.30112781954904</v>
      </c>
      <c r="Q26" s="30">
        <f t="shared" ca="1" si="5"/>
        <v>690.11842105263145</v>
      </c>
    </row>
    <row r="27" spans="1:17" x14ac:dyDescent="0.2">
      <c r="A27" s="1">
        <v>35096</v>
      </c>
      <c r="B27" s="2">
        <v>726.4000000000002</v>
      </c>
      <c r="C27" s="2">
        <v>0</v>
      </c>
      <c r="E27">
        <v>2019</v>
      </c>
      <c r="F27" s="30">
        <f t="shared" ca="1" si="4"/>
        <v>723.67421052631471</v>
      </c>
      <c r="G27" s="30">
        <f t="shared" ca="1" si="5"/>
        <v>650.85759398496157</v>
      </c>
      <c r="H27" s="30">
        <f t="shared" ca="1" si="5"/>
        <v>513.6031578947368</v>
      </c>
      <c r="I27" s="30">
        <f t="shared" ca="1" si="5"/>
        <v>291.5550375939838</v>
      </c>
      <c r="J27" s="30">
        <f t="shared" ca="1" si="5"/>
        <v>103.50616541353429</v>
      </c>
      <c r="K27" s="30">
        <f t="shared" ca="1" si="5"/>
        <v>49.307669172932492</v>
      </c>
      <c r="L27" s="30">
        <f t="shared" ca="1" si="5"/>
        <v>1.0205263157894251</v>
      </c>
      <c r="M27" s="30">
        <f t="shared" ca="1" si="5"/>
        <v>3.0955639097744552</v>
      </c>
      <c r="N27" s="30">
        <f t="shared" ca="1" si="5"/>
        <v>75.310451127819306</v>
      </c>
      <c r="O27" s="30">
        <f t="shared" ca="1" si="5"/>
        <v>262.70932330827054</v>
      </c>
      <c r="P27" s="30">
        <f t="shared" ca="1" si="5"/>
        <v>418.78706766917276</v>
      </c>
      <c r="Q27" s="30">
        <f t="shared" ca="1" si="5"/>
        <v>691.12210526315789</v>
      </c>
    </row>
    <row r="28" spans="1:17" x14ac:dyDescent="0.2">
      <c r="A28" s="1">
        <v>35125</v>
      </c>
      <c r="B28" s="2">
        <v>648.89999999999986</v>
      </c>
      <c r="C28" s="2">
        <v>0</v>
      </c>
      <c r="E28">
        <v>2020</v>
      </c>
      <c r="F28" s="30">
        <f t="shared" ca="1" si="4"/>
        <v>718.79157894736818</v>
      </c>
      <c r="G28" s="30">
        <f t="shared" ca="1" si="5"/>
        <v>648.64195488721725</v>
      </c>
      <c r="H28" s="30">
        <f t="shared" ca="1" si="5"/>
        <v>509.53368421052619</v>
      </c>
      <c r="I28" s="30">
        <f t="shared" ca="1" si="5"/>
        <v>287.92278195488689</v>
      </c>
      <c r="J28" s="30">
        <f t="shared" ca="1" si="5"/>
        <v>100.00624060150403</v>
      </c>
      <c r="K28" s="30">
        <f t="shared" ca="1" si="5"/>
        <v>49.857518796992508</v>
      </c>
      <c r="L28" s="30">
        <f t="shared" ca="1" si="5"/>
        <v>0.60894736842101338</v>
      </c>
      <c r="M28" s="30">
        <f t="shared" ca="1" si="5"/>
        <v>2.3117293233083274</v>
      </c>
      <c r="N28" s="30">
        <f t="shared" ca="1" si="5"/>
        <v>74.203383458646385</v>
      </c>
      <c r="O28" s="30">
        <f t="shared" ca="1" si="5"/>
        <v>261.57992481202973</v>
      </c>
      <c r="P28" s="30">
        <f t="shared" ca="1" si="5"/>
        <v>416.27300751879648</v>
      </c>
      <c r="Q28" s="30">
        <f t="shared" ca="1" si="5"/>
        <v>692.12578947368411</v>
      </c>
    </row>
    <row r="29" spans="1:17" x14ac:dyDescent="0.2">
      <c r="A29" s="1">
        <v>35156</v>
      </c>
      <c r="B29" s="2">
        <v>401.69999999999987</v>
      </c>
      <c r="C29" s="2">
        <v>0</v>
      </c>
      <c r="E29" s="12" t="s">
        <v>72</v>
      </c>
      <c r="F29">
        <f ca="1">AVERAGE(F12:F21)</f>
        <v>784.29</v>
      </c>
      <c r="G29" s="30">
        <f t="shared" ref="G29:Q29" ca="1" si="6">AVERAGE(G12:G21)</f>
        <v>682.50999999999988</v>
      </c>
      <c r="H29" s="30">
        <f t="shared" ca="1" si="6"/>
        <v>556.99</v>
      </c>
      <c r="I29" s="30">
        <f t="shared" ca="1" si="6"/>
        <v>326.58999999999997</v>
      </c>
      <c r="J29" s="30">
        <f t="shared" ca="1" si="6"/>
        <v>144.96</v>
      </c>
      <c r="K29" s="30">
        <f t="shared" ca="1" si="6"/>
        <v>41.510000000000005</v>
      </c>
      <c r="L29" s="30">
        <f t="shared" ca="1" si="6"/>
        <v>5.01</v>
      </c>
      <c r="M29" s="30">
        <f t="shared" ca="1" si="6"/>
        <v>12.719999999999999</v>
      </c>
      <c r="N29" s="30">
        <f t="shared" ca="1" si="6"/>
        <v>86.570000000000007</v>
      </c>
      <c r="O29" s="30">
        <f t="shared" ca="1" si="6"/>
        <v>270.3</v>
      </c>
      <c r="P29" s="30">
        <f t="shared" ca="1" si="6"/>
        <v>444.05</v>
      </c>
      <c r="Q29" s="30">
        <f t="shared" ca="1" si="6"/>
        <v>684.01</v>
      </c>
    </row>
    <row r="30" spans="1:17" x14ac:dyDescent="0.2">
      <c r="A30" s="1">
        <v>35186</v>
      </c>
      <c r="B30" s="2">
        <v>211.79999999999995</v>
      </c>
      <c r="C30" s="2">
        <v>7.3</v>
      </c>
      <c r="E30" s="12" t="s">
        <v>73</v>
      </c>
      <c r="F30">
        <f ca="1">AVERAGE(F3:F22)</f>
        <v>791.58500000000015</v>
      </c>
      <c r="G30" s="30">
        <f t="shared" ref="G30:Q30" ca="1" si="7">AVERAGE(G3:G22)</f>
        <v>682.83999999999992</v>
      </c>
      <c r="H30" s="30">
        <f t="shared" ca="1" si="7"/>
        <v>582.13499999999999</v>
      </c>
      <c r="I30" s="30">
        <f t="shared" ca="1" si="7"/>
        <v>347.91999999999996</v>
      </c>
      <c r="J30" s="30">
        <f t="shared" ca="1" si="7"/>
        <v>153.59999999999997</v>
      </c>
      <c r="K30" s="30">
        <f t="shared" ca="1" si="7"/>
        <v>40.269999999999996</v>
      </c>
      <c r="L30" s="30">
        <f t="shared" ca="1" si="7"/>
        <v>7.76</v>
      </c>
      <c r="M30" s="30">
        <f t="shared" ca="1" si="7"/>
        <v>14.324999999999998</v>
      </c>
      <c r="N30" s="30">
        <f t="shared" ca="1" si="7"/>
        <v>91.53</v>
      </c>
      <c r="O30" s="30">
        <f t="shared" ca="1" si="7"/>
        <v>277.62499999999994</v>
      </c>
      <c r="P30" s="30">
        <f t="shared" ca="1" si="7"/>
        <v>461.33000000000004</v>
      </c>
      <c r="Q30" s="30">
        <f t="shared" ca="1" si="7"/>
        <v>674.12000000000012</v>
      </c>
    </row>
    <row r="31" spans="1:17" x14ac:dyDescent="0.2">
      <c r="A31" s="1">
        <v>35217</v>
      </c>
      <c r="B31" s="2">
        <v>24.5</v>
      </c>
      <c r="C31" s="2">
        <v>35.000000000000007</v>
      </c>
    </row>
    <row r="32" spans="1:17" x14ac:dyDescent="0.2">
      <c r="A32" s="1">
        <v>35247</v>
      </c>
      <c r="B32" s="2">
        <v>6.3000000000000007</v>
      </c>
      <c r="C32" s="2">
        <v>52</v>
      </c>
      <c r="E32" s="7" t="s">
        <v>10</v>
      </c>
      <c r="F32" s="17" t="s">
        <v>61</v>
      </c>
      <c r="G32" s="17" t="s">
        <v>62</v>
      </c>
      <c r="H32" s="17" t="s">
        <v>63</v>
      </c>
      <c r="I32" s="17" t="s">
        <v>64</v>
      </c>
      <c r="J32" s="17" t="s">
        <v>65</v>
      </c>
      <c r="K32" s="17" t="s">
        <v>66</v>
      </c>
      <c r="L32" s="17" t="s">
        <v>67</v>
      </c>
      <c r="M32" s="16" t="s">
        <v>74</v>
      </c>
      <c r="N32" s="16" t="s">
        <v>68</v>
      </c>
      <c r="O32" s="16" t="s">
        <v>69</v>
      </c>
      <c r="P32" s="16" t="s">
        <v>70</v>
      </c>
      <c r="Q32" s="16" t="s">
        <v>71</v>
      </c>
    </row>
    <row r="33" spans="1:17" x14ac:dyDescent="0.2">
      <c r="A33" s="1">
        <v>35278</v>
      </c>
      <c r="B33" s="2">
        <v>11.100000000000001</v>
      </c>
      <c r="C33" s="2">
        <v>68.3</v>
      </c>
      <c r="E33">
        <v>1994</v>
      </c>
      <c r="F33">
        <f t="shared" ref="F33:F52" ca="1" si="8">OFFSET($C$2,(ROW()-33)*12+COLUMN()-6,0)</f>
        <v>0</v>
      </c>
      <c r="G33" s="30">
        <f t="shared" ref="G33:Q48" ca="1" si="9">OFFSET($C$2,(ROW()-33)*12+COLUMN()-6,0)</f>
        <v>0</v>
      </c>
      <c r="H33" s="30">
        <f t="shared" ca="1" si="9"/>
        <v>0</v>
      </c>
      <c r="I33" s="30">
        <f t="shared" ca="1" si="9"/>
        <v>0</v>
      </c>
      <c r="J33" s="30">
        <f t="shared" ca="1" si="9"/>
        <v>4.8</v>
      </c>
      <c r="K33" s="30">
        <f t="shared" ca="1" si="9"/>
        <v>59</v>
      </c>
      <c r="L33" s="30">
        <f t="shared" ca="1" si="9"/>
        <v>92.999999999999986</v>
      </c>
      <c r="M33" s="30">
        <f t="shared" ca="1" si="9"/>
        <v>39</v>
      </c>
      <c r="N33" s="30">
        <f t="shared" ca="1" si="9"/>
        <v>5.5</v>
      </c>
      <c r="O33" s="30">
        <f t="shared" ca="1" si="9"/>
        <v>0</v>
      </c>
      <c r="P33" s="30">
        <f t="shared" ca="1" si="9"/>
        <v>0</v>
      </c>
      <c r="Q33" s="30">
        <f t="shared" ca="1" si="9"/>
        <v>0</v>
      </c>
    </row>
    <row r="34" spans="1:17" x14ac:dyDescent="0.2">
      <c r="A34" s="1">
        <v>35309</v>
      </c>
      <c r="B34" s="2">
        <v>89.5</v>
      </c>
      <c r="C34" s="2">
        <v>26.3</v>
      </c>
      <c r="E34">
        <v>1995</v>
      </c>
      <c r="F34" s="30">
        <f t="shared" ca="1" si="8"/>
        <v>0</v>
      </c>
      <c r="G34" s="30">
        <f t="shared" ca="1" si="9"/>
        <v>0</v>
      </c>
      <c r="H34" s="30">
        <f t="shared" ca="1" si="9"/>
        <v>0</v>
      </c>
      <c r="I34" s="30">
        <f t="shared" ca="1" si="9"/>
        <v>0</v>
      </c>
      <c r="J34" s="30">
        <f t="shared" ca="1" si="9"/>
        <v>0</v>
      </c>
      <c r="K34" s="30">
        <f t="shared" ca="1" si="9"/>
        <v>66.8</v>
      </c>
      <c r="L34" s="30">
        <f t="shared" ca="1" si="9"/>
        <v>105.69999999999999</v>
      </c>
      <c r="M34" s="30">
        <f t="shared" ca="1" si="9"/>
        <v>86.999999999999986</v>
      </c>
      <c r="N34" s="30">
        <f t="shared" ca="1" si="9"/>
        <v>6.5</v>
      </c>
      <c r="O34" s="30">
        <f t="shared" ca="1" si="9"/>
        <v>0.3</v>
      </c>
      <c r="P34" s="30">
        <f t="shared" ca="1" si="9"/>
        <v>0</v>
      </c>
      <c r="Q34" s="30">
        <f t="shared" ca="1" si="9"/>
        <v>0</v>
      </c>
    </row>
    <row r="35" spans="1:17" x14ac:dyDescent="0.2">
      <c r="A35" s="1">
        <v>35339</v>
      </c>
      <c r="B35" s="2">
        <v>312.7</v>
      </c>
      <c r="C35" s="2">
        <v>0</v>
      </c>
      <c r="E35">
        <v>1996</v>
      </c>
      <c r="F35" s="30">
        <f t="shared" ca="1" si="8"/>
        <v>0</v>
      </c>
      <c r="G35" s="30">
        <f t="shared" ca="1" si="9"/>
        <v>0</v>
      </c>
      <c r="H35" s="30">
        <f t="shared" ca="1" si="9"/>
        <v>0</v>
      </c>
      <c r="I35" s="30">
        <f t="shared" ca="1" si="9"/>
        <v>0</v>
      </c>
      <c r="J35" s="30">
        <f t="shared" ca="1" si="9"/>
        <v>7.3</v>
      </c>
      <c r="K35" s="30">
        <f t="shared" ca="1" si="9"/>
        <v>35.000000000000007</v>
      </c>
      <c r="L35" s="30">
        <f t="shared" ca="1" si="9"/>
        <v>52</v>
      </c>
      <c r="M35" s="30">
        <f t="shared" ca="1" si="9"/>
        <v>68.3</v>
      </c>
      <c r="N35" s="30">
        <f t="shared" ca="1" si="9"/>
        <v>26.3</v>
      </c>
      <c r="O35" s="30">
        <f t="shared" ca="1" si="9"/>
        <v>0</v>
      </c>
      <c r="P35" s="30">
        <f t="shared" ca="1" si="9"/>
        <v>0</v>
      </c>
      <c r="Q35" s="30">
        <f t="shared" ca="1" si="9"/>
        <v>0</v>
      </c>
    </row>
    <row r="36" spans="1:17" x14ac:dyDescent="0.2">
      <c r="A36" s="1">
        <v>35370</v>
      </c>
      <c r="B36" s="2">
        <v>563.5</v>
      </c>
      <c r="C36" s="2">
        <v>0</v>
      </c>
      <c r="E36">
        <v>1997</v>
      </c>
      <c r="F36" s="30">
        <f t="shared" ca="1" si="8"/>
        <v>0</v>
      </c>
      <c r="G36" s="30">
        <f t="shared" ca="1" si="9"/>
        <v>0</v>
      </c>
      <c r="H36" s="30">
        <f t="shared" ca="1" si="9"/>
        <v>0</v>
      </c>
      <c r="I36" s="30">
        <f t="shared" ca="1" si="9"/>
        <v>0</v>
      </c>
      <c r="J36" s="30">
        <f t="shared" ca="1" si="9"/>
        <v>0</v>
      </c>
      <c r="K36" s="30">
        <f t="shared" ca="1" si="9"/>
        <v>41.3</v>
      </c>
      <c r="L36" s="30">
        <f t="shared" ca="1" si="9"/>
        <v>75.999999999999986</v>
      </c>
      <c r="M36" s="30">
        <f t="shared" ca="1" si="9"/>
        <v>35.5</v>
      </c>
      <c r="N36" s="30">
        <f t="shared" ca="1" si="9"/>
        <v>1.8</v>
      </c>
      <c r="O36" s="30">
        <f t="shared" ca="1" si="9"/>
        <v>0</v>
      </c>
      <c r="P36" s="30">
        <f t="shared" ca="1" si="9"/>
        <v>0</v>
      </c>
      <c r="Q36" s="30">
        <f t="shared" ca="1" si="9"/>
        <v>0</v>
      </c>
    </row>
    <row r="37" spans="1:17" x14ac:dyDescent="0.2">
      <c r="A37" s="1">
        <v>35400</v>
      </c>
      <c r="B37" s="2">
        <v>567.70000000000005</v>
      </c>
      <c r="C37" s="2">
        <v>0</v>
      </c>
      <c r="E37">
        <v>1998</v>
      </c>
      <c r="F37" s="30">
        <f t="shared" ca="1" si="8"/>
        <v>0</v>
      </c>
      <c r="G37" s="30">
        <f t="shared" ca="1" si="9"/>
        <v>0</v>
      </c>
      <c r="H37" s="30">
        <f t="shared" ca="1" si="9"/>
        <v>0</v>
      </c>
      <c r="I37" s="30">
        <f t="shared" ca="1" si="9"/>
        <v>0</v>
      </c>
      <c r="J37" s="30">
        <f t="shared" ca="1" si="9"/>
        <v>10.399999999999999</v>
      </c>
      <c r="K37" s="30">
        <f t="shared" ca="1" si="9"/>
        <v>53.199999999999996</v>
      </c>
      <c r="L37" s="30">
        <f t="shared" ca="1" si="9"/>
        <v>55.999999999999986</v>
      </c>
      <c r="M37" s="30">
        <f t="shared" ca="1" si="9"/>
        <v>59.899999999999991</v>
      </c>
      <c r="N37" s="30">
        <f t="shared" ca="1" si="9"/>
        <v>11.8</v>
      </c>
      <c r="O37" s="30">
        <f t="shared" ca="1" si="9"/>
        <v>0</v>
      </c>
      <c r="P37" s="30">
        <f t="shared" ca="1" si="9"/>
        <v>0</v>
      </c>
      <c r="Q37" s="30">
        <f t="shared" ca="1" si="9"/>
        <v>0</v>
      </c>
    </row>
    <row r="38" spans="1:17" x14ac:dyDescent="0.2">
      <c r="A38" s="1">
        <v>35431</v>
      </c>
      <c r="B38" s="2">
        <v>839.99999999999977</v>
      </c>
      <c r="C38" s="2">
        <v>0</v>
      </c>
      <c r="E38">
        <v>1999</v>
      </c>
      <c r="F38" s="30">
        <f t="shared" ca="1" si="8"/>
        <v>0</v>
      </c>
      <c r="G38" s="30">
        <f t="shared" ca="1" si="9"/>
        <v>0</v>
      </c>
      <c r="H38" s="30">
        <f t="shared" ca="1" si="9"/>
        <v>0</v>
      </c>
      <c r="I38" s="30">
        <f t="shared" ca="1" si="9"/>
        <v>0</v>
      </c>
      <c r="J38" s="30">
        <f t="shared" ca="1" si="9"/>
        <v>10.199999999999999</v>
      </c>
      <c r="K38" s="30">
        <f t="shared" ca="1" si="9"/>
        <v>73.099999999999994</v>
      </c>
      <c r="L38" s="30">
        <f t="shared" ca="1" si="9"/>
        <v>133.09999999999997</v>
      </c>
      <c r="M38" s="30">
        <f t="shared" ca="1" si="9"/>
        <v>44.9</v>
      </c>
      <c r="N38" s="30">
        <f t="shared" ca="1" si="9"/>
        <v>49.999999999999993</v>
      </c>
      <c r="O38" s="30">
        <f t="shared" ca="1" si="9"/>
        <v>0</v>
      </c>
      <c r="P38" s="30">
        <f t="shared" ca="1" si="9"/>
        <v>0</v>
      </c>
      <c r="Q38" s="30">
        <f t="shared" ca="1" si="9"/>
        <v>0</v>
      </c>
    </row>
    <row r="39" spans="1:17" x14ac:dyDescent="0.2">
      <c r="A39" s="1">
        <v>35462</v>
      </c>
      <c r="B39" s="2">
        <v>651.79999999999995</v>
      </c>
      <c r="C39" s="2">
        <v>0</v>
      </c>
      <c r="E39">
        <v>2000</v>
      </c>
      <c r="F39" s="30">
        <f t="shared" ca="1" si="8"/>
        <v>0</v>
      </c>
      <c r="G39" s="30">
        <f t="shared" ca="1" si="9"/>
        <v>0</v>
      </c>
      <c r="H39" s="30">
        <f t="shared" ca="1" si="9"/>
        <v>0</v>
      </c>
      <c r="I39" s="30">
        <f t="shared" ca="1" si="9"/>
        <v>0</v>
      </c>
      <c r="J39" s="30">
        <f t="shared" ca="1" si="9"/>
        <v>11.100000000000001</v>
      </c>
      <c r="K39" s="30">
        <f t="shared" ca="1" si="9"/>
        <v>17.399999999999999</v>
      </c>
      <c r="L39" s="30">
        <f t="shared" ca="1" si="9"/>
        <v>37.299999999999997</v>
      </c>
      <c r="M39" s="30">
        <f t="shared" ca="1" si="9"/>
        <v>49.899999999999991</v>
      </c>
      <c r="N39" s="30">
        <f t="shared" ca="1" si="9"/>
        <v>16.600000000000001</v>
      </c>
      <c r="O39" s="30">
        <f t="shared" ca="1" si="9"/>
        <v>0</v>
      </c>
      <c r="P39" s="30">
        <f t="shared" ca="1" si="9"/>
        <v>0</v>
      </c>
      <c r="Q39" s="30">
        <f t="shared" ca="1" si="9"/>
        <v>0</v>
      </c>
    </row>
    <row r="40" spans="1:17" x14ac:dyDescent="0.2">
      <c r="A40" s="1">
        <v>35490</v>
      </c>
      <c r="B40" s="2">
        <v>666.60000000000014</v>
      </c>
      <c r="C40" s="2">
        <v>0</v>
      </c>
      <c r="E40">
        <v>2001</v>
      </c>
      <c r="F40" s="30">
        <f t="shared" ca="1" si="8"/>
        <v>0</v>
      </c>
      <c r="G40" s="30">
        <f t="shared" ca="1" si="9"/>
        <v>0</v>
      </c>
      <c r="H40" s="30">
        <f t="shared" ca="1" si="9"/>
        <v>0</v>
      </c>
      <c r="I40" s="30">
        <f t="shared" ca="1" si="9"/>
        <v>0</v>
      </c>
      <c r="J40" s="30">
        <f t="shared" ca="1" si="9"/>
        <v>6.8</v>
      </c>
      <c r="K40" s="30">
        <f t="shared" ca="1" si="9"/>
        <v>51.699999999999996</v>
      </c>
      <c r="L40" s="30">
        <f t="shared" ca="1" si="9"/>
        <v>76.900000000000006</v>
      </c>
      <c r="M40" s="30">
        <f t="shared" ca="1" si="9"/>
        <v>127.09999999999998</v>
      </c>
      <c r="N40" s="30">
        <f t="shared" ca="1" si="9"/>
        <v>23.6</v>
      </c>
      <c r="O40" s="30">
        <f t="shared" ca="1" si="9"/>
        <v>0</v>
      </c>
      <c r="P40" s="30">
        <f t="shared" ca="1" si="9"/>
        <v>0</v>
      </c>
      <c r="Q40" s="30">
        <f t="shared" ca="1" si="9"/>
        <v>0</v>
      </c>
    </row>
    <row r="41" spans="1:17" x14ac:dyDescent="0.2">
      <c r="A41" s="1">
        <v>35521</v>
      </c>
      <c r="B41" s="2">
        <v>399.09999999999991</v>
      </c>
      <c r="C41" s="2">
        <v>0</v>
      </c>
      <c r="E41">
        <v>2002</v>
      </c>
      <c r="F41" s="30">
        <f t="shared" ca="1" si="8"/>
        <v>0</v>
      </c>
      <c r="G41" s="30">
        <f t="shared" ca="1" si="9"/>
        <v>0</v>
      </c>
      <c r="H41" s="30">
        <f t="shared" ca="1" si="9"/>
        <v>0</v>
      </c>
      <c r="I41" s="30">
        <f t="shared" ca="1" si="9"/>
        <v>7.8999999999999995</v>
      </c>
      <c r="J41" s="30">
        <f t="shared" ca="1" si="9"/>
        <v>5.6</v>
      </c>
      <c r="K41" s="30">
        <f t="shared" ca="1" si="9"/>
        <v>47</v>
      </c>
      <c r="L41" s="30">
        <f t="shared" ca="1" si="9"/>
        <v>132.09999999999997</v>
      </c>
      <c r="M41" s="30">
        <f t="shared" ca="1" si="9"/>
        <v>104.1</v>
      </c>
      <c r="N41" s="30">
        <f t="shared" ca="1" si="9"/>
        <v>52.599999999999994</v>
      </c>
      <c r="O41" s="30">
        <f t="shared" ca="1" si="9"/>
        <v>5.6</v>
      </c>
      <c r="P41" s="30">
        <f t="shared" ca="1" si="9"/>
        <v>0</v>
      </c>
      <c r="Q41" s="30">
        <f t="shared" ca="1" si="9"/>
        <v>0</v>
      </c>
    </row>
    <row r="42" spans="1:17" x14ac:dyDescent="0.2">
      <c r="A42" s="1">
        <v>35551</v>
      </c>
      <c r="B42" s="2">
        <v>265.7999999999999</v>
      </c>
      <c r="C42" s="2">
        <v>0</v>
      </c>
      <c r="E42">
        <v>2003</v>
      </c>
      <c r="F42" s="30">
        <f t="shared" ca="1" si="8"/>
        <v>0</v>
      </c>
      <c r="G42" s="30">
        <f t="shared" ca="1" si="9"/>
        <v>0</v>
      </c>
      <c r="H42" s="30">
        <f t="shared" ca="1" si="9"/>
        <v>0</v>
      </c>
      <c r="I42" s="30">
        <f t="shared" ca="1" si="9"/>
        <v>0</v>
      </c>
      <c r="J42" s="30">
        <f t="shared" ca="1" si="9"/>
        <v>0</v>
      </c>
      <c r="K42" s="30">
        <f t="shared" ca="1" si="9"/>
        <v>39</v>
      </c>
      <c r="L42" s="30">
        <f t="shared" ca="1" si="9"/>
        <v>84.2</v>
      </c>
      <c r="M42" s="30">
        <f t="shared" ca="1" si="9"/>
        <v>103.7</v>
      </c>
      <c r="N42" s="30">
        <f t="shared" ca="1" si="9"/>
        <v>23.6</v>
      </c>
      <c r="O42" s="30">
        <f t="shared" ca="1" si="9"/>
        <v>0</v>
      </c>
      <c r="P42" s="30">
        <f t="shared" ca="1" si="9"/>
        <v>0</v>
      </c>
      <c r="Q42" s="30">
        <f t="shared" ca="1" si="9"/>
        <v>0</v>
      </c>
    </row>
    <row r="43" spans="1:17" x14ac:dyDescent="0.2">
      <c r="A43" s="1">
        <v>35582</v>
      </c>
      <c r="B43" s="2">
        <v>23.2</v>
      </c>
      <c r="C43" s="2">
        <v>41.3</v>
      </c>
      <c r="E43">
        <v>2004</v>
      </c>
      <c r="F43" s="30">
        <f t="shared" ca="1" si="8"/>
        <v>0</v>
      </c>
      <c r="G43" s="30">
        <f t="shared" ca="1" si="9"/>
        <v>0</v>
      </c>
      <c r="H43" s="30">
        <f t="shared" ca="1" si="9"/>
        <v>0</v>
      </c>
      <c r="I43" s="30">
        <f t="shared" ca="1" si="9"/>
        <v>0</v>
      </c>
      <c r="J43" s="30">
        <f t="shared" ca="1" si="9"/>
        <v>8.3000000000000007</v>
      </c>
      <c r="K43" s="30">
        <f t="shared" ca="1" si="9"/>
        <v>19.100000000000001</v>
      </c>
      <c r="L43" s="30">
        <f t="shared" ca="1" si="9"/>
        <v>62.6</v>
      </c>
      <c r="M43" s="30">
        <f t="shared" ca="1" si="9"/>
        <v>45.9</v>
      </c>
      <c r="N43" s="30">
        <f t="shared" ca="1" si="9"/>
        <v>15.5</v>
      </c>
      <c r="O43" s="30">
        <f t="shared" ca="1" si="9"/>
        <v>0</v>
      </c>
      <c r="P43" s="30">
        <f t="shared" ca="1" si="9"/>
        <v>0</v>
      </c>
      <c r="Q43" s="30">
        <f t="shared" ca="1" si="9"/>
        <v>0</v>
      </c>
    </row>
    <row r="44" spans="1:17" x14ac:dyDescent="0.2">
      <c r="A44" s="1">
        <v>35612</v>
      </c>
      <c r="B44" s="2">
        <v>20.2</v>
      </c>
      <c r="C44" s="2">
        <v>75.999999999999986</v>
      </c>
      <c r="E44">
        <v>2005</v>
      </c>
      <c r="F44" s="30">
        <f t="shared" ca="1" si="8"/>
        <v>0</v>
      </c>
      <c r="G44" s="30">
        <f t="shared" ca="1" si="9"/>
        <v>0</v>
      </c>
      <c r="H44" s="30">
        <f t="shared" ca="1" si="9"/>
        <v>0</v>
      </c>
      <c r="I44" s="30">
        <f t="shared" ca="1" si="9"/>
        <v>0</v>
      </c>
      <c r="J44" s="30">
        <f t="shared" ca="1" si="9"/>
        <v>0.5</v>
      </c>
      <c r="K44" s="30">
        <f t="shared" ca="1" si="9"/>
        <v>98.8</v>
      </c>
      <c r="L44" s="30">
        <f t="shared" ca="1" si="9"/>
        <v>141.69999999999999</v>
      </c>
      <c r="M44" s="30">
        <f t="shared" ca="1" si="9"/>
        <v>112.6</v>
      </c>
      <c r="N44" s="30">
        <f t="shared" ca="1" si="9"/>
        <v>27.1</v>
      </c>
      <c r="O44" s="30">
        <f t="shared" ca="1" si="9"/>
        <v>3.3</v>
      </c>
      <c r="P44" s="30">
        <f t="shared" ca="1" si="9"/>
        <v>0</v>
      </c>
      <c r="Q44" s="30">
        <f t="shared" ca="1" si="9"/>
        <v>0</v>
      </c>
    </row>
    <row r="45" spans="1:17" x14ac:dyDescent="0.2">
      <c r="A45" s="1">
        <v>35643</v>
      </c>
      <c r="B45" s="2">
        <v>31.099999999999998</v>
      </c>
      <c r="C45" s="2">
        <v>35.5</v>
      </c>
      <c r="E45">
        <v>2006</v>
      </c>
      <c r="F45" s="30">
        <f t="shared" ca="1" si="8"/>
        <v>0</v>
      </c>
      <c r="G45" s="30">
        <f t="shared" ca="1" si="9"/>
        <v>0</v>
      </c>
      <c r="H45" s="30">
        <f t="shared" ca="1" si="9"/>
        <v>0</v>
      </c>
      <c r="I45" s="30">
        <f t="shared" ca="1" si="9"/>
        <v>0</v>
      </c>
      <c r="J45" s="30">
        <f t="shared" ca="1" si="9"/>
        <v>15.9</v>
      </c>
      <c r="K45" s="30">
        <f t="shared" ca="1" si="9"/>
        <v>36.299999999999997</v>
      </c>
      <c r="L45" s="30">
        <f t="shared" ca="1" si="9"/>
        <v>115</v>
      </c>
      <c r="M45" s="30">
        <f t="shared" ca="1" si="9"/>
        <v>79.8</v>
      </c>
      <c r="N45" s="30">
        <f t="shared" ca="1" si="9"/>
        <v>4.5999999999999996</v>
      </c>
      <c r="O45" s="30">
        <f t="shared" ca="1" si="9"/>
        <v>0</v>
      </c>
      <c r="P45" s="30">
        <f t="shared" ca="1" si="9"/>
        <v>0</v>
      </c>
      <c r="Q45" s="30">
        <f t="shared" ca="1" si="9"/>
        <v>0</v>
      </c>
    </row>
    <row r="46" spans="1:17" x14ac:dyDescent="0.2">
      <c r="A46" s="1">
        <v>35674</v>
      </c>
      <c r="B46" s="2">
        <v>130.90000000000003</v>
      </c>
      <c r="C46" s="2">
        <v>1.8</v>
      </c>
      <c r="E46">
        <v>2007</v>
      </c>
      <c r="F46" s="30">
        <f t="shared" ca="1" si="8"/>
        <v>0</v>
      </c>
      <c r="G46" s="30">
        <f t="shared" ca="1" si="9"/>
        <v>0</v>
      </c>
      <c r="H46" s="30">
        <f t="shared" ca="1" si="9"/>
        <v>0</v>
      </c>
      <c r="I46" s="30">
        <f t="shared" ca="1" si="9"/>
        <v>0</v>
      </c>
      <c r="J46" s="30">
        <f t="shared" ca="1" si="9"/>
        <v>9.5</v>
      </c>
      <c r="K46" s="30">
        <f t="shared" ca="1" si="9"/>
        <v>69.7</v>
      </c>
      <c r="L46" s="30">
        <f t="shared" ca="1" si="9"/>
        <v>62.7</v>
      </c>
      <c r="M46" s="30">
        <f t="shared" ca="1" si="9"/>
        <v>100.4</v>
      </c>
      <c r="N46" s="30">
        <f t="shared" ca="1" si="9"/>
        <v>32.200000000000003</v>
      </c>
      <c r="O46" s="30">
        <f t="shared" ca="1" si="9"/>
        <v>6.8</v>
      </c>
      <c r="P46" s="30">
        <f t="shared" ca="1" si="9"/>
        <v>0</v>
      </c>
      <c r="Q46" s="30">
        <f t="shared" ca="1" si="9"/>
        <v>0</v>
      </c>
    </row>
    <row r="47" spans="1:17" x14ac:dyDescent="0.2">
      <c r="A47" s="1">
        <v>35704</v>
      </c>
      <c r="B47" s="2">
        <v>324.49999999999994</v>
      </c>
      <c r="C47" s="2">
        <v>0</v>
      </c>
      <c r="E47">
        <v>2008</v>
      </c>
      <c r="F47" s="30">
        <f t="shared" ca="1" si="8"/>
        <v>0</v>
      </c>
      <c r="G47" s="30">
        <f t="shared" ca="1" si="9"/>
        <v>0</v>
      </c>
      <c r="H47" s="30">
        <f t="shared" ca="1" si="9"/>
        <v>0</v>
      </c>
      <c r="I47" s="30">
        <f t="shared" ca="1" si="9"/>
        <v>1</v>
      </c>
      <c r="J47" s="30">
        <f t="shared" ca="1" si="9"/>
        <v>0</v>
      </c>
      <c r="K47" s="30">
        <f t="shared" ca="1" si="9"/>
        <v>56.5</v>
      </c>
      <c r="L47" s="30">
        <f t="shared" ca="1" si="9"/>
        <v>75.599999999999994</v>
      </c>
      <c r="M47" s="30">
        <f t="shared" ca="1" si="9"/>
        <v>47.8</v>
      </c>
      <c r="N47" s="30">
        <f t="shared" ca="1" si="9"/>
        <v>24.4</v>
      </c>
      <c r="O47" s="30">
        <f t="shared" ca="1" si="9"/>
        <v>0</v>
      </c>
      <c r="P47" s="30">
        <f t="shared" ca="1" si="9"/>
        <v>0</v>
      </c>
      <c r="Q47" s="30">
        <f t="shared" ca="1" si="9"/>
        <v>0</v>
      </c>
    </row>
    <row r="48" spans="1:17" x14ac:dyDescent="0.2">
      <c r="A48" s="1">
        <v>35735</v>
      </c>
      <c r="B48" s="2">
        <v>523.29999999999995</v>
      </c>
      <c r="C48" s="2">
        <v>0</v>
      </c>
      <c r="E48">
        <v>2009</v>
      </c>
      <c r="F48" s="30">
        <f t="shared" ca="1" si="8"/>
        <v>0</v>
      </c>
      <c r="G48" s="30">
        <f t="shared" ca="1" si="9"/>
        <v>0</v>
      </c>
      <c r="H48" s="30">
        <f t="shared" ca="1" si="9"/>
        <v>0</v>
      </c>
      <c r="I48" s="30">
        <f t="shared" ca="1" si="9"/>
        <v>0.8</v>
      </c>
      <c r="J48" s="30">
        <f t="shared" ca="1" si="9"/>
        <v>0</v>
      </c>
      <c r="K48" s="30">
        <f t="shared" ca="1" si="9"/>
        <v>32.6</v>
      </c>
      <c r="L48" s="30">
        <f t="shared" ca="1" si="9"/>
        <v>35.6</v>
      </c>
      <c r="M48" s="30">
        <f t="shared" ca="1" si="9"/>
        <v>85.2</v>
      </c>
      <c r="N48" s="30">
        <f t="shared" ca="1" si="9"/>
        <v>4.5999999999999996</v>
      </c>
      <c r="O48" s="30">
        <f t="shared" ca="1" si="9"/>
        <v>0</v>
      </c>
      <c r="P48" s="30">
        <f t="shared" ca="1" si="9"/>
        <v>0</v>
      </c>
      <c r="Q48" s="30">
        <f t="shared" ca="1" si="9"/>
        <v>0</v>
      </c>
    </row>
    <row r="49" spans="1:17" x14ac:dyDescent="0.2">
      <c r="A49" s="1">
        <v>35765</v>
      </c>
      <c r="B49" s="2">
        <v>678.69999999999993</v>
      </c>
      <c r="C49" s="2">
        <v>0</v>
      </c>
      <c r="E49">
        <v>2010</v>
      </c>
      <c r="F49" s="30">
        <f t="shared" ca="1" si="8"/>
        <v>0</v>
      </c>
      <c r="G49" s="30">
        <f t="shared" ref="G49:Q53" ca="1" si="10">OFFSET($C$2,(ROW()-33)*12+COLUMN()-6,0)</f>
        <v>0</v>
      </c>
      <c r="H49" s="30">
        <f t="shared" ca="1" si="10"/>
        <v>0</v>
      </c>
      <c r="I49" s="30">
        <f t="shared" ca="1" si="10"/>
        <v>1.3</v>
      </c>
      <c r="J49" s="30">
        <f t="shared" ca="1" si="10"/>
        <v>26.100000000000005</v>
      </c>
      <c r="K49" s="30">
        <f t="shared" ca="1" si="10"/>
        <v>33.700000000000003</v>
      </c>
      <c r="L49" s="30">
        <f t="shared" ca="1" si="10"/>
        <v>139.79999999999995</v>
      </c>
      <c r="M49" s="30">
        <f t="shared" ca="1" si="10"/>
        <v>90.299999999999969</v>
      </c>
      <c r="N49" s="30">
        <f t="shared" ca="1" si="10"/>
        <v>29.400000000000002</v>
      </c>
      <c r="O49" s="30">
        <f t="shared" ca="1" si="10"/>
        <v>0</v>
      </c>
      <c r="P49" s="30">
        <f t="shared" ca="1" si="10"/>
        <v>0</v>
      </c>
      <c r="Q49" s="30">
        <f t="shared" ca="1" si="10"/>
        <v>0</v>
      </c>
    </row>
    <row r="50" spans="1:17" x14ac:dyDescent="0.2">
      <c r="A50" s="1">
        <v>35796</v>
      </c>
      <c r="B50" s="2">
        <v>768.89999999999986</v>
      </c>
      <c r="C50" s="2">
        <v>0</v>
      </c>
      <c r="E50">
        <v>2011</v>
      </c>
      <c r="F50" s="30">
        <f t="shared" ca="1" si="8"/>
        <v>0</v>
      </c>
      <c r="G50" s="30">
        <f t="shared" ca="1" si="10"/>
        <v>0</v>
      </c>
      <c r="H50" s="30">
        <f t="shared" ca="1" si="10"/>
        <v>0</v>
      </c>
      <c r="I50" s="30">
        <f t="shared" ca="1" si="10"/>
        <v>0</v>
      </c>
      <c r="J50" s="30">
        <f t="shared" ca="1" si="10"/>
        <v>0</v>
      </c>
      <c r="K50" s="30">
        <f t="shared" ca="1" si="10"/>
        <v>24.9</v>
      </c>
      <c r="L50" s="30">
        <f t="shared" ca="1" si="10"/>
        <v>118.3</v>
      </c>
      <c r="M50" s="30">
        <f t="shared" ca="1" si="10"/>
        <v>68.2</v>
      </c>
      <c r="N50" s="30">
        <f t="shared" ca="1" si="10"/>
        <v>24.500000000000004</v>
      </c>
      <c r="O50" s="30">
        <f t="shared" ca="1" si="10"/>
        <v>0.5</v>
      </c>
      <c r="P50" s="30">
        <f t="shared" ca="1" si="10"/>
        <v>0</v>
      </c>
      <c r="Q50" s="30">
        <f t="shared" ca="1" si="10"/>
        <v>0</v>
      </c>
    </row>
    <row r="51" spans="1:17" x14ac:dyDescent="0.2">
      <c r="A51" s="1">
        <v>35827</v>
      </c>
      <c r="B51" s="2">
        <v>590.80000000000007</v>
      </c>
      <c r="C51" s="2">
        <v>0</v>
      </c>
      <c r="E51">
        <v>2012</v>
      </c>
      <c r="F51" s="30">
        <f t="shared" ca="1" si="8"/>
        <v>0</v>
      </c>
      <c r="G51" s="30">
        <f t="shared" ca="1" si="10"/>
        <v>0</v>
      </c>
      <c r="H51" s="30">
        <f t="shared" ca="1" si="10"/>
        <v>0</v>
      </c>
      <c r="I51" s="30">
        <f t="shared" ca="1" si="10"/>
        <v>0.8</v>
      </c>
      <c r="J51" s="30">
        <f t="shared" ca="1" si="10"/>
        <v>20.100000000000001</v>
      </c>
      <c r="K51" s="30">
        <f t="shared" ca="1" si="10"/>
        <v>51.8</v>
      </c>
      <c r="L51" s="30">
        <f t="shared" ca="1" si="10"/>
        <v>120.69999999999996</v>
      </c>
      <c r="M51" s="30">
        <f t="shared" ca="1" si="10"/>
        <v>84.899999999999977</v>
      </c>
      <c r="N51" s="30">
        <f t="shared" ca="1" si="10"/>
        <v>20.200000000000003</v>
      </c>
      <c r="O51" s="30">
        <f t="shared" ca="1" si="10"/>
        <v>0</v>
      </c>
      <c r="P51" s="30">
        <f t="shared" ca="1" si="10"/>
        <v>0</v>
      </c>
      <c r="Q51" s="30">
        <f t="shared" ca="1" si="10"/>
        <v>0</v>
      </c>
    </row>
    <row r="52" spans="1:17" x14ac:dyDescent="0.2">
      <c r="A52" s="1">
        <v>35855</v>
      </c>
      <c r="B52" s="2">
        <v>565.70000000000016</v>
      </c>
      <c r="C52" s="2">
        <v>0</v>
      </c>
      <c r="E52">
        <v>2013</v>
      </c>
      <c r="F52" s="30">
        <f t="shared" ca="1" si="8"/>
        <v>0</v>
      </c>
      <c r="G52" s="30">
        <f t="shared" ca="1" si="10"/>
        <v>0</v>
      </c>
      <c r="H52" s="30">
        <f t="shared" ca="1" si="10"/>
        <v>0</v>
      </c>
      <c r="I52" s="30">
        <f t="shared" ca="1" si="10"/>
        <v>0</v>
      </c>
      <c r="J52" s="30">
        <f t="shared" ca="1" si="10"/>
        <v>6.3</v>
      </c>
      <c r="K52" s="30">
        <f t="shared" ca="1" si="10"/>
        <v>20.700000000000003</v>
      </c>
      <c r="L52" s="30">
        <f t="shared" ca="1" si="10"/>
        <v>97.09999999999998</v>
      </c>
      <c r="M52" s="30">
        <f t="shared" ca="1" si="10"/>
        <v>57.199999999999989</v>
      </c>
      <c r="N52" s="30">
        <f t="shared" ca="1" si="10"/>
        <v>16.5</v>
      </c>
      <c r="O52" s="30">
        <f t="shared" ca="1" si="10"/>
        <v>1.5</v>
      </c>
      <c r="P52" s="30">
        <f t="shared" ca="1" si="10"/>
        <v>0</v>
      </c>
      <c r="Q52" s="30">
        <f t="shared" ca="1" si="10"/>
        <v>0</v>
      </c>
    </row>
    <row r="53" spans="1:17" x14ac:dyDescent="0.2">
      <c r="A53" s="1">
        <v>35886</v>
      </c>
      <c r="B53" s="2">
        <v>316.2999999999999</v>
      </c>
      <c r="C53" s="2">
        <v>0</v>
      </c>
      <c r="E53">
        <v>2014</v>
      </c>
      <c r="F53">
        <f ca="1">MAX(TREND(F$33:F$52,$E$33:$E$52,$E53),0)</f>
        <v>0</v>
      </c>
      <c r="G53" s="30">
        <f ca="1">MAX(TREND(G$33:G$52,$E$33:$E$52,$E53),0)</f>
        <v>0</v>
      </c>
      <c r="H53" s="30">
        <f t="shared" ref="H53:Q59" ca="1" si="11">MAX(TREND(H$33:H$52,$E$33:$E$52,$E53),0)</f>
        <v>0</v>
      </c>
      <c r="I53" s="30">
        <f t="shared" ca="1" si="10"/>
        <v>0</v>
      </c>
      <c r="J53" s="30">
        <f t="shared" ca="1" si="10"/>
        <v>12.4</v>
      </c>
      <c r="K53" s="30">
        <f t="shared" ca="1" si="10"/>
        <v>47.4</v>
      </c>
      <c r="L53" s="30">
        <f t="shared" ca="1" si="10"/>
        <v>55.9</v>
      </c>
      <c r="M53" s="30">
        <f t="shared" ca="1" si="10"/>
        <v>52</v>
      </c>
      <c r="N53" s="30">
        <f t="shared" ca="1" si="10"/>
        <v>25.4</v>
      </c>
      <c r="O53" s="30">
        <f t="shared" ca="1" si="10"/>
        <v>1.8</v>
      </c>
      <c r="P53" s="30">
        <f t="shared" ca="1" si="10"/>
        <v>0</v>
      </c>
      <c r="Q53" s="30">
        <f t="shared" ca="1" si="10"/>
        <v>0</v>
      </c>
    </row>
    <row r="54" spans="1:17" x14ac:dyDescent="0.2">
      <c r="A54" s="1">
        <v>35916</v>
      </c>
      <c r="B54" s="2">
        <v>77.600000000000023</v>
      </c>
      <c r="C54" s="2">
        <v>10.399999999999999</v>
      </c>
      <c r="E54">
        <v>2015</v>
      </c>
      <c r="F54" s="30">
        <f t="shared" ref="F54:G59" ca="1" si="12">MAX(TREND(F$33:F$52,$E$33:$E$52,$E54),0)</f>
        <v>0</v>
      </c>
      <c r="G54" s="30">
        <f t="shared" ca="1" si="12"/>
        <v>0</v>
      </c>
      <c r="H54" s="30">
        <f t="shared" ca="1" si="11"/>
        <v>0</v>
      </c>
      <c r="I54" s="30">
        <f t="shared" ca="1" si="11"/>
        <v>0.80270676691729648</v>
      </c>
      <c r="J54" s="30">
        <f t="shared" ca="1" si="11"/>
        <v>10.786090225563953</v>
      </c>
      <c r="K54" s="30">
        <f t="shared" ca="1" si="11"/>
        <v>36.138947368420986</v>
      </c>
      <c r="L54" s="30">
        <f t="shared" ca="1" si="11"/>
        <v>106.25090225563918</v>
      </c>
      <c r="M54" s="30">
        <f t="shared" ca="1" si="11"/>
        <v>86.77759398496255</v>
      </c>
      <c r="N54" s="30">
        <f t="shared" ca="1" si="11"/>
        <v>24.269172932330889</v>
      </c>
      <c r="O54" s="30">
        <f t="shared" ca="1" si="11"/>
        <v>1.5190977443609057</v>
      </c>
      <c r="P54" s="30">
        <f t="shared" ca="1" si="11"/>
        <v>0</v>
      </c>
      <c r="Q54" s="30">
        <f t="shared" ca="1" si="11"/>
        <v>0</v>
      </c>
    </row>
    <row r="55" spans="1:17" x14ac:dyDescent="0.2">
      <c r="A55" s="1">
        <v>35947</v>
      </c>
      <c r="B55" s="2">
        <v>63.600000000000009</v>
      </c>
      <c r="C55" s="2">
        <v>53.199999999999996</v>
      </c>
      <c r="E55">
        <v>2016</v>
      </c>
      <c r="F55" s="30">
        <f t="shared" ca="1" si="12"/>
        <v>0</v>
      </c>
      <c r="G55" s="30">
        <f t="shared" ca="1" si="12"/>
        <v>0</v>
      </c>
      <c r="H55" s="30">
        <f t="shared" ca="1" si="11"/>
        <v>0</v>
      </c>
      <c r="I55" s="30">
        <f t="shared" ca="1" si="11"/>
        <v>0.82120300751880393</v>
      </c>
      <c r="J55" s="30">
        <f t="shared" ca="1" si="11"/>
        <v>11.102706766917322</v>
      </c>
      <c r="K55" s="30">
        <f t="shared" ca="1" si="11"/>
        <v>35.248421052631556</v>
      </c>
      <c r="L55" s="30">
        <f t="shared" ca="1" si="11"/>
        <v>107.5970676691727</v>
      </c>
      <c r="M55" s="30">
        <f t="shared" ca="1" si="11"/>
        <v>87.837819548872631</v>
      </c>
      <c r="N55" s="30">
        <f t="shared" ca="1" si="11"/>
        <v>24.565187969924864</v>
      </c>
      <c r="O55" s="30">
        <f t="shared" ca="1" si="11"/>
        <v>1.5729323308270722</v>
      </c>
      <c r="P55" s="30">
        <f t="shared" ca="1" si="11"/>
        <v>0</v>
      </c>
      <c r="Q55" s="30">
        <f t="shared" ca="1" si="11"/>
        <v>0</v>
      </c>
    </row>
    <row r="56" spans="1:17" x14ac:dyDescent="0.2">
      <c r="A56" s="1">
        <v>35977</v>
      </c>
      <c r="B56" s="2">
        <v>13.499999999999998</v>
      </c>
      <c r="C56" s="2">
        <v>55.999999999999986</v>
      </c>
      <c r="E56">
        <v>2017</v>
      </c>
      <c r="F56" s="30">
        <f t="shared" ca="1" si="12"/>
        <v>0</v>
      </c>
      <c r="G56" s="30">
        <f t="shared" ca="1" si="12"/>
        <v>0</v>
      </c>
      <c r="H56" s="30">
        <f t="shared" ca="1" si="11"/>
        <v>0</v>
      </c>
      <c r="I56" s="30">
        <f t="shared" ca="1" si="11"/>
        <v>0.83969924812030428</v>
      </c>
      <c r="J56" s="30">
        <f t="shared" ca="1" si="11"/>
        <v>11.419323308270691</v>
      </c>
      <c r="K56" s="30">
        <f t="shared" ca="1" si="11"/>
        <v>34.357894736842127</v>
      </c>
      <c r="L56" s="30">
        <f t="shared" ca="1" si="11"/>
        <v>108.94323308270668</v>
      </c>
      <c r="M56" s="30">
        <f t="shared" ca="1" si="11"/>
        <v>88.898045112782256</v>
      </c>
      <c r="N56" s="30">
        <f t="shared" ca="1" si="11"/>
        <v>24.861203007518839</v>
      </c>
      <c r="O56" s="30">
        <f t="shared" ca="1" si="11"/>
        <v>1.6267669172932386</v>
      </c>
      <c r="P56" s="30">
        <f t="shared" ca="1" si="11"/>
        <v>0</v>
      </c>
      <c r="Q56" s="30">
        <f t="shared" ca="1" si="11"/>
        <v>0</v>
      </c>
    </row>
    <row r="57" spans="1:17" x14ac:dyDescent="0.2">
      <c r="A57" s="1">
        <v>36008</v>
      </c>
      <c r="B57" s="2">
        <v>15.100000000000001</v>
      </c>
      <c r="C57" s="2">
        <v>59.899999999999991</v>
      </c>
      <c r="E57">
        <v>2018</v>
      </c>
      <c r="F57" s="30">
        <f t="shared" ca="1" si="12"/>
        <v>0</v>
      </c>
      <c r="G57" s="30">
        <f t="shared" ca="1" si="12"/>
        <v>0</v>
      </c>
      <c r="H57" s="30">
        <f t="shared" ca="1" si="11"/>
        <v>0</v>
      </c>
      <c r="I57" s="30">
        <f t="shared" ca="1" si="11"/>
        <v>0.85819548872181173</v>
      </c>
      <c r="J57" s="30">
        <f t="shared" ca="1" si="11"/>
        <v>11.73593984962406</v>
      </c>
      <c r="K57" s="30">
        <f t="shared" ca="1" si="11"/>
        <v>33.467368421052697</v>
      </c>
      <c r="L57" s="30">
        <f t="shared" ca="1" si="11"/>
        <v>110.28939849624066</v>
      </c>
      <c r="M57" s="30">
        <f t="shared" ca="1" si="11"/>
        <v>89.958270676691882</v>
      </c>
      <c r="N57" s="30">
        <f t="shared" ca="1" si="11"/>
        <v>25.157218045112813</v>
      </c>
      <c r="O57" s="30">
        <f t="shared" ca="1" si="11"/>
        <v>1.6806015037594051</v>
      </c>
      <c r="P57" s="30">
        <f t="shared" ca="1" si="11"/>
        <v>0</v>
      </c>
      <c r="Q57" s="30">
        <f t="shared" ca="1" si="11"/>
        <v>0</v>
      </c>
    </row>
    <row r="58" spans="1:17" x14ac:dyDescent="0.2">
      <c r="A58" s="1">
        <v>36039</v>
      </c>
      <c r="B58" s="2">
        <v>83.500000000000014</v>
      </c>
      <c r="C58" s="2">
        <v>11.8</v>
      </c>
      <c r="E58">
        <v>2019</v>
      </c>
      <c r="F58" s="30">
        <f t="shared" ca="1" si="12"/>
        <v>0</v>
      </c>
      <c r="G58" s="30">
        <f t="shared" ca="1" si="12"/>
        <v>0</v>
      </c>
      <c r="H58" s="30">
        <f t="shared" ca="1" si="11"/>
        <v>0</v>
      </c>
      <c r="I58" s="30">
        <f t="shared" ca="1" si="11"/>
        <v>0.87669172932331207</v>
      </c>
      <c r="J58" s="30">
        <f t="shared" ca="1" si="11"/>
        <v>12.052556390977429</v>
      </c>
      <c r="K58" s="30">
        <f t="shared" ca="1" si="11"/>
        <v>32.576842105263268</v>
      </c>
      <c r="L58" s="30">
        <f t="shared" ca="1" si="11"/>
        <v>111.63556390977419</v>
      </c>
      <c r="M58" s="30">
        <f t="shared" ca="1" si="11"/>
        <v>91.018496240601962</v>
      </c>
      <c r="N58" s="30">
        <f t="shared" ca="1" si="11"/>
        <v>25.453233082706788</v>
      </c>
      <c r="O58" s="30">
        <f t="shared" ca="1" si="11"/>
        <v>1.7344360902255715</v>
      </c>
      <c r="P58" s="30">
        <f t="shared" ca="1" si="11"/>
        <v>0</v>
      </c>
      <c r="Q58" s="30">
        <f t="shared" ca="1" si="11"/>
        <v>0</v>
      </c>
    </row>
    <row r="59" spans="1:17" x14ac:dyDescent="0.2">
      <c r="A59" s="1">
        <v>36069</v>
      </c>
      <c r="B59" s="2">
        <v>260.59999999999991</v>
      </c>
      <c r="C59" s="2">
        <v>0</v>
      </c>
      <c r="E59">
        <v>2020</v>
      </c>
      <c r="F59" s="30">
        <f t="shared" ca="1" si="12"/>
        <v>0</v>
      </c>
      <c r="G59" s="30">
        <f t="shared" ca="1" si="12"/>
        <v>0</v>
      </c>
      <c r="H59" s="30">
        <f t="shared" ca="1" si="11"/>
        <v>0</v>
      </c>
      <c r="I59" s="30">
        <f t="shared" ca="1" si="11"/>
        <v>0.89518796992481953</v>
      </c>
      <c r="J59" s="30">
        <f t="shared" ca="1" si="11"/>
        <v>12.369172932330798</v>
      </c>
      <c r="K59" s="30">
        <f t="shared" ca="1" si="11"/>
        <v>31.68631578947361</v>
      </c>
      <c r="L59" s="30">
        <f t="shared" ca="1" si="11"/>
        <v>112.98172932330817</v>
      </c>
      <c r="M59" s="30">
        <f t="shared" ca="1" si="11"/>
        <v>92.078721804511588</v>
      </c>
      <c r="N59" s="30">
        <f t="shared" ca="1" si="11"/>
        <v>25.749248120300763</v>
      </c>
      <c r="O59" s="30">
        <f t="shared" ca="1" si="11"/>
        <v>1.788270676691738</v>
      </c>
      <c r="P59" s="30">
        <f t="shared" ca="1" si="11"/>
        <v>0</v>
      </c>
      <c r="Q59" s="30">
        <f t="shared" ca="1" si="11"/>
        <v>0</v>
      </c>
    </row>
    <row r="60" spans="1:17" x14ac:dyDescent="0.2">
      <c r="A60" s="1">
        <v>36100</v>
      </c>
      <c r="B60" s="2">
        <v>442.09999999999997</v>
      </c>
      <c r="C60" s="2">
        <v>0</v>
      </c>
      <c r="E60" s="12" t="s">
        <v>72</v>
      </c>
      <c r="F60">
        <f ca="1">AVERAGE(F43:F52)</f>
        <v>0</v>
      </c>
      <c r="G60" s="30">
        <f t="shared" ref="G60:Q60" ca="1" si="13">AVERAGE(G43:G52)</f>
        <v>0</v>
      </c>
      <c r="H60" s="30">
        <f t="shared" ca="1" si="13"/>
        <v>0</v>
      </c>
      <c r="I60" s="30">
        <f t="shared" ca="1" si="13"/>
        <v>0.39</v>
      </c>
      <c r="J60" s="30">
        <f t="shared" ca="1" si="13"/>
        <v>8.67</v>
      </c>
      <c r="K60" s="30">
        <f t="shared" ca="1" si="13"/>
        <v>44.41</v>
      </c>
      <c r="L60" s="30">
        <f t="shared" ca="1" si="13"/>
        <v>96.909999999999982</v>
      </c>
      <c r="M60" s="30">
        <f t="shared" ca="1" si="13"/>
        <v>77.22999999999999</v>
      </c>
      <c r="N60" s="30">
        <f t="shared" ca="1" si="13"/>
        <v>19.899999999999999</v>
      </c>
      <c r="O60" s="30">
        <f t="shared" ca="1" si="13"/>
        <v>1.21</v>
      </c>
      <c r="P60" s="30">
        <f t="shared" ca="1" si="13"/>
        <v>0</v>
      </c>
      <c r="Q60" s="30">
        <f t="shared" ca="1" si="13"/>
        <v>0</v>
      </c>
    </row>
    <row r="61" spans="1:17" x14ac:dyDescent="0.2">
      <c r="A61" s="1">
        <v>36130</v>
      </c>
      <c r="B61" s="2">
        <v>584.20000000000005</v>
      </c>
      <c r="C61" s="2">
        <v>0</v>
      </c>
      <c r="E61" s="12" t="s">
        <v>73</v>
      </c>
      <c r="F61">
        <f ca="1">AVERAGE(F34:F53)</f>
        <v>0</v>
      </c>
      <c r="G61" s="30">
        <f t="shared" ref="G61:Q61" ca="1" si="14">AVERAGE(G34:G53)</f>
        <v>0</v>
      </c>
      <c r="H61" s="30">
        <f t="shared" ca="1" si="14"/>
        <v>0</v>
      </c>
      <c r="I61" s="30">
        <f t="shared" ca="1" si="14"/>
        <v>0.59000000000000008</v>
      </c>
      <c r="J61" s="30">
        <f t="shared" ca="1" si="14"/>
        <v>7.5250000000000012</v>
      </c>
      <c r="K61" s="30">
        <f t="shared" ca="1" si="14"/>
        <v>45.8</v>
      </c>
      <c r="L61" s="30">
        <f t="shared" ca="1" si="14"/>
        <v>88.914999999999992</v>
      </c>
      <c r="M61" s="30">
        <f t="shared" ca="1" si="14"/>
        <v>75.234999999999999</v>
      </c>
      <c r="N61" s="30">
        <f t="shared" ca="1" si="14"/>
        <v>21.859999999999992</v>
      </c>
      <c r="O61" s="30">
        <f t="shared" ca="1" si="14"/>
        <v>0.99</v>
      </c>
      <c r="P61" s="30">
        <f t="shared" ca="1" si="14"/>
        <v>0</v>
      </c>
      <c r="Q61" s="30">
        <f t="shared" ca="1" si="14"/>
        <v>0</v>
      </c>
    </row>
    <row r="62" spans="1:17" x14ac:dyDescent="0.2">
      <c r="A62" s="1">
        <v>36161</v>
      </c>
      <c r="B62" s="2">
        <v>826.09999999999991</v>
      </c>
      <c r="C62" s="2">
        <v>0</v>
      </c>
    </row>
    <row r="63" spans="1:17" x14ac:dyDescent="0.2">
      <c r="A63" s="1">
        <v>36192</v>
      </c>
      <c r="B63" s="2">
        <v>603</v>
      </c>
      <c r="C63" s="2">
        <v>0</v>
      </c>
    </row>
    <row r="64" spans="1:17" ht="15" x14ac:dyDescent="0.25">
      <c r="A64" s="1">
        <v>36220</v>
      </c>
      <c r="B64" s="2">
        <v>624.5</v>
      </c>
      <c r="C64" s="2">
        <v>0</v>
      </c>
      <c r="E64" s="55" t="s">
        <v>138</v>
      </c>
      <c r="J64" s="55" t="s">
        <v>139</v>
      </c>
    </row>
    <row r="65" spans="1:13" x14ac:dyDescent="0.2">
      <c r="A65" s="1">
        <v>36251</v>
      </c>
      <c r="B65" s="2">
        <v>327.79999999999995</v>
      </c>
      <c r="C65" s="2">
        <v>0</v>
      </c>
      <c r="G65" s="29" t="s">
        <v>9</v>
      </c>
      <c r="H65" s="29" t="s">
        <v>10</v>
      </c>
      <c r="L65" t="s">
        <v>9</v>
      </c>
      <c r="M65" t="s">
        <v>10</v>
      </c>
    </row>
    <row r="66" spans="1:13" x14ac:dyDescent="0.2">
      <c r="A66" s="1">
        <v>36281</v>
      </c>
      <c r="B66" s="2">
        <v>99.800000000000011</v>
      </c>
      <c r="C66" s="2">
        <v>10.199999999999999</v>
      </c>
      <c r="E66" t="s">
        <v>129</v>
      </c>
      <c r="F66" t="s">
        <v>130</v>
      </c>
      <c r="G66">
        <f t="shared" ref="G66:G77" ca="1" si="15">OFFSET($F$29,0,(ROW()-ROW(G$66)))</f>
        <v>784.29</v>
      </c>
      <c r="H66" s="30">
        <f t="shared" ref="H66:H77" ca="1" si="16">OFFSET($F$60,0,(ROW()-ROW(H$66)))</f>
        <v>0</v>
      </c>
      <c r="J66" s="30" t="s">
        <v>129</v>
      </c>
      <c r="K66" s="30" t="s">
        <v>130</v>
      </c>
      <c r="L66" s="56">
        <f ca="1">OFFSET($F$24,0,(ROW()-ROW(L$66)))</f>
        <v>738.32210526315794</v>
      </c>
      <c r="M66" s="56">
        <f ca="1">OFFSET($F$55,0,(ROW()-ROW(M$66)))</f>
        <v>0</v>
      </c>
    </row>
    <row r="67" spans="1:13" x14ac:dyDescent="0.2">
      <c r="A67" s="1">
        <v>36312</v>
      </c>
      <c r="B67" s="2">
        <v>30.099999999999998</v>
      </c>
      <c r="C67" s="2">
        <v>73.099999999999994</v>
      </c>
      <c r="E67" s="30" t="s">
        <v>129</v>
      </c>
      <c r="F67" t="s">
        <v>131</v>
      </c>
      <c r="G67" s="30">
        <f t="shared" ca="1" si="15"/>
        <v>682.50999999999988</v>
      </c>
      <c r="H67" s="30">
        <f t="shared" ca="1" si="16"/>
        <v>0</v>
      </c>
      <c r="J67" s="30" t="s">
        <v>129</v>
      </c>
      <c r="K67" s="30" t="s">
        <v>131</v>
      </c>
      <c r="L67" s="56">
        <f t="shared" ref="L67:L77" ca="1" si="17">OFFSET($F$24,0,(ROW()-ROW(L$66)))</f>
        <v>657.50451127819542</v>
      </c>
      <c r="M67" s="56">
        <f t="shared" ref="M67:M77" ca="1" si="18">OFFSET($F$55,0,(ROW()-ROW(M$66)))</f>
        <v>0</v>
      </c>
    </row>
    <row r="68" spans="1:13" x14ac:dyDescent="0.2">
      <c r="A68" s="1">
        <v>36342</v>
      </c>
      <c r="B68" s="2">
        <v>3.9</v>
      </c>
      <c r="C68" s="2">
        <v>133.09999999999997</v>
      </c>
      <c r="E68" s="30" t="s">
        <v>129</v>
      </c>
      <c r="F68" s="30" t="s">
        <v>132</v>
      </c>
      <c r="G68" s="30">
        <f t="shared" ca="1" si="15"/>
        <v>556.99</v>
      </c>
      <c r="H68" s="30">
        <f t="shared" ca="1" si="16"/>
        <v>0</v>
      </c>
      <c r="J68" s="30" t="s">
        <v>129</v>
      </c>
      <c r="K68" s="30" t="s">
        <v>132</v>
      </c>
      <c r="L68" s="56">
        <f t="shared" ca="1" si="17"/>
        <v>525.81157894736862</v>
      </c>
      <c r="M68" s="56">
        <f t="shared" ca="1" si="18"/>
        <v>0</v>
      </c>
    </row>
    <row r="69" spans="1:13" x14ac:dyDescent="0.2">
      <c r="A69" s="1">
        <v>36373</v>
      </c>
      <c r="B69" s="2">
        <v>29.099999999999998</v>
      </c>
      <c r="C69" s="2">
        <v>44.9</v>
      </c>
      <c r="E69" s="30" t="s">
        <v>129</v>
      </c>
      <c r="F69" s="30" t="s">
        <v>133</v>
      </c>
      <c r="G69" s="30">
        <f t="shared" ca="1" si="15"/>
        <v>326.58999999999997</v>
      </c>
      <c r="H69" s="30">
        <f t="shared" ca="1" si="16"/>
        <v>0.39</v>
      </c>
      <c r="J69" s="30" t="s">
        <v>129</v>
      </c>
      <c r="K69" s="30" t="s">
        <v>133</v>
      </c>
      <c r="L69" s="56">
        <f t="shared" ca="1" si="17"/>
        <v>302.45180451127726</v>
      </c>
      <c r="M69" s="56">
        <f t="shared" ca="1" si="18"/>
        <v>0.82120300751880393</v>
      </c>
    </row>
    <row r="70" spans="1:13" x14ac:dyDescent="0.2">
      <c r="A70" s="1">
        <v>36404</v>
      </c>
      <c r="B70" s="2">
        <v>66.800000000000011</v>
      </c>
      <c r="C70" s="2">
        <v>49.999999999999993</v>
      </c>
      <c r="E70" s="30" t="s">
        <v>129</v>
      </c>
      <c r="F70" s="30" t="s">
        <v>65</v>
      </c>
      <c r="G70" s="30">
        <f t="shared" ca="1" si="15"/>
        <v>144.96</v>
      </c>
      <c r="H70" s="30">
        <f t="shared" ca="1" si="16"/>
        <v>8.67</v>
      </c>
      <c r="J70" s="30" t="s">
        <v>129</v>
      </c>
      <c r="K70" s="30" t="s">
        <v>65</v>
      </c>
      <c r="L70" s="56">
        <f t="shared" ca="1" si="17"/>
        <v>114.00593984962416</v>
      </c>
      <c r="M70" s="56">
        <f t="shared" ca="1" si="18"/>
        <v>11.102706766917322</v>
      </c>
    </row>
    <row r="71" spans="1:13" x14ac:dyDescent="0.2">
      <c r="A71" s="1">
        <v>36434</v>
      </c>
      <c r="B71" s="2">
        <v>315.49999999999994</v>
      </c>
      <c r="C71" s="2">
        <v>0</v>
      </c>
      <c r="E71" s="30" t="s">
        <v>129</v>
      </c>
      <c r="F71" s="30" t="s">
        <v>66</v>
      </c>
      <c r="G71" s="30">
        <f t="shared" ca="1" si="15"/>
        <v>41.510000000000005</v>
      </c>
      <c r="H71" s="30">
        <f t="shared" ca="1" si="16"/>
        <v>44.41</v>
      </c>
      <c r="J71" s="30" t="s">
        <v>129</v>
      </c>
      <c r="K71" s="30" t="s">
        <v>66</v>
      </c>
      <c r="L71" s="56">
        <f t="shared" ca="1" si="17"/>
        <v>47.658120300751989</v>
      </c>
      <c r="M71" s="56">
        <f t="shared" ca="1" si="18"/>
        <v>35.248421052631556</v>
      </c>
    </row>
    <row r="72" spans="1:13" x14ac:dyDescent="0.2">
      <c r="A72" s="1">
        <v>36465</v>
      </c>
      <c r="B72" s="2">
        <v>403.09999999999991</v>
      </c>
      <c r="C72" s="2">
        <v>0</v>
      </c>
      <c r="E72" s="30" t="s">
        <v>129</v>
      </c>
      <c r="F72" s="30" t="s">
        <v>67</v>
      </c>
      <c r="G72" s="30">
        <f t="shared" ca="1" si="15"/>
        <v>5.01</v>
      </c>
      <c r="H72" s="30">
        <f t="shared" ca="1" si="16"/>
        <v>96.909999999999982</v>
      </c>
      <c r="J72" s="30" t="s">
        <v>129</v>
      </c>
      <c r="K72" s="30" t="s">
        <v>67</v>
      </c>
      <c r="L72" s="56">
        <f t="shared" ca="1" si="17"/>
        <v>2.2552631578947739</v>
      </c>
      <c r="M72" s="56">
        <f t="shared" ca="1" si="18"/>
        <v>107.5970676691727</v>
      </c>
    </row>
    <row r="73" spans="1:13" x14ac:dyDescent="0.2">
      <c r="A73" s="1">
        <v>36495</v>
      </c>
      <c r="B73" s="2">
        <v>653.70000000000005</v>
      </c>
      <c r="C73" s="2">
        <v>0</v>
      </c>
      <c r="E73" s="30" t="s">
        <v>129</v>
      </c>
      <c r="F73" s="30" t="s">
        <v>74</v>
      </c>
      <c r="G73" s="30">
        <f t="shared" ca="1" si="15"/>
        <v>12.719999999999999</v>
      </c>
      <c r="H73" s="30">
        <f t="shared" ca="1" si="16"/>
        <v>77.22999999999999</v>
      </c>
      <c r="J73" s="30" t="s">
        <v>129</v>
      </c>
      <c r="K73" s="30" t="s">
        <v>74</v>
      </c>
      <c r="L73" s="56">
        <f t="shared" ca="1" si="17"/>
        <v>5.4470676691728386</v>
      </c>
      <c r="M73" s="56">
        <f t="shared" ca="1" si="18"/>
        <v>87.837819548872631</v>
      </c>
    </row>
    <row r="74" spans="1:13" x14ac:dyDescent="0.2">
      <c r="A74" s="1">
        <v>36526</v>
      </c>
      <c r="B74" s="2">
        <v>814.5</v>
      </c>
      <c r="C74" s="2">
        <v>0</v>
      </c>
      <c r="E74" s="30" t="s">
        <v>129</v>
      </c>
      <c r="F74" s="30" t="s">
        <v>134</v>
      </c>
      <c r="G74" s="30">
        <f t="shared" ca="1" si="15"/>
        <v>86.570000000000007</v>
      </c>
      <c r="H74" s="30">
        <f t="shared" ca="1" si="16"/>
        <v>19.899999999999999</v>
      </c>
      <c r="J74" s="30" t="s">
        <v>129</v>
      </c>
      <c r="K74" s="30" t="s">
        <v>134</v>
      </c>
      <c r="L74" s="56">
        <f t="shared" ca="1" si="17"/>
        <v>78.631654135338067</v>
      </c>
      <c r="M74" s="56">
        <f t="shared" ca="1" si="18"/>
        <v>24.565187969924864</v>
      </c>
    </row>
    <row r="75" spans="1:13" x14ac:dyDescent="0.2">
      <c r="A75" s="1">
        <v>36557</v>
      </c>
      <c r="B75" s="2">
        <v>682.60000000000014</v>
      </c>
      <c r="C75" s="2">
        <v>0</v>
      </c>
      <c r="E75" s="30" t="s">
        <v>129</v>
      </c>
      <c r="F75" s="30" t="s">
        <v>135</v>
      </c>
      <c r="G75" s="30">
        <f t="shared" ca="1" si="15"/>
        <v>270.3</v>
      </c>
      <c r="H75" s="30">
        <f t="shared" ca="1" si="16"/>
        <v>1.21</v>
      </c>
      <c r="J75" s="30" t="s">
        <v>129</v>
      </c>
      <c r="K75" s="30" t="s">
        <v>135</v>
      </c>
      <c r="L75" s="56">
        <f t="shared" ca="1" si="17"/>
        <v>266.09751879699206</v>
      </c>
      <c r="M75" s="56">
        <f t="shared" ca="1" si="18"/>
        <v>1.5729323308270722</v>
      </c>
    </row>
    <row r="76" spans="1:13" x14ac:dyDescent="0.2">
      <c r="A76" s="1">
        <v>36586</v>
      </c>
      <c r="B76" s="2">
        <v>489.6</v>
      </c>
      <c r="C76" s="2">
        <v>0</v>
      </c>
      <c r="E76" s="30" t="s">
        <v>129</v>
      </c>
      <c r="F76" s="30" t="s">
        <v>136</v>
      </c>
      <c r="G76" s="30">
        <f t="shared" ca="1" si="15"/>
        <v>444.05</v>
      </c>
      <c r="H76" s="30">
        <f t="shared" ca="1" si="16"/>
        <v>0</v>
      </c>
      <c r="J76" s="30" t="s">
        <v>129</v>
      </c>
      <c r="K76" s="30" t="s">
        <v>136</v>
      </c>
      <c r="L76" s="56">
        <f t="shared" ca="1" si="17"/>
        <v>426.32924812030069</v>
      </c>
      <c r="M76" s="56">
        <f t="shared" ca="1" si="18"/>
        <v>0</v>
      </c>
    </row>
    <row r="77" spans="1:13" x14ac:dyDescent="0.2">
      <c r="A77" s="1">
        <v>36617</v>
      </c>
      <c r="B77" s="2">
        <v>383.99999999999989</v>
      </c>
      <c r="C77" s="2">
        <v>0</v>
      </c>
      <c r="E77" s="30" t="s">
        <v>129</v>
      </c>
      <c r="F77" s="30" t="s">
        <v>137</v>
      </c>
      <c r="G77" s="30">
        <f t="shared" ca="1" si="15"/>
        <v>684.01</v>
      </c>
      <c r="H77" s="30">
        <f t="shared" ca="1" si="16"/>
        <v>0</v>
      </c>
      <c r="J77" s="30" t="s">
        <v>129</v>
      </c>
      <c r="K77" s="30" t="s">
        <v>137</v>
      </c>
      <c r="L77" s="56">
        <f t="shared" ca="1" si="17"/>
        <v>688.11105263157901</v>
      </c>
      <c r="M77" s="56">
        <f t="shared" ca="1" si="18"/>
        <v>0</v>
      </c>
    </row>
    <row r="78" spans="1:13" x14ac:dyDescent="0.2">
      <c r="A78" s="1">
        <v>36647</v>
      </c>
      <c r="B78" s="2">
        <v>160</v>
      </c>
      <c r="C78" s="2">
        <v>11.100000000000001</v>
      </c>
    </row>
    <row r="79" spans="1:13" x14ac:dyDescent="0.2">
      <c r="A79" s="1">
        <v>36678</v>
      </c>
      <c r="B79" s="2">
        <v>65.5</v>
      </c>
      <c r="C79" s="2">
        <v>17.399999999999999</v>
      </c>
    </row>
    <row r="80" spans="1:13" x14ac:dyDescent="0.2">
      <c r="A80" s="1">
        <v>36708</v>
      </c>
      <c r="B80" s="2">
        <v>17.399999999999999</v>
      </c>
      <c r="C80" s="2">
        <v>37.299999999999997</v>
      </c>
    </row>
    <row r="81" spans="1:3" x14ac:dyDescent="0.2">
      <c r="A81" s="1">
        <v>36739</v>
      </c>
      <c r="B81" s="2">
        <v>20.099999999999998</v>
      </c>
      <c r="C81" s="2">
        <v>49.899999999999991</v>
      </c>
    </row>
    <row r="82" spans="1:3" x14ac:dyDescent="0.2">
      <c r="A82" s="1">
        <v>36770</v>
      </c>
      <c r="B82" s="2">
        <v>136.30000000000001</v>
      </c>
      <c r="C82" s="2">
        <v>16.600000000000001</v>
      </c>
    </row>
    <row r="83" spans="1:3" x14ac:dyDescent="0.2">
      <c r="A83" s="1">
        <v>36800</v>
      </c>
      <c r="B83" s="2">
        <v>281.19999999999993</v>
      </c>
      <c r="C83" s="2">
        <v>0</v>
      </c>
    </row>
    <row r="84" spans="1:3" x14ac:dyDescent="0.2">
      <c r="A84" s="1">
        <v>36831</v>
      </c>
      <c r="B84" s="2">
        <v>485.7</v>
      </c>
      <c r="C84" s="2">
        <v>0</v>
      </c>
    </row>
    <row r="85" spans="1:3" x14ac:dyDescent="0.2">
      <c r="A85" s="1">
        <v>36861</v>
      </c>
      <c r="B85" s="2">
        <v>834.8</v>
      </c>
      <c r="C85" s="2">
        <v>0</v>
      </c>
    </row>
    <row r="86" spans="1:3" x14ac:dyDescent="0.2">
      <c r="A86" s="1">
        <v>36892</v>
      </c>
      <c r="B86" s="2">
        <v>775.19999999999982</v>
      </c>
      <c r="C86" s="2">
        <v>0</v>
      </c>
    </row>
    <row r="87" spans="1:3" x14ac:dyDescent="0.2">
      <c r="A87" s="1">
        <v>36923</v>
      </c>
      <c r="B87" s="2">
        <v>677.09999999999991</v>
      </c>
      <c r="C87" s="2">
        <v>0</v>
      </c>
    </row>
    <row r="88" spans="1:3" x14ac:dyDescent="0.2">
      <c r="A88" s="1">
        <v>36951</v>
      </c>
      <c r="B88" s="2">
        <v>635.59999999999991</v>
      </c>
      <c r="C88" s="2">
        <v>0</v>
      </c>
    </row>
    <row r="89" spans="1:3" x14ac:dyDescent="0.2">
      <c r="A89" s="1">
        <v>36982</v>
      </c>
      <c r="B89" s="2">
        <v>325.59999999999991</v>
      </c>
      <c r="C89" s="2">
        <v>0</v>
      </c>
    </row>
    <row r="90" spans="1:3" x14ac:dyDescent="0.2">
      <c r="A90" s="1">
        <v>37012</v>
      </c>
      <c r="B90" s="2">
        <v>126.80000000000001</v>
      </c>
      <c r="C90" s="2">
        <v>6.8</v>
      </c>
    </row>
    <row r="91" spans="1:3" x14ac:dyDescent="0.2">
      <c r="A91" s="1">
        <v>37043</v>
      </c>
      <c r="B91" s="2">
        <v>36.700000000000003</v>
      </c>
      <c r="C91" s="2">
        <v>51.699999999999996</v>
      </c>
    </row>
    <row r="92" spans="1:3" x14ac:dyDescent="0.2">
      <c r="A92" s="1">
        <v>37073</v>
      </c>
      <c r="B92" s="2">
        <v>17.100000000000001</v>
      </c>
      <c r="C92" s="2">
        <v>76.900000000000006</v>
      </c>
    </row>
    <row r="93" spans="1:3" x14ac:dyDescent="0.2">
      <c r="A93" s="1">
        <v>37104</v>
      </c>
      <c r="B93" s="2">
        <v>4</v>
      </c>
      <c r="C93" s="2">
        <v>127.09999999999998</v>
      </c>
    </row>
    <row r="94" spans="1:3" x14ac:dyDescent="0.2">
      <c r="A94" s="1">
        <v>37135</v>
      </c>
      <c r="B94" s="2">
        <v>94.700000000000017</v>
      </c>
      <c r="C94" s="2">
        <v>23.6</v>
      </c>
    </row>
    <row r="95" spans="1:3" x14ac:dyDescent="0.2">
      <c r="A95" s="1">
        <v>37165</v>
      </c>
      <c r="B95" s="2">
        <v>259.89999999999998</v>
      </c>
      <c r="C95" s="2">
        <v>0</v>
      </c>
    </row>
    <row r="96" spans="1:3" x14ac:dyDescent="0.2">
      <c r="A96" s="1">
        <v>37196</v>
      </c>
      <c r="B96" s="2">
        <v>388.89999999999992</v>
      </c>
      <c r="C96" s="2">
        <v>0</v>
      </c>
    </row>
    <row r="97" spans="1:3" x14ac:dyDescent="0.2">
      <c r="A97" s="1">
        <v>37226</v>
      </c>
      <c r="B97" s="2">
        <v>578.29999999999995</v>
      </c>
      <c r="C97" s="2">
        <v>0</v>
      </c>
    </row>
    <row r="98" spans="1:3" x14ac:dyDescent="0.2">
      <c r="A98" s="1">
        <v>37257</v>
      </c>
      <c r="B98" s="2">
        <v>639.4000000000002</v>
      </c>
      <c r="C98" s="2">
        <v>0</v>
      </c>
    </row>
    <row r="99" spans="1:3" x14ac:dyDescent="0.2">
      <c r="A99" s="1">
        <v>37288</v>
      </c>
      <c r="B99" s="2">
        <v>601.90000000000009</v>
      </c>
      <c r="C99" s="2">
        <v>0</v>
      </c>
    </row>
    <row r="100" spans="1:3" x14ac:dyDescent="0.2">
      <c r="A100" s="1">
        <v>37316</v>
      </c>
      <c r="B100" s="2">
        <v>572.50000000000011</v>
      </c>
      <c r="C100" s="2">
        <v>0</v>
      </c>
    </row>
    <row r="101" spans="1:3" x14ac:dyDescent="0.2">
      <c r="A101" s="1">
        <v>37347</v>
      </c>
      <c r="B101" s="2">
        <v>336.89999999999992</v>
      </c>
      <c r="C101" s="2">
        <v>7.8999999999999995</v>
      </c>
    </row>
    <row r="102" spans="1:3" x14ac:dyDescent="0.2">
      <c r="A102" s="1">
        <v>37377</v>
      </c>
      <c r="B102" s="2">
        <v>220.29999999999995</v>
      </c>
      <c r="C102" s="2">
        <v>5.6</v>
      </c>
    </row>
    <row r="103" spans="1:3" x14ac:dyDescent="0.2">
      <c r="A103" s="1">
        <v>37408</v>
      </c>
      <c r="B103" s="2">
        <v>49.599999999999994</v>
      </c>
      <c r="C103" s="2">
        <v>47</v>
      </c>
    </row>
    <row r="104" spans="1:3" x14ac:dyDescent="0.2">
      <c r="A104" s="1">
        <v>37438</v>
      </c>
      <c r="B104" s="2">
        <v>4</v>
      </c>
      <c r="C104" s="2">
        <v>132.09999999999997</v>
      </c>
    </row>
    <row r="105" spans="1:3" x14ac:dyDescent="0.2">
      <c r="A105" s="1">
        <v>37469</v>
      </c>
      <c r="B105" s="2">
        <v>6.5000000000000009</v>
      </c>
      <c r="C105" s="2">
        <v>104.1</v>
      </c>
    </row>
    <row r="106" spans="1:3" x14ac:dyDescent="0.2">
      <c r="A106" s="1">
        <v>37500</v>
      </c>
      <c r="B106" s="2">
        <v>45.2</v>
      </c>
      <c r="C106" s="2">
        <v>52.599999999999994</v>
      </c>
    </row>
    <row r="107" spans="1:3" x14ac:dyDescent="0.2">
      <c r="A107" s="1">
        <v>37530</v>
      </c>
      <c r="B107" s="2">
        <v>332.79999999999995</v>
      </c>
      <c r="C107" s="2">
        <v>5.6</v>
      </c>
    </row>
    <row r="108" spans="1:3" x14ac:dyDescent="0.2">
      <c r="A108" s="1">
        <v>37561</v>
      </c>
      <c r="B108" s="2">
        <v>490.7</v>
      </c>
      <c r="C108" s="2">
        <v>0</v>
      </c>
    </row>
    <row r="109" spans="1:3" x14ac:dyDescent="0.2">
      <c r="A109" s="1">
        <v>37591</v>
      </c>
      <c r="B109" s="2">
        <v>671.59999999999991</v>
      </c>
      <c r="C109" s="2">
        <v>0</v>
      </c>
    </row>
    <row r="110" spans="1:3" x14ac:dyDescent="0.2">
      <c r="A110" s="1">
        <v>37622</v>
      </c>
      <c r="B110">
        <v>921</v>
      </c>
      <c r="C110">
        <v>0</v>
      </c>
    </row>
    <row r="111" spans="1:3" x14ac:dyDescent="0.2">
      <c r="A111" s="1">
        <v>37653</v>
      </c>
      <c r="B111">
        <v>784.5</v>
      </c>
      <c r="C111">
        <v>0</v>
      </c>
    </row>
    <row r="112" spans="1:3" x14ac:dyDescent="0.2">
      <c r="A112" s="1">
        <v>37681</v>
      </c>
      <c r="B112">
        <v>625.79999999999995</v>
      </c>
      <c r="C112">
        <v>0</v>
      </c>
    </row>
    <row r="113" spans="1:3" x14ac:dyDescent="0.2">
      <c r="A113" s="1">
        <v>37712</v>
      </c>
      <c r="B113">
        <v>412.4</v>
      </c>
      <c r="C113">
        <v>0</v>
      </c>
    </row>
    <row r="114" spans="1:3" x14ac:dyDescent="0.2">
      <c r="A114" s="1">
        <v>37742</v>
      </c>
      <c r="B114">
        <v>168.4</v>
      </c>
      <c r="C114">
        <v>0</v>
      </c>
    </row>
    <row r="115" spans="1:3" x14ac:dyDescent="0.2">
      <c r="A115" s="1">
        <v>37773</v>
      </c>
      <c r="B115">
        <v>45.9</v>
      </c>
      <c r="C115">
        <v>39</v>
      </c>
    </row>
    <row r="116" spans="1:3" x14ac:dyDescent="0.2">
      <c r="A116" s="1">
        <v>37803</v>
      </c>
      <c r="B116">
        <v>3.7</v>
      </c>
      <c r="C116">
        <v>84.2</v>
      </c>
    </row>
    <row r="117" spans="1:3" x14ac:dyDescent="0.2">
      <c r="A117" s="1">
        <v>37834</v>
      </c>
      <c r="B117">
        <v>11.4</v>
      </c>
      <c r="C117">
        <v>103.7</v>
      </c>
    </row>
    <row r="118" spans="1:3" x14ac:dyDescent="0.2">
      <c r="A118" s="1">
        <v>37865</v>
      </c>
      <c r="B118">
        <v>66.8</v>
      </c>
      <c r="C118">
        <v>23.6</v>
      </c>
    </row>
    <row r="119" spans="1:3" x14ac:dyDescent="0.2">
      <c r="A119" s="1">
        <v>37895</v>
      </c>
      <c r="B119">
        <v>313.7</v>
      </c>
      <c r="C119">
        <v>0</v>
      </c>
    </row>
    <row r="120" spans="1:3" x14ac:dyDescent="0.2">
      <c r="A120" s="1">
        <v>37926</v>
      </c>
      <c r="B120">
        <v>435.2</v>
      </c>
      <c r="C120">
        <v>0</v>
      </c>
    </row>
    <row r="121" spans="1:3" x14ac:dyDescent="0.2">
      <c r="A121" s="1">
        <v>37956</v>
      </c>
      <c r="B121">
        <v>652.70000000000005</v>
      </c>
      <c r="C121">
        <v>0</v>
      </c>
    </row>
    <row r="122" spans="1:3" x14ac:dyDescent="0.2">
      <c r="A122" s="1">
        <v>37987</v>
      </c>
      <c r="B122">
        <v>981.8</v>
      </c>
      <c r="C122">
        <v>0</v>
      </c>
    </row>
    <row r="123" spans="1:3" x14ac:dyDescent="0.2">
      <c r="A123" s="1">
        <v>38018</v>
      </c>
      <c r="B123">
        <v>706.1</v>
      </c>
      <c r="C123">
        <v>0</v>
      </c>
    </row>
    <row r="124" spans="1:3" x14ac:dyDescent="0.2">
      <c r="A124" s="1">
        <v>38047</v>
      </c>
      <c r="B124">
        <v>530.1</v>
      </c>
      <c r="C124">
        <v>0</v>
      </c>
    </row>
    <row r="125" spans="1:3" x14ac:dyDescent="0.2">
      <c r="A125" s="1">
        <v>38078</v>
      </c>
      <c r="B125">
        <v>358.1</v>
      </c>
      <c r="C125">
        <v>0</v>
      </c>
    </row>
    <row r="126" spans="1:3" x14ac:dyDescent="0.2">
      <c r="A126" s="1">
        <v>38108</v>
      </c>
      <c r="B126">
        <v>154.9</v>
      </c>
      <c r="C126">
        <v>8.3000000000000007</v>
      </c>
    </row>
    <row r="127" spans="1:3" x14ac:dyDescent="0.2">
      <c r="A127" s="1">
        <v>38139</v>
      </c>
      <c r="B127">
        <v>71.400000000000006</v>
      </c>
      <c r="C127">
        <v>19.100000000000001</v>
      </c>
    </row>
    <row r="128" spans="1:3" x14ac:dyDescent="0.2">
      <c r="A128" s="1">
        <v>38169</v>
      </c>
      <c r="B128">
        <v>6.9</v>
      </c>
      <c r="C128">
        <v>62.6</v>
      </c>
    </row>
    <row r="129" spans="1:3" x14ac:dyDescent="0.2">
      <c r="A129" s="1">
        <v>38200</v>
      </c>
      <c r="B129">
        <v>31.5</v>
      </c>
      <c r="C129">
        <v>45.9</v>
      </c>
    </row>
    <row r="130" spans="1:3" x14ac:dyDescent="0.2">
      <c r="A130" s="1">
        <v>38231</v>
      </c>
      <c r="B130">
        <v>61.3</v>
      </c>
      <c r="C130">
        <v>15.5</v>
      </c>
    </row>
    <row r="131" spans="1:3" x14ac:dyDescent="0.2">
      <c r="A131" s="1">
        <v>38261</v>
      </c>
      <c r="B131">
        <v>276</v>
      </c>
      <c r="C131">
        <v>0</v>
      </c>
    </row>
    <row r="132" spans="1:3" x14ac:dyDescent="0.2">
      <c r="A132" s="1">
        <v>38292</v>
      </c>
      <c r="B132">
        <v>452.3</v>
      </c>
      <c r="C132">
        <v>0</v>
      </c>
    </row>
    <row r="133" spans="1:3" x14ac:dyDescent="0.2">
      <c r="A133" s="1">
        <v>38322</v>
      </c>
      <c r="B133">
        <v>722.8</v>
      </c>
      <c r="C133">
        <v>0</v>
      </c>
    </row>
    <row r="134" spans="1:3" x14ac:dyDescent="0.2">
      <c r="A134" s="1">
        <v>38353</v>
      </c>
      <c r="B134">
        <v>862.4</v>
      </c>
      <c r="C134">
        <v>0</v>
      </c>
    </row>
    <row r="135" spans="1:3" x14ac:dyDescent="0.2">
      <c r="A135" s="1">
        <v>38384</v>
      </c>
      <c r="B135">
        <v>676.1</v>
      </c>
      <c r="C135">
        <v>0</v>
      </c>
    </row>
    <row r="136" spans="1:3" x14ac:dyDescent="0.2">
      <c r="A136" s="1">
        <v>38412</v>
      </c>
      <c r="B136">
        <v>635.4</v>
      </c>
      <c r="C136">
        <v>0</v>
      </c>
    </row>
    <row r="137" spans="1:3" x14ac:dyDescent="0.2">
      <c r="A137" s="1">
        <v>38443</v>
      </c>
      <c r="B137">
        <v>337.2</v>
      </c>
      <c r="C137">
        <v>0</v>
      </c>
    </row>
    <row r="138" spans="1:3" x14ac:dyDescent="0.2">
      <c r="A138" s="1">
        <v>38473</v>
      </c>
      <c r="B138">
        <v>212.4</v>
      </c>
      <c r="C138">
        <v>0.5</v>
      </c>
    </row>
    <row r="139" spans="1:3" x14ac:dyDescent="0.2">
      <c r="A139" s="1">
        <v>38504</v>
      </c>
      <c r="B139">
        <v>18.399999999999999</v>
      </c>
      <c r="C139">
        <v>98.8</v>
      </c>
    </row>
    <row r="140" spans="1:3" x14ac:dyDescent="0.2">
      <c r="A140" s="1">
        <v>38534</v>
      </c>
      <c r="B140">
        <v>2.1</v>
      </c>
      <c r="C140">
        <v>141.69999999999999</v>
      </c>
    </row>
    <row r="141" spans="1:3" x14ac:dyDescent="0.2">
      <c r="A141" s="1">
        <v>38565</v>
      </c>
      <c r="B141">
        <v>4.2</v>
      </c>
      <c r="C141">
        <v>112.6</v>
      </c>
    </row>
    <row r="142" spans="1:3" x14ac:dyDescent="0.2">
      <c r="A142" s="1">
        <v>38596</v>
      </c>
      <c r="B142">
        <v>56.4</v>
      </c>
      <c r="C142">
        <v>27.1</v>
      </c>
    </row>
    <row r="143" spans="1:3" x14ac:dyDescent="0.2">
      <c r="A143" s="1">
        <v>38626</v>
      </c>
      <c r="B143">
        <v>272.7</v>
      </c>
      <c r="C143">
        <v>3.3</v>
      </c>
    </row>
    <row r="144" spans="1:3" x14ac:dyDescent="0.2">
      <c r="A144" s="1">
        <v>38657</v>
      </c>
      <c r="B144">
        <v>432</v>
      </c>
      <c r="C144">
        <v>0</v>
      </c>
    </row>
    <row r="145" spans="1:3" x14ac:dyDescent="0.2">
      <c r="A145" s="1">
        <v>38687</v>
      </c>
      <c r="B145">
        <v>735.5</v>
      </c>
      <c r="C145">
        <v>0</v>
      </c>
    </row>
    <row r="146" spans="1:3" x14ac:dyDescent="0.2">
      <c r="A146" s="1">
        <v>38718</v>
      </c>
      <c r="B146">
        <v>653.5</v>
      </c>
      <c r="C146">
        <v>0</v>
      </c>
    </row>
    <row r="147" spans="1:3" x14ac:dyDescent="0.2">
      <c r="A147" s="1">
        <v>38749</v>
      </c>
      <c r="B147">
        <v>679.8</v>
      </c>
      <c r="C147">
        <v>0</v>
      </c>
    </row>
    <row r="148" spans="1:3" x14ac:dyDescent="0.2">
      <c r="A148" s="1">
        <v>38777</v>
      </c>
      <c r="B148">
        <v>571.4</v>
      </c>
      <c r="C148">
        <v>0</v>
      </c>
    </row>
    <row r="149" spans="1:3" x14ac:dyDescent="0.2">
      <c r="A149" s="1">
        <v>38808</v>
      </c>
      <c r="B149">
        <v>309.7</v>
      </c>
      <c r="C149">
        <v>0</v>
      </c>
    </row>
    <row r="150" spans="1:3" x14ac:dyDescent="0.2">
      <c r="A150" s="1">
        <v>38838</v>
      </c>
      <c r="B150">
        <v>145</v>
      </c>
      <c r="C150">
        <v>15.9</v>
      </c>
    </row>
    <row r="151" spans="1:3" x14ac:dyDescent="0.2">
      <c r="A151" s="1">
        <v>38869</v>
      </c>
      <c r="B151">
        <v>36.4</v>
      </c>
      <c r="C151">
        <v>36.299999999999997</v>
      </c>
    </row>
    <row r="152" spans="1:3" x14ac:dyDescent="0.2">
      <c r="A152" s="1">
        <v>38899</v>
      </c>
      <c r="B152">
        <v>3.7</v>
      </c>
      <c r="C152">
        <v>115</v>
      </c>
    </row>
    <row r="153" spans="1:3" x14ac:dyDescent="0.2">
      <c r="A153" s="1">
        <v>38930</v>
      </c>
      <c r="B153">
        <v>10.4</v>
      </c>
      <c r="C153">
        <v>79.8</v>
      </c>
    </row>
    <row r="154" spans="1:3" x14ac:dyDescent="0.2">
      <c r="A154" s="1">
        <v>38961</v>
      </c>
      <c r="B154">
        <v>97.9</v>
      </c>
      <c r="C154">
        <v>4.5999999999999996</v>
      </c>
    </row>
    <row r="155" spans="1:3" x14ac:dyDescent="0.2">
      <c r="A155" s="1">
        <v>38991</v>
      </c>
      <c r="B155">
        <v>301.60000000000002</v>
      </c>
      <c r="C155">
        <v>0</v>
      </c>
    </row>
    <row r="156" spans="1:3" x14ac:dyDescent="0.2">
      <c r="A156" s="1">
        <v>39022</v>
      </c>
      <c r="B156">
        <v>391.1</v>
      </c>
      <c r="C156">
        <v>0</v>
      </c>
    </row>
    <row r="157" spans="1:3" x14ac:dyDescent="0.2">
      <c r="A157" s="1">
        <v>39052</v>
      </c>
      <c r="B157">
        <v>541.6</v>
      </c>
      <c r="C157">
        <v>0</v>
      </c>
    </row>
    <row r="158" spans="1:3" x14ac:dyDescent="0.2">
      <c r="A158" s="1">
        <v>39083</v>
      </c>
      <c r="B158">
        <v>712.6</v>
      </c>
      <c r="C158">
        <v>0</v>
      </c>
    </row>
    <row r="159" spans="1:3" x14ac:dyDescent="0.2">
      <c r="A159" s="1">
        <v>39114</v>
      </c>
      <c r="B159">
        <v>775.5</v>
      </c>
      <c r="C159">
        <v>0</v>
      </c>
    </row>
    <row r="160" spans="1:3" x14ac:dyDescent="0.2">
      <c r="A160" s="1">
        <v>39142</v>
      </c>
      <c r="B160">
        <v>588.29999999999995</v>
      </c>
      <c r="C160">
        <v>0</v>
      </c>
    </row>
    <row r="161" spans="1:3" x14ac:dyDescent="0.2">
      <c r="A161" s="1">
        <v>39173</v>
      </c>
      <c r="B161">
        <v>358.6</v>
      </c>
      <c r="C161">
        <v>0</v>
      </c>
    </row>
    <row r="162" spans="1:3" x14ac:dyDescent="0.2">
      <c r="A162" s="1">
        <v>39203</v>
      </c>
      <c r="B162">
        <v>150.19999999999999</v>
      </c>
      <c r="C162">
        <v>9.5</v>
      </c>
    </row>
    <row r="163" spans="1:3" x14ac:dyDescent="0.2">
      <c r="A163" s="1">
        <v>39234</v>
      </c>
      <c r="B163">
        <v>29.4</v>
      </c>
      <c r="C163">
        <v>69.7</v>
      </c>
    </row>
    <row r="164" spans="1:3" x14ac:dyDescent="0.2">
      <c r="A164" s="1">
        <v>39264</v>
      </c>
      <c r="B164">
        <v>15.7</v>
      </c>
      <c r="C164">
        <v>62.7</v>
      </c>
    </row>
    <row r="165" spans="1:3" x14ac:dyDescent="0.2">
      <c r="A165" s="1">
        <v>39295</v>
      </c>
      <c r="B165">
        <v>12.1</v>
      </c>
      <c r="C165">
        <v>100.4</v>
      </c>
    </row>
    <row r="166" spans="1:3" x14ac:dyDescent="0.2">
      <c r="A166" s="1">
        <v>39326</v>
      </c>
      <c r="B166">
        <v>54.8</v>
      </c>
      <c r="C166">
        <v>32.200000000000003</v>
      </c>
    </row>
    <row r="167" spans="1:3" x14ac:dyDescent="0.2">
      <c r="A167" s="1">
        <v>39356</v>
      </c>
      <c r="B167">
        <v>174.9</v>
      </c>
      <c r="C167">
        <v>6.8</v>
      </c>
    </row>
    <row r="168" spans="1:3" x14ac:dyDescent="0.2">
      <c r="A168" s="1">
        <v>39387</v>
      </c>
      <c r="B168">
        <v>474.2</v>
      </c>
      <c r="C168">
        <v>0</v>
      </c>
    </row>
    <row r="169" spans="1:3" x14ac:dyDescent="0.2">
      <c r="A169" s="1">
        <v>39417</v>
      </c>
      <c r="B169">
        <v>716.1</v>
      </c>
      <c r="C169">
        <v>0</v>
      </c>
    </row>
    <row r="170" spans="1:3" x14ac:dyDescent="0.2">
      <c r="A170" s="1">
        <v>39448</v>
      </c>
      <c r="B170">
        <v>685.1</v>
      </c>
      <c r="C170">
        <v>0</v>
      </c>
    </row>
    <row r="171" spans="1:3" x14ac:dyDescent="0.2">
      <c r="A171" s="1">
        <v>39479</v>
      </c>
      <c r="B171">
        <v>715.1</v>
      </c>
      <c r="C171">
        <v>0</v>
      </c>
    </row>
    <row r="172" spans="1:3" x14ac:dyDescent="0.2">
      <c r="A172" s="1">
        <v>39508</v>
      </c>
      <c r="B172">
        <v>641</v>
      </c>
      <c r="C172">
        <v>0</v>
      </c>
    </row>
    <row r="173" spans="1:3" x14ac:dyDescent="0.2">
      <c r="A173" s="1">
        <v>39539</v>
      </c>
      <c r="B173">
        <v>274</v>
      </c>
      <c r="C173">
        <v>1</v>
      </c>
    </row>
    <row r="174" spans="1:3" x14ac:dyDescent="0.2">
      <c r="A174" s="1">
        <v>39569</v>
      </c>
      <c r="B174">
        <v>188.5</v>
      </c>
      <c r="C174">
        <v>0</v>
      </c>
    </row>
    <row r="175" spans="1:3" x14ac:dyDescent="0.2">
      <c r="A175" s="1">
        <v>39600</v>
      </c>
      <c r="B175">
        <v>23.3</v>
      </c>
      <c r="C175">
        <v>56.5</v>
      </c>
    </row>
    <row r="176" spans="1:3" x14ac:dyDescent="0.2">
      <c r="A176" s="1">
        <v>39630</v>
      </c>
      <c r="B176">
        <v>1.5</v>
      </c>
      <c r="C176">
        <v>75.599999999999994</v>
      </c>
    </row>
    <row r="177" spans="1:3" x14ac:dyDescent="0.2">
      <c r="A177" s="1">
        <v>39661</v>
      </c>
      <c r="B177">
        <v>16.3</v>
      </c>
      <c r="C177">
        <v>47.8</v>
      </c>
    </row>
    <row r="178" spans="1:3" x14ac:dyDescent="0.2">
      <c r="A178" s="1">
        <v>39692</v>
      </c>
      <c r="B178">
        <v>97.8</v>
      </c>
      <c r="C178">
        <v>24.4</v>
      </c>
    </row>
    <row r="179" spans="1:3" x14ac:dyDescent="0.2">
      <c r="A179" s="1">
        <v>39722</v>
      </c>
      <c r="B179">
        <v>301.60000000000002</v>
      </c>
      <c r="C179">
        <v>0</v>
      </c>
    </row>
    <row r="180" spans="1:3" x14ac:dyDescent="0.2">
      <c r="A180" s="1">
        <v>39753</v>
      </c>
      <c r="B180">
        <v>459.9</v>
      </c>
      <c r="C180">
        <v>0</v>
      </c>
    </row>
    <row r="181" spans="1:3" x14ac:dyDescent="0.2">
      <c r="A181" s="1">
        <v>39783</v>
      </c>
      <c r="B181">
        <v>708.5</v>
      </c>
      <c r="C181">
        <v>0</v>
      </c>
    </row>
    <row r="182" spans="1:3" x14ac:dyDescent="0.2">
      <c r="A182" s="1">
        <v>39814</v>
      </c>
      <c r="B182">
        <v>887.1</v>
      </c>
      <c r="C182">
        <v>0</v>
      </c>
    </row>
    <row r="183" spans="1:3" x14ac:dyDescent="0.2">
      <c r="A183" s="1">
        <v>39845</v>
      </c>
      <c r="B183">
        <v>653.79999999999995</v>
      </c>
      <c r="C183">
        <v>0</v>
      </c>
    </row>
    <row r="184" spans="1:3" x14ac:dyDescent="0.2">
      <c r="A184" s="1">
        <v>39873</v>
      </c>
      <c r="B184">
        <v>555.6</v>
      </c>
      <c r="C184">
        <v>0</v>
      </c>
    </row>
    <row r="185" spans="1:3" x14ac:dyDescent="0.2">
      <c r="A185" s="1">
        <v>39904</v>
      </c>
      <c r="B185">
        <v>326.3</v>
      </c>
      <c r="C185">
        <v>0.8</v>
      </c>
    </row>
    <row r="186" spans="1:3" x14ac:dyDescent="0.2">
      <c r="A186" s="1">
        <v>39934</v>
      </c>
      <c r="B186">
        <v>165.3</v>
      </c>
      <c r="C186">
        <v>0</v>
      </c>
    </row>
    <row r="187" spans="1:3" x14ac:dyDescent="0.2">
      <c r="A187" s="1">
        <v>39965</v>
      </c>
      <c r="B187">
        <v>59.2</v>
      </c>
      <c r="C187">
        <v>32.6</v>
      </c>
    </row>
    <row r="188" spans="1:3" x14ac:dyDescent="0.2">
      <c r="A188" s="1">
        <v>39995</v>
      </c>
      <c r="B188">
        <v>11.8</v>
      </c>
      <c r="C188">
        <v>35.6</v>
      </c>
    </row>
    <row r="189" spans="1:3" x14ac:dyDescent="0.2">
      <c r="A189" s="1">
        <v>40026</v>
      </c>
      <c r="B189">
        <v>20.6</v>
      </c>
      <c r="C189">
        <v>85.2</v>
      </c>
    </row>
    <row r="190" spans="1:3" x14ac:dyDescent="0.2">
      <c r="A190" s="1">
        <v>40057</v>
      </c>
      <c r="B190">
        <v>100.9</v>
      </c>
      <c r="C190">
        <v>4.5999999999999996</v>
      </c>
    </row>
    <row r="191" spans="1:3" x14ac:dyDescent="0.2">
      <c r="A191" s="1">
        <v>40087</v>
      </c>
      <c r="B191">
        <v>330.2</v>
      </c>
      <c r="C191">
        <v>0</v>
      </c>
    </row>
    <row r="192" spans="1:3" x14ac:dyDescent="0.2">
      <c r="A192" s="1">
        <v>40118</v>
      </c>
      <c r="B192">
        <v>384.5</v>
      </c>
      <c r="C192">
        <v>0</v>
      </c>
    </row>
    <row r="193" spans="1:3" x14ac:dyDescent="0.2">
      <c r="A193" s="1">
        <v>40148</v>
      </c>
      <c r="B193">
        <v>696.8</v>
      </c>
      <c r="C193">
        <v>0</v>
      </c>
    </row>
    <row r="194" spans="1:3" x14ac:dyDescent="0.2">
      <c r="A194" s="1">
        <v>40179</v>
      </c>
      <c r="B194">
        <v>750.59999999999991</v>
      </c>
      <c r="C194">
        <v>0</v>
      </c>
    </row>
    <row r="195" spans="1:3" x14ac:dyDescent="0.2">
      <c r="A195" s="1">
        <v>40210</v>
      </c>
      <c r="B195">
        <v>620.40000000000009</v>
      </c>
      <c r="C195">
        <v>0</v>
      </c>
    </row>
    <row r="196" spans="1:3" x14ac:dyDescent="0.2">
      <c r="A196" s="1">
        <v>40238</v>
      </c>
      <c r="B196">
        <v>451.89999999999992</v>
      </c>
      <c r="C196">
        <v>0</v>
      </c>
    </row>
    <row r="197" spans="1:3" x14ac:dyDescent="0.2">
      <c r="A197" s="1">
        <v>40269</v>
      </c>
      <c r="B197">
        <v>243.49999999999989</v>
      </c>
      <c r="C197">
        <v>1.3</v>
      </c>
    </row>
    <row r="198" spans="1:3" x14ac:dyDescent="0.2">
      <c r="A198" s="1">
        <v>40299</v>
      </c>
      <c r="B198">
        <v>110.2</v>
      </c>
      <c r="C198">
        <v>26.100000000000005</v>
      </c>
    </row>
    <row r="199" spans="1:3" x14ac:dyDescent="0.2">
      <c r="A199" s="1">
        <v>40330</v>
      </c>
      <c r="B199">
        <v>38.300000000000004</v>
      </c>
      <c r="C199">
        <v>33.700000000000003</v>
      </c>
    </row>
    <row r="200" spans="1:3" x14ac:dyDescent="0.2">
      <c r="A200" s="1">
        <v>40360</v>
      </c>
      <c r="B200">
        <v>3.4000000000000004</v>
      </c>
      <c r="C200">
        <v>139.79999999999995</v>
      </c>
    </row>
    <row r="201" spans="1:3" x14ac:dyDescent="0.2">
      <c r="A201" s="1">
        <v>40391</v>
      </c>
      <c r="B201">
        <v>10.100000000000001</v>
      </c>
      <c r="C201">
        <v>90.299999999999969</v>
      </c>
    </row>
    <row r="202" spans="1:3" x14ac:dyDescent="0.2">
      <c r="A202" s="1">
        <v>40422</v>
      </c>
      <c r="B202">
        <v>99.40000000000002</v>
      </c>
      <c r="C202">
        <v>29.400000000000002</v>
      </c>
    </row>
    <row r="203" spans="1:3" x14ac:dyDescent="0.2">
      <c r="A203" s="1">
        <v>40452</v>
      </c>
      <c r="B203">
        <v>284.69999999999993</v>
      </c>
      <c r="C203">
        <v>0</v>
      </c>
    </row>
    <row r="204" spans="1:3" x14ac:dyDescent="0.2">
      <c r="A204" s="1">
        <v>40483</v>
      </c>
      <c r="B204">
        <v>451.4</v>
      </c>
      <c r="C204">
        <v>0</v>
      </c>
    </row>
    <row r="205" spans="1:3" x14ac:dyDescent="0.2">
      <c r="A205" s="1">
        <v>40513</v>
      </c>
      <c r="B205">
        <v>713.49999999999989</v>
      </c>
      <c r="C205">
        <v>0</v>
      </c>
    </row>
    <row r="206" spans="1:3" x14ac:dyDescent="0.2">
      <c r="A206" s="1">
        <v>40544</v>
      </c>
      <c r="B206">
        <v>853.19999999999982</v>
      </c>
      <c r="C206">
        <v>0</v>
      </c>
    </row>
    <row r="207" spans="1:3" x14ac:dyDescent="0.2">
      <c r="A207" s="1">
        <v>40575</v>
      </c>
      <c r="B207">
        <v>700.39999999999986</v>
      </c>
      <c r="C207">
        <v>0</v>
      </c>
    </row>
    <row r="208" spans="1:3" x14ac:dyDescent="0.2">
      <c r="A208" s="1">
        <v>40603</v>
      </c>
      <c r="B208">
        <v>595.70000000000016</v>
      </c>
      <c r="C208">
        <v>0</v>
      </c>
    </row>
    <row r="209" spans="1:3" x14ac:dyDescent="0.2">
      <c r="A209" s="1">
        <v>40634</v>
      </c>
      <c r="B209">
        <v>350.99999999999989</v>
      </c>
      <c r="C209">
        <v>0</v>
      </c>
    </row>
    <row r="210" spans="1:3" x14ac:dyDescent="0.2">
      <c r="A210" s="1">
        <v>40664</v>
      </c>
      <c r="B210">
        <v>89.40000000000002</v>
      </c>
      <c r="C210">
        <v>0</v>
      </c>
    </row>
    <row r="211" spans="1:3" x14ac:dyDescent="0.2">
      <c r="A211" s="1">
        <v>40695</v>
      </c>
      <c r="B211" s="9">
        <v>25.2</v>
      </c>
      <c r="C211" s="9">
        <v>24.9</v>
      </c>
    </row>
    <row r="212" spans="1:3" x14ac:dyDescent="0.2">
      <c r="A212" s="1">
        <v>40725</v>
      </c>
      <c r="B212" s="9">
        <v>0</v>
      </c>
      <c r="C212" s="9">
        <v>118.3</v>
      </c>
    </row>
    <row r="213" spans="1:3" x14ac:dyDescent="0.2">
      <c r="A213" s="1">
        <v>40756</v>
      </c>
      <c r="B213" s="9">
        <v>7</v>
      </c>
      <c r="C213" s="9">
        <v>68.2</v>
      </c>
    </row>
    <row r="214" spans="1:3" x14ac:dyDescent="0.2">
      <c r="A214" s="1">
        <v>40787</v>
      </c>
      <c r="B214">
        <v>72.5</v>
      </c>
      <c r="C214">
        <v>24.500000000000004</v>
      </c>
    </row>
    <row r="215" spans="1:3" x14ac:dyDescent="0.2">
      <c r="A215" s="1">
        <v>40817</v>
      </c>
      <c r="B215">
        <v>266.49999999999994</v>
      </c>
      <c r="C215">
        <v>0.5</v>
      </c>
    </row>
    <row r="216" spans="1:3" x14ac:dyDescent="0.2">
      <c r="A216" s="1">
        <v>40848</v>
      </c>
      <c r="B216">
        <v>394.7</v>
      </c>
      <c r="C216">
        <v>0</v>
      </c>
    </row>
    <row r="217" spans="1:3" x14ac:dyDescent="0.2">
      <c r="A217" s="1">
        <v>40878</v>
      </c>
      <c r="B217">
        <v>623.09999999999991</v>
      </c>
      <c r="C217">
        <v>0</v>
      </c>
    </row>
    <row r="218" spans="1:3" x14ac:dyDescent="0.2">
      <c r="A218" s="1">
        <v>40909</v>
      </c>
      <c r="B218">
        <v>712.69999999999993</v>
      </c>
      <c r="C218">
        <v>0</v>
      </c>
    </row>
    <row r="219" spans="1:3" x14ac:dyDescent="0.2">
      <c r="A219" s="1">
        <v>40940</v>
      </c>
      <c r="B219">
        <v>604.40000000000009</v>
      </c>
      <c r="C219">
        <v>0</v>
      </c>
    </row>
    <row r="220" spans="1:3" x14ac:dyDescent="0.2">
      <c r="A220" s="1">
        <v>40969</v>
      </c>
      <c r="B220">
        <v>412.19999999999993</v>
      </c>
      <c r="C220">
        <v>0</v>
      </c>
    </row>
    <row r="221" spans="1:3" x14ac:dyDescent="0.2">
      <c r="A221" s="1">
        <v>41000</v>
      </c>
      <c r="B221">
        <v>358.9</v>
      </c>
      <c r="C221">
        <v>0.8</v>
      </c>
    </row>
    <row r="222" spans="1:3" x14ac:dyDescent="0.2">
      <c r="A222" s="1">
        <v>41030</v>
      </c>
      <c r="B222">
        <v>94.000000000000014</v>
      </c>
      <c r="C222">
        <v>20.100000000000001</v>
      </c>
    </row>
    <row r="223" spans="1:3" x14ac:dyDescent="0.2">
      <c r="A223" s="1">
        <v>41061</v>
      </c>
      <c r="B223">
        <v>41.300000000000004</v>
      </c>
      <c r="C223">
        <v>51.8</v>
      </c>
    </row>
    <row r="224" spans="1:3" x14ac:dyDescent="0.2">
      <c r="A224" s="1">
        <v>41091</v>
      </c>
      <c r="B224">
        <v>0.2</v>
      </c>
      <c r="C224">
        <v>120.69999999999996</v>
      </c>
    </row>
    <row r="225" spans="1:3" x14ac:dyDescent="0.2">
      <c r="A225" s="1">
        <v>41122</v>
      </c>
      <c r="B225">
        <v>7.3000000000000007</v>
      </c>
      <c r="C225">
        <v>84.899999999999977</v>
      </c>
    </row>
    <row r="226" spans="1:3" x14ac:dyDescent="0.2">
      <c r="A226" s="1">
        <v>41153</v>
      </c>
      <c r="B226">
        <v>106.30000000000003</v>
      </c>
      <c r="C226">
        <v>20.200000000000003</v>
      </c>
    </row>
    <row r="227" spans="1:3" x14ac:dyDescent="0.2">
      <c r="A227" s="1">
        <v>41183</v>
      </c>
      <c r="B227">
        <v>259.09999999999991</v>
      </c>
      <c r="C227">
        <v>0</v>
      </c>
    </row>
    <row r="228" spans="1:3" x14ac:dyDescent="0.2">
      <c r="A228" s="1">
        <v>41214</v>
      </c>
      <c r="B228">
        <v>498.9</v>
      </c>
      <c r="C228">
        <v>0</v>
      </c>
    </row>
    <row r="229" spans="1:3" x14ac:dyDescent="0.2">
      <c r="A229" s="1">
        <v>41244</v>
      </c>
      <c r="B229">
        <v>625.19999999999993</v>
      </c>
      <c r="C229">
        <v>0</v>
      </c>
    </row>
    <row r="230" spans="1:3" x14ac:dyDescent="0.2">
      <c r="A230" s="1">
        <v>41275</v>
      </c>
      <c r="B230">
        <v>743.9</v>
      </c>
      <c r="C230">
        <v>0</v>
      </c>
    </row>
    <row r="231" spans="1:3" x14ac:dyDescent="0.2">
      <c r="A231" s="1">
        <v>41306</v>
      </c>
      <c r="B231">
        <v>693.5</v>
      </c>
      <c r="C231">
        <v>0</v>
      </c>
    </row>
    <row r="232" spans="1:3" x14ac:dyDescent="0.2">
      <c r="A232" s="1">
        <v>41334</v>
      </c>
      <c r="B232">
        <v>588.30000000000018</v>
      </c>
      <c r="C232">
        <v>0</v>
      </c>
    </row>
    <row r="233" spans="1:3" x14ac:dyDescent="0.2">
      <c r="A233" s="1">
        <v>41365</v>
      </c>
      <c r="B233">
        <v>348.59999999999991</v>
      </c>
      <c r="C233">
        <v>0</v>
      </c>
    </row>
    <row r="234" spans="1:3" x14ac:dyDescent="0.2">
      <c r="A234" s="1">
        <v>41395</v>
      </c>
      <c r="B234">
        <v>139.70000000000002</v>
      </c>
      <c r="C234">
        <v>6.3</v>
      </c>
    </row>
    <row r="235" spans="1:3" x14ac:dyDescent="0.2">
      <c r="A235" s="1">
        <v>41426</v>
      </c>
      <c r="B235">
        <v>72.200000000000017</v>
      </c>
      <c r="C235">
        <v>20.700000000000003</v>
      </c>
    </row>
    <row r="236" spans="1:3" x14ac:dyDescent="0.2">
      <c r="A236" s="1">
        <v>41456</v>
      </c>
      <c r="B236">
        <v>4.8</v>
      </c>
      <c r="C236">
        <v>97.09999999999998</v>
      </c>
    </row>
    <row r="237" spans="1:3" x14ac:dyDescent="0.2">
      <c r="A237" s="1">
        <v>41487</v>
      </c>
      <c r="B237">
        <v>7.7</v>
      </c>
      <c r="C237">
        <v>57.199999999999989</v>
      </c>
    </row>
    <row r="238" spans="1:3" x14ac:dyDescent="0.2">
      <c r="A238" s="1">
        <v>41518</v>
      </c>
      <c r="B238">
        <v>118.4</v>
      </c>
      <c r="C238">
        <v>16.5</v>
      </c>
    </row>
    <row r="239" spans="1:3" x14ac:dyDescent="0.2">
      <c r="A239" s="1">
        <v>41548</v>
      </c>
      <c r="B239">
        <v>235.69999999999996</v>
      </c>
      <c r="C239">
        <v>1.5</v>
      </c>
    </row>
    <row r="240" spans="1:3" x14ac:dyDescent="0.2">
      <c r="A240" s="1">
        <v>41579</v>
      </c>
      <c r="B240">
        <v>501.50000000000006</v>
      </c>
      <c r="C240">
        <v>0</v>
      </c>
    </row>
    <row r="241" spans="1:3" x14ac:dyDescent="0.2">
      <c r="A241" s="1">
        <v>41609</v>
      </c>
      <c r="B241">
        <v>756.99999999999977</v>
      </c>
      <c r="C241">
        <v>0</v>
      </c>
    </row>
    <row r="242" spans="1:3" x14ac:dyDescent="0.2">
      <c r="A242" s="1">
        <v>41640</v>
      </c>
      <c r="B242">
        <v>844.5</v>
      </c>
      <c r="C242">
        <v>0</v>
      </c>
    </row>
    <row r="243" spans="1:3" x14ac:dyDescent="0.2">
      <c r="A243" s="1">
        <v>41671</v>
      </c>
      <c r="B243">
        <v>740.9</v>
      </c>
      <c r="C243">
        <v>0</v>
      </c>
    </row>
    <row r="244" spans="1:3" x14ac:dyDescent="0.2">
      <c r="A244" s="1">
        <v>41699</v>
      </c>
      <c r="B244">
        <v>720.2</v>
      </c>
      <c r="C244">
        <v>0</v>
      </c>
    </row>
    <row r="245" spans="1:3" x14ac:dyDescent="0.2">
      <c r="A245" s="1">
        <v>41730</v>
      </c>
      <c r="B245">
        <v>352.1</v>
      </c>
      <c r="C245">
        <v>0</v>
      </c>
    </row>
    <row r="246" spans="1:3" x14ac:dyDescent="0.2">
      <c r="A246" s="1">
        <v>41760</v>
      </c>
      <c r="B246">
        <v>127.7</v>
      </c>
      <c r="C246">
        <v>12.4</v>
      </c>
    </row>
    <row r="247" spans="1:3" x14ac:dyDescent="0.2">
      <c r="A247" s="1">
        <v>41791</v>
      </c>
      <c r="B247">
        <v>25.7</v>
      </c>
      <c r="C247">
        <v>47.4</v>
      </c>
    </row>
    <row r="248" spans="1:3" x14ac:dyDescent="0.2">
      <c r="A248" s="1">
        <v>41821</v>
      </c>
      <c r="B248">
        <v>10.6</v>
      </c>
      <c r="C248">
        <v>55.9</v>
      </c>
    </row>
    <row r="249" spans="1:3" x14ac:dyDescent="0.2">
      <c r="A249" s="1">
        <v>41852</v>
      </c>
      <c r="B249">
        <v>19</v>
      </c>
      <c r="C249">
        <v>52</v>
      </c>
    </row>
    <row r="250" spans="1:3" x14ac:dyDescent="0.2">
      <c r="A250" s="1">
        <v>41883</v>
      </c>
      <c r="B250">
        <v>90.5</v>
      </c>
      <c r="C250">
        <v>25.4</v>
      </c>
    </row>
    <row r="251" spans="1:3" x14ac:dyDescent="0.2">
      <c r="A251" s="1">
        <v>41913</v>
      </c>
      <c r="B251">
        <v>225.6</v>
      </c>
      <c r="C251">
        <v>1.8</v>
      </c>
    </row>
    <row r="252" spans="1:3" x14ac:dyDescent="0.2">
      <c r="A252" s="1">
        <v>41944</v>
      </c>
      <c r="B252">
        <v>491.6</v>
      </c>
      <c r="C252">
        <v>0</v>
      </c>
    </row>
    <row r="253" spans="1:3" x14ac:dyDescent="0.2">
      <c r="A253" s="1">
        <v>41974</v>
      </c>
      <c r="B253">
        <v>619.9</v>
      </c>
      <c r="C253">
        <v>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53"/>
  <sheetViews>
    <sheetView workbookViewId="0"/>
  </sheetViews>
  <sheetFormatPr defaultColWidth="9.140625" defaultRowHeight="12.75" x14ac:dyDescent="0.2"/>
  <cols>
    <col min="1" max="1" width="68.42578125" style="30" bestFit="1" customWidth="1"/>
    <col min="2" max="2" width="13.28515625" style="30" bestFit="1" customWidth="1"/>
    <col min="3" max="5" width="13.7109375" style="30" bestFit="1" customWidth="1"/>
    <col min="6" max="8" width="14.42578125" style="30" bestFit="1" customWidth="1"/>
    <col min="9" max="10" width="14.85546875" style="30" bestFit="1" customWidth="1"/>
    <col min="11" max="11" width="14.42578125" style="30" bestFit="1" customWidth="1"/>
    <col min="12" max="13" width="14.85546875" style="30" bestFit="1" customWidth="1"/>
    <col min="14" max="14" width="9.140625" style="30"/>
    <col min="15" max="15" width="11.7109375" style="30" bestFit="1" customWidth="1"/>
    <col min="16" max="16384" width="9.140625" style="30"/>
  </cols>
  <sheetData>
    <row r="2" spans="1:27" x14ac:dyDescent="0.2">
      <c r="A2" s="75" t="s">
        <v>187</v>
      </c>
      <c r="B2" s="75">
        <v>2009</v>
      </c>
      <c r="C2" s="75">
        <v>2010</v>
      </c>
      <c r="D2" s="75">
        <v>2011</v>
      </c>
      <c r="E2" s="75">
        <v>2012</v>
      </c>
      <c r="F2" s="75">
        <v>2013</v>
      </c>
      <c r="G2" s="75">
        <v>2014</v>
      </c>
      <c r="H2" s="75">
        <v>2015</v>
      </c>
      <c r="I2" s="75">
        <v>2016</v>
      </c>
      <c r="J2" s="75">
        <v>2017</v>
      </c>
      <c r="K2" s="75">
        <v>2018</v>
      </c>
      <c r="L2" s="75">
        <v>2019</v>
      </c>
      <c r="M2" s="75">
        <v>2020</v>
      </c>
    </row>
    <row r="3" spans="1:27" x14ac:dyDescent="0.2">
      <c r="A3" s="76" t="s">
        <v>188</v>
      </c>
      <c r="B3" s="77">
        <f>'[1]KH MWh Savings Pivot'!B12</f>
        <v>258079.21812710026</v>
      </c>
      <c r="C3" s="77">
        <f>'[1]KH MWh Savings Pivot'!C12</f>
        <v>505604.05151086615</v>
      </c>
      <c r="D3" s="77">
        <f>'[1]KH MWh Savings Pivot'!D12</f>
        <v>505604.05151086615</v>
      </c>
      <c r="E3" s="77">
        <f>'[1]KH MWh Savings Pivot'!E12</f>
        <v>504460.54298790556</v>
      </c>
      <c r="F3" s="77">
        <f>'[1]KH MWh Savings Pivot'!F12</f>
        <v>473728.86872915045</v>
      </c>
      <c r="G3" s="77">
        <f>'[1]KH MWh Savings Pivot'!G12</f>
        <v>376734.39521936764</v>
      </c>
      <c r="H3" s="77">
        <f>'[1]KH MWh Savings Pivot'!H12</f>
        <v>329319.42198716803</v>
      </c>
      <c r="I3" s="77">
        <f>'[1]KH MWh Savings Pivot'!I12</f>
        <v>328284.86129872652</v>
      </c>
      <c r="J3" s="77">
        <f>'[1]KH MWh Savings Pivot'!J12</f>
        <v>261911.8570510759</v>
      </c>
      <c r="K3" s="77">
        <f>'[1]KH MWh Savings Pivot'!K12</f>
        <v>261911.8570510759</v>
      </c>
      <c r="L3" s="77">
        <f>'[1]KH MWh Savings Pivot'!L12</f>
        <v>226227.74087909621</v>
      </c>
      <c r="M3" s="77">
        <f>'[1]KH MWh Savings Pivot'!M12</f>
        <v>226163.96103314386</v>
      </c>
    </row>
    <row r="4" spans="1:27" x14ac:dyDescent="0.2">
      <c r="A4" s="76" t="s">
        <v>189</v>
      </c>
      <c r="B4" s="77"/>
      <c r="C4" s="77">
        <f>'[1]KH MWh Savings Pivot'!C30</f>
        <v>176590.02795359696</v>
      </c>
      <c r="D4" s="77">
        <f>'[1]KH MWh Savings Pivot'!D30</f>
        <v>342383.9360958882</v>
      </c>
      <c r="E4" s="77">
        <f>'[1]KH MWh Savings Pivot'!E30</f>
        <v>339889.6387007102</v>
      </c>
      <c r="F4" s="77">
        <f>'[1]KH MWh Savings Pivot'!F30</f>
        <v>338947.24307090783</v>
      </c>
      <c r="G4" s="77">
        <f>'[1]KH MWh Savings Pivot'!G30</f>
        <v>313908.64148591651</v>
      </c>
      <c r="H4" s="77">
        <f>'[1]KH MWh Savings Pivot'!H30</f>
        <v>212305.15997988035</v>
      </c>
      <c r="I4" s="77">
        <f>'[1]KH MWh Savings Pivot'!I30</f>
        <v>203069.68140192828</v>
      </c>
      <c r="J4" s="77">
        <f>'[1]KH MWh Savings Pivot'!J30</f>
        <v>203069.68140192828</v>
      </c>
      <c r="K4" s="77">
        <f>'[1]KH MWh Savings Pivot'!K30</f>
        <v>202309.3872396285</v>
      </c>
      <c r="L4" s="77">
        <f>'[1]KH MWh Savings Pivot'!L30</f>
        <v>110021.75782230031</v>
      </c>
      <c r="M4" s="77">
        <f>'[1]KH MWh Savings Pivot'!M30</f>
        <v>94821.570593297569</v>
      </c>
    </row>
    <row r="5" spans="1:27" x14ac:dyDescent="0.2">
      <c r="A5" s="76" t="s">
        <v>190</v>
      </c>
      <c r="B5" s="77"/>
      <c r="C5" s="77"/>
      <c r="D5" s="77">
        <f>'[1]KH MWh Savings Pivot'!D50</f>
        <v>259175.21868655752</v>
      </c>
      <c r="E5" s="77">
        <f>'[1]KH MWh Savings Pivot'!E50</f>
        <v>518350.43737311504</v>
      </c>
      <c r="F5" s="77">
        <f>'[1]KH MWh Savings Pivot'!F50</f>
        <v>518350.43737311504</v>
      </c>
      <c r="G5" s="77">
        <f>'[1]KH MWh Savings Pivot'!G50</f>
        <v>516845.59338506463</v>
      </c>
      <c r="H5" s="77">
        <f>'[1]KH MWh Savings Pivot'!H50</f>
        <v>478543.88628608891</v>
      </c>
      <c r="I5" s="77">
        <f>'[1]KH MWh Savings Pivot'!I50</f>
        <v>401921.62019794108</v>
      </c>
      <c r="J5" s="77">
        <f>'[1]KH MWh Savings Pivot'!J50</f>
        <v>348519.15696424112</v>
      </c>
      <c r="K5" s="77">
        <f>'[1]KH MWh Savings Pivot'!K50</f>
        <v>347791.32569697214</v>
      </c>
      <c r="L5" s="77">
        <f>'[1]KH MWh Savings Pivot'!L50</f>
        <v>390852.95170851401</v>
      </c>
      <c r="M5" s="77">
        <f>'[1]KH MWh Savings Pivot'!M50</f>
        <v>256088.29460278258</v>
      </c>
    </row>
    <row r="6" spans="1:27" x14ac:dyDescent="0.2">
      <c r="A6" s="76" t="s">
        <v>191</v>
      </c>
      <c r="B6" s="77"/>
      <c r="C6" s="77"/>
      <c r="D6" s="77"/>
      <c r="E6" s="77">
        <f>'[1]KH MWh Savings Pivot'!E72</f>
        <v>170805.37694206584</v>
      </c>
      <c r="F6" s="77">
        <f>'[1]KH MWh Savings Pivot'!F72</f>
        <v>341610.75425034255</v>
      </c>
      <c r="G6" s="77">
        <f>'[1]KH MWh Savings Pivot'!G72</f>
        <v>341610.75425034255</v>
      </c>
      <c r="H6" s="77">
        <f>'[1]KH MWh Savings Pivot'!H72</f>
        <v>338452.82844285696</v>
      </c>
      <c r="I6" s="77">
        <f>'[1]KH MWh Savings Pivot'!I72</f>
        <v>294604.98507918062</v>
      </c>
      <c r="J6" s="77">
        <f>'[1]KH MWh Savings Pivot'!J72</f>
        <v>250166.71519501388</v>
      </c>
      <c r="K6" s="77">
        <f>'[1]KH MWh Savings Pivot'!K72</f>
        <v>212667.03191332149</v>
      </c>
      <c r="L6" s="77">
        <f>'[1]KH MWh Savings Pivot'!L72</f>
        <v>212435.89799124471</v>
      </c>
      <c r="M6" s="77">
        <f>'[1]KH MWh Savings Pivot'!M72</f>
        <v>195367.89799124465</v>
      </c>
    </row>
    <row r="7" spans="1:27" x14ac:dyDescent="0.2">
      <c r="A7" s="76" t="s">
        <v>192</v>
      </c>
      <c r="B7" s="77"/>
      <c r="C7" s="77"/>
      <c r="D7" s="77"/>
      <c r="E7" s="77"/>
      <c r="F7" s="77">
        <f>'[1]KH MWh Savings Pivot'!F93</f>
        <v>248315.57751024087</v>
      </c>
      <c r="G7" s="77">
        <f>'[1]KH MWh Savings Pivot'!G93</f>
        <v>491100.49605441676</v>
      </c>
      <c r="H7" s="77">
        <f>'[1]KH MWh Savings Pivot'!H93</f>
        <v>482576.25401830074</v>
      </c>
      <c r="I7" s="77">
        <f>'[1]KH MWh Savings Pivot'!I93</f>
        <v>436701.22777200723</v>
      </c>
      <c r="J7" s="77">
        <f>'[1]KH MWh Savings Pivot'!J93</f>
        <v>418741.67027054314</v>
      </c>
      <c r="K7" s="77">
        <f>'[1]KH MWh Savings Pivot'!K93</f>
        <v>396720.77344885626</v>
      </c>
      <c r="L7" s="77">
        <f>'[1]KH MWh Savings Pivot'!L93</f>
        <v>388462.7544211463</v>
      </c>
      <c r="M7" s="77">
        <f>'[1]KH MWh Savings Pivot'!M93</f>
        <v>386783.92020940705</v>
      </c>
    </row>
    <row r="8" spans="1:27" x14ac:dyDescent="0.2">
      <c r="A8" s="76" t="s">
        <v>193</v>
      </c>
      <c r="B8" s="77"/>
      <c r="C8" s="77"/>
      <c r="D8" s="77"/>
      <c r="E8" s="77"/>
      <c r="F8" s="77"/>
      <c r="G8" s="77">
        <f>'[1]KH MWh Savings Pivot'!G114</f>
        <v>522086.90374498384</v>
      </c>
      <c r="H8" s="77">
        <f>'[1]KH MWh Savings Pivot'!H114</f>
        <v>1043234.0642092141</v>
      </c>
      <c r="I8" s="77">
        <f>'[1]KH MWh Savings Pivot'!I114</f>
        <v>998675.83520503622</v>
      </c>
      <c r="J8" s="77">
        <f>'[1]KH MWh Savings Pivot'!J114</f>
        <v>839304.47525129223</v>
      </c>
      <c r="K8" s="77">
        <f>'[1]KH MWh Savings Pivot'!K114</f>
        <v>810606.49582560477</v>
      </c>
      <c r="L8" s="77">
        <f>'[1]KH MWh Savings Pivot'!L114</f>
        <v>793126.19165473711</v>
      </c>
      <c r="M8" s="77">
        <f>'[1]KH MWh Savings Pivot'!M114</f>
        <v>791723.02831719606</v>
      </c>
    </row>
    <row r="9" spans="1:27" x14ac:dyDescent="0.2">
      <c r="A9" s="76" t="s">
        <v>194</v>
      </c>
      <c r="B9" s="77"/>
      <c r="C9" s="77"/>
      <c r="D9" s="77"/>
      <c r="E9" s="77"/>
      <c r="F9" s="77"/>
      <c r="G9" s="77"/>
      <c r="H9" s="77">
        <f>'[1]KH MWh Savings Pivot'!H135</f>
        <v>181705.71754005147</v>
      </c>
      <c r="I9" s="77">
        <f>'[1]KH MWh Savings Pivot'!I135</f>
        <v>517974.41528087232</v>
      </c>
      <c r="J9" s="77">
        <f>'[1]KH MWh Savings Pivot'!J135</f>
        <v>581568.95207366417</v>
      </c>
      <c r="K9" s="77">
        <f>'[1]KH MWh Savings Pivot'!K135</f>
        <v>646823.06211642653</v>
      </c>
      <c r="L9" s="77">
        <f>'[1]KH MWh Savings Pivot'!L135</f>
        <v>713736.74540915934</v>
      </c>
      <c r="M9" s="77">
        <f>'[1]KH MWh Savings Pivot'!M135</f>
        <v>782310.00195186271</v>
      </c>
    </row>
    <row r="10" spans="1:27" x14ac:dyDescent="0.2">
      <c r="A10" s="76" t="s">
        <v>195</v>
      </c>
      <c r="B10" s="74">
        <f>SUM(B3:B9)</f>
        <v>258079.21812710026</v>
      </c>
      <c r="C10" s="74">
        <f t="shared" ref="C10:M10" si="0">SUM(C3:C9)</f>
        <v>682194.07946446305</v>
      </c>
      <c r="D10" s="74">
        <f t="shared" si="0"/>
        <v>1107163.2062933119</v>
      </c>
      <c r="E10" s="74">
        <f t="shared" si="0"/>
        <v>1533505.9960037966</v>
      </c>
      <c r="F10" s="74">
        <f t="shared" si="0"/>
        <v>1920952.8809337567</v>
      </c>
      <c r="G10" s="74">
        <f t="shared" si="0"/>
        <v>2562286.7841400919</v>
      </c>
      <c r="H10" s="74">
        <f t="shared" si="0"/>
        <v>3066137.3324635602</v>
      </c>
      <c r="I10" s="74">
        <f t="shared" si="0"/>
        <v>3181232.6262356923</v>
      </c>
      <c r="J10" s="74">
        <f t="shared" si="0"/>
        <v>2903282.5082077589</v>
      </c>
      <c r="K10" s="74">
        <f t="shared" si="0"/>
        <v>2878829.9332918855</v>
      </c>
      <c r="L10" s="74">
        <f t="shared" si="0"/>
        <v>2834864.039886198</v>
      </c>
      <c r="M10" s="74">
        <f t="shared" si="0"/>
        <v>2733258.6746989344</v>
      </c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</row>
    <row r="11" spans="1:27" x14ac:dyDescent="0.2">
      <c r="A11" s="2"/>
      <c r="B11" s="77">
        <f>SUM(B3:B8)</f>
        <v>258079.21812710026</v>
      </c>
      <c r="C11" s="77">
        <f t="shared" ref="C11:M11" si="1">SUM(C3:C8)</f>
        <v>682194.07946446305</v>
      </c>
      <c r="D11" s="77">
        <f t="shared" si="1"/>
        <v>1107163.2062933119</v>
      </c>
      <c r="E11" s="77">
        <f t="shared" si="1"/>
        <v>1533505.9960037966</v>
      </c>
      <c r="F11" s="77">
        <f t="shared" si="1"/>
        <v>1920952.8809337567</v>
      </c>
      <c r="G11" s="77">
        <f t="shared" si="1"/>
        <v>2562286.7841400919</v>
      </c>
      <c r="H11" s="77">
        <f t="shared" si="1"/>
        <v>2884431.6149235088</v>
      </c>
      <c r="I11" s="77">
        <f t="shared" si="1"/>
        <v>2663258.2109548198</v>
      </c>
      <c r="J11" s="77">
        <f t="shared" si="1"/>
        <v>2321713.5561340945</v>
      </c>
      <c r="K11" s="77">
        <f t="shared" si="1"/>
        <v>2232006.8711754591</v>
      </c>
      <c r="L11" s="77">
        <f t="shared" si="1"/>
        <v>2121127.2944770386</v>
      </c>
      <c r="M11" s="77">
        <f t="shared" si="1"/>
        <v>1950948.6727470718</v>
      </c>
    </row>
    <row r="12" spans="1:27" x14ac:dyDescent="0.2">
      <c r="A12" s="75" t="s">
        <v>196</v>
      </c>
      <c r="B12" s="75">
        <v>2009</v>
      </c>
      <c r="C12" s="75">
        <v>2010</v>
      </c>
      <c r="D12" s="75">
        <v>2011</v>
      </c>
      <c r="E12" s="75">
        <v>2012</v>
      </c>
      <c r="F12" s="75">
        <v>2013</v>
      </c>
      <c r="G12" s="75">
        <v>2014</v>
      </c>
      <c r="H12" s="75">
        <v>2015</v>
      </c>
      <c r="I12" s="75">
        <v>2016</v>
      </c>
      <c r="J12" s="75">
        <v>2017</v>
      </c>
      <c r="K12" s="75">
        <v>2018</v>
      </c>
      <c r="L12" s="75">
        <v>2019</v>
      </c>
      <c r="M12" s="75">
        <v>2020</v>
      </c>
    </row>
    <row r="13" spans="1:27" x14ac:dyDescent="0.2">
      <c r="A13" s="76" t="s">
        <v>188</v>
      </c>
      <c r="B13" s="77">
        <f>'[1]KH MWh Savings Pivot'!B13</f>
        <v>341521.75913147489</v>
      </c>
      <c r="C13" s="77">
        <f>'[1]KH MWh Savings Pivot'!C13</f>
        <v>683043.51826294977</v>
      </c>
      <c r="D13" s="77">
        <f>'[1]KH MWh Savings Pivot'!D13</f>
        <v>683043.51826294977</v>
      </c>
      <c r="E13" s="77">
        <f>'[1]KH MWh Savings Pivot'!E13</f>
        <v>683043.51826294977</v>
      </c>
      <c r="F13" s="77">
        <f>'[1]KH MWh Savings Pivot'!F13</f>
        <v>683043.51826294977</v>
      </c>
      <c r="G13" s="77">
        <f>'[1]KH MWh Savings Pivot'!G13</f>
        <v>683043.51826294977</v>
      </c>
      <c r="H13" s="77">
        <f>'[1]KH MWh Savings Pivot'!H13</f>
        <v>683043.51826294977</v>
      </c>
      <c r="I13" s="77">
        <f>'[1]KH MWh Savings Pivot'!I13</f>
        <v>683043.51826294977</v>
      </c>
      <c r="J13" s="77">
        <f>'[1]KH MWh Savings Pivot'!J13</f>
        <v>384702.67120560509</v>
      </c>
      <c r="K13" s="77">
        <f>'[1]KH MWh Savings Pivot'!K13</f>
        <v>0</v>
      </c>
      <c r="L13" s="77">
        <f>'[1]KH MWh Savings Pivot'!L13</f>
        <v>0</v>
      </c>
      <c r="M13" s="77">
        <f>'[1]KH MWh Savings Pivot'!M13</f>
        <v>0</v>
      </c>
    </row>
    <row r="14" spans="1:27" x14ac:dyDescent="0.2">
      <c r="A14" s="76" t="s">
        <v>189</v>
      </c>
      <c r="B14" s="77"/>
      <c r="C14" s="77">
        <f>'[1]KH MWh Savings Pivot'!C31</f>
        <v>269706.18447509001</v>
      </c>
      <c r="D14" s="77">
        <f>'[1]KH MWh Savings Pivot'!D31</f>
        <v>539412.36895018001</v>
      </c>
      <c r="E14" s="77">
        <f>'[1]KH MWh Savings Pivot'!E31</f>
        <v>539412.36895018001</v>
      </c>
      <c r="F14" s="77">
        <f>'[1]KH MWh Savings Pivot'!F31</f>
        <v>539412.36895018001</v>
      </c>
      <c r="G14" s="77">
        <f>'[1]KH MWh Savings Pivot'!G31</f>
        <v>539412.36895018001</v>
      </c>
      <c r="H14" s="77">
        <f>'[1]KH MWh Savings Pivot'!H31</f>
        <v>539412.36895018001</v>
      </c>
      <c r="I14" s="77">
        <f>'[1]KH MWh Savings Pivot'!I31</f>
        <v>539412.36895018001</v>
      </c>
      <c r="J14" s="77">
        <f>'[1]KH MWh Savings Pivot'!J31</f>
        <v>364051.28221036796</v>
      </c>
      <c r="K14" s="77">
        <f>'[1]KH MWh Savings Pivot'!K31</f>
        <v>0</v>
      </c>
      <c r="L14" s="77">
        <f>'[1]KH MWh Savings Pivot'!L31</f>
        <v>0</v>
      </c>
      <c r="M14" s="77">
        <f>'[1]KH MWh Savings Pivot'!M31</f>
        <v>0</v>
      </c>
    </row>
    <row r="15" spans="1:27" x14ac:dyDescent="0.2">
      <c r="A15" s="76" t="s">
        <v>190</v>
      </c>
      <c r="B15" s="77"/>
      <c r="C15" s="77"/>
      <c r="D15" s="77">
        <f>'[1]KH MWh Savings Pivot'!D51</f>
        <v>332629.70705580758</v>
      </c>
      <c r="E15" s="77">
        <f>'[1]KH MWh Savings Pivot'!E51</f>
        <v>665259.41411161516</v>
      </c>
      <c r="F15" s="77">
        <f>'[1]KH MWh Savings Pivot'!F51</f>
        <v>664680.61727180087</v>
      </c>
      <c r="G15" s="77">
        <f>'[1]KH MWh Savings Pivot'!G51</f>
        <v>608446.44148929615</v>
      </c>
      <c r="H15" s="77">
        <f>'[1]KH MWh Savings Pivot'!H51</f>
        <v>608446.44148929615</v>
      </c>
      <c r="I15" s="77">
        <f>'[1]KH MWh Savings Pivot'!I51</f>
        <v>608446.44148929615</v>
      </c>
      <c r="J15" s="77">
        <f>'[1]KH MWh Savings Pivot'!J51</f>
        <v>456298.80260920519</v>
      </c>
      <c r="K15" s="77">
        <f>'[1]KH MWh Savings Pivot'!K51</f>
        <v>454572.26577393396</v>
      </c>
      <c r="L15" s="77">
        <f>'[1]KH MWh Savings Pivot'!L51</f>
        <v>454572.26577393396</v>
      </c>
      <c r="M15" s="77">
        <f>'[1]KH MWh Savings Pivot'!M51</f>
        <v>351000.35161120637</v>
      </c>
    </row>
    <row r="16" spans="1:27" x14ac:dyDescent="0.2">
      <c r="A16" s="76" t="s">
        <v>191</v>
      </c>
      <c r="B16" s="77"/>
      <c r="C16" s="77"/>
      <c r="D16" s="77"/>
      <c r="E16" s="77">
        <f>'[1]KH MWh Savings Pivot'!E73</f>
        <v>607739.2566490632</v>
      </c>
      <c r="F16" s="77">
        <f>'[1]KH MWh Savings Pivot'!F73</f>
        <v>1215478.5132981283</v>
      </c>
      <c r="G16" s="77">
        <f>'[1]KH MWh Savings Pivot'!G73</f>
        <v>1199008.9875823504</v>
      </c>
      <c r="H16" s="77">
        <f>'[1]KH MWh Savings Pivot'!H73</f>
        <v>938490.47514653509</v>
      </c>
      <c r="I16" s="77">
        <f>'[1]KH MWh Savings Pivot'!I73</f>
        <v>913314.220683972</v>
      </c>
      <c r="J16" s="77">
        <f>'[1]KH MWh Savings Pivot'!J73</f>
        <v>402560.47244965931</v>
      </c>
      <c r="K16" s="77">
        <f>'[1]KH MWh Savings Pivot'!K73</f>
        <v>401953.76436251891</v>
      </c>
      <c r="L16" s="77">
        <f>'[1]KH MWh Savings Pivot'!L73</f>
        <v>401818.88685420895</v>
      </c>
      <c r="M16" s="77">
        <f>'[1]KH MWh Savings Pivot'!M73</f>
        <v>396974.93492728006</v>
      </c>
    </row>
    <row r="17" spans="1:27" x14ac:dyDescent="0.2">
      <c r="A17" s="76" t="s">
        <v>192</v>
      </c>
      <c r="B17" s="77"/>
      <c r="C17" s="77"/>
      <c r="D17" s="77"/>
      <c r="E17" s="77"/>
      <c r="F17" s="77">
        <f>'[1]KH MWh Savings Pivot'!F94</f>
        <v>216710.89344552389</v>
      </c>
      <c r="G17" s="77">
        <f>'[1]KH MWh Savings Pivot'!G94</f>
        <v>433421.78689104778</v>
      </c>
      <c r="H17" s="77">
        <f>'[1]KH MWh Savings Pivot'!H94</f>
        <v>428206.77077668183</v>
      </c>
      <c r="I17" s="77">
        <f>'[1]KH MWh Savings Pivot'!I94</f>
        <v>380678.39256023319</v>
      </c>
      <c r="J17" s="77">
        <f>'[1]KH MWh Savings Pivot'!J94</f>
        <v>306323.51801151602</v>
      </c>
      <c r="K17" s="77">
        <f>'[1]KH MWh Savings Pivot'!K94</f>
        <v>305753.45893553353</v>
      </c>
      <c r="L17" s="77">
        <f>'[1]KH MWh Savings Pivot'!L94</f>
        <v>305753.45893553353</v>
      </c>
      <c r="M17" s="77">
        <f>'[1]KH MWh Savings Pivot'!M94</f>
        <v>297321.30767926335</v>
      </c>
    </row>
    <row r="18" spans="1:27" x14ac:dyDescent="0.2">
      <c r="A18" s="76" t="s">
        <v>193</v>
      </c>
      <c r="B18" s="77"/>
      <c r="C18" s="77"/>
      <c r="D18" s="77"/>
      <c r="E18" s="77"/>
      <c r="F18" s="77"/>
      <c r="G18" s="77">
        <f>'[1]KH MWh Savings Pivot'!G115</f>
        <v>406204.00706009357</v>
      </c>
      <c r="H18" s="77">
        <f>'[1]KH MWh Savings Pivot'!H115</f>
        <v>812408.01412018714</v>
      </c>
      <c r="I18" s="77">
        <f>'[1]KH MWh Savings Pivot'!I115</f>
        <v>803574.61545624258</v>
      </c>
      <c r="J18" s="77">
        <f>'[1]KH MWh Savings Pivot'!J115</f>
        <v>724669.55422772828</v>
      </c>
      <c r="K18" s="77">
        <f>'[1]KH MWh Savings Pivot'!K115</f>
        <v>533687.61351288133</v>
      </c>
      <c r="L18" s="77">
        <f>'[1]KH MWh Savings Pivot'!L115</f>
        <v>532784.71835315006</v>
      </c>
      <c r="M18" s="77">
        <f>'[1]KH MWh Savings Pivot'!M115</f>
        <v>532784.71835315006</v>
      </c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</row>
    <row r="19" spans="1:27" x14ac:dyDescent="0.2">
      <c r="A19" s="76" t="s">
        <v>194</v>
      </c>
      <c r="B19" s="77"/>
      <c r="C19" s="77"/>
      <c r="D19" s="77"/>
      <c r="E19" s="77"/>
      <c r="F19" s="77"/>
      <c r="G19" s="77"/>
      <c r="H19" s="77">
        <f>'[1]KH MWh Savings Pivot'!H136</f>
        <v>135731.6256015221</v>
      </c>
      <c r="I19" s="77">
        <f>'[1]KH MWh Savings Pivot'!I136</f>
        <v>997809.39378643211</v>
      </c>
      <c r="J19" s="77">
        <f>'[1]KH MWh Savings Pivot'!J136</f>
        <v>1795482.0288606647</v>
      </c>
      <c r="K19" s="77">
        <f>'[1]KH MWh Savings Pivot'!K136</f>
        <v>2673492.4927453413</v>
      </c>
      <c r="L19" s="77">
        <f>'[1]KH MWh Savings Pivot'!L136</f>
        <v>3606696.2467060839</v>
      </c>
      <c r="M19" s="77">
        <f>'[1]KH MWh Savings Pivot'!M136</f>
        <v>4607284.5822504694</v>
      </c>
    </row>
    <row r="20" spans="1:27" x14ac:dyDescent="0.2">
      <c r="A20" s="76" t="s">
        <v>195</v>
      </c>
      <c r="B20" s="74">
        <f>SUM(B13:B19)</f>
        <v>341521.75913147489</v>
      </c>
      <c r="C20" s="74">
        <f t="shared" ref="C20:M20" si="2">SUM(C13:C19)</f>
        <v>952749.70273803978</v>
      </c>
      <c r="D20" s="74">
        <f t="shared" si="2"/>
        <v>1555085.5942689374</v>
      </c>
      <c r="E20" s="74">
        <f t="shared" si="2"/>
        <v>2495454.5579738081</v>
      </c>
      <c r="F20" s="74">
        <f t="shared" si="2"/>
        <v>3319325.9112285827</v>
      </c>
      <c r="G20" s="74">
        <f t="shared" si="2"/>
        <v>3869537.1102359183</v>
      </c>
      <c r="H20" s="74">
        <f t="shared" si="2"/>
        <v>4145739.2143473523</v>
      </c>
      <c r="I20" s="74">
        <f t="shared" si="2"/>
        <v>4926278.9511893056</v>
      </c>
      <c r="J20" s="74">
        <f t="shared" si="2"/>
        <v>4434088.329574747</v>
      </c>
      <c r="K20" s="74">
        <f t="shared" si="2"/>
        <v>4369459.5953302085</v>
      </c>
      <c r="L20" s="74">
        <f t="shared" si="2"/>
        <v>5301625.5766229108</v>
      </c>
      <c r="M20" s="74">
        <f t="shared" si="2"/>
        <v>6185365.8948213691</v>
      </c>
    </row>
    <row r="21" spans="1:27" x14ac:dyDescent="0.2">
      <c r="B21" s="77">
        <f>SUM(B13:B18)</f>
        <v>341521.75913147489</v>
      </c>
      <c r="C21" s="77">
        <f t="shared" ref="C21:M21" si="3">SUM(C13:C18)</f>
        <v>952749.70273803978</v>
      </c>
      <c r="D21" s="77">
        <f t="shared" si="3"/>
        <v>1555085.5942689374</v>
      </c>
      <c r="E21" s="77">
        <f t="shared" si="3"/>
        <v>2495454.5579738081</v>
      </c>
      <c r="F21" s="77">
        <f t="shared" si="3"/>
        <v>3319325.9112285827</v>
      </c>
      <c r="G21" s="77">
        <f t="shared" si="3"/>
        <v>3869537.1102359183</v>
      </c>
      <c r="H21" s="77">
        <f t="shared" si="3"/>
        <v>4010007.5887458301</v>
      </c>
      <c r="I21" s="77">
        <f t="shared" si="3"/>
        <v>3928469.5574028739</v>
      </c>
      <c r="J21" s="77">
        <f t="shared" si="3"/>
        <v>2638606.3007140821</v>
      </c>
      <c r="K21" s="77">
        <f t="shared" si="3"/>
        <v>1695967.1025848677</v>
      </c>
      <c r="L21" s="77">
        <f t="shared" si="3"/>
        <v>1694929.3299168264</v>
      </c>
      <c r="M21" s="77">
        <f t="shared" si="3"/>
        <v>1578081.3125708997</v>
      </c>
    </row>
    <row r="22" spans="1:27" x14ac:dyDescent="0.2">
      <c r="A22" s="75" t="s">
        <v>197</v>
      </c>
      <c r="B22" s="75">
        <v>2009</v>
      </c>
      <c r="C22" s="75">
        <v>2010</v>
      </c>
      <c r="D22" s="75">
        <v>2011</v>
      </c>
      <c r="E22" s="75">
        <v>2012</v>
      </c>
      <c r="F22" s="75">
        <v>2013</v>
      </c>
      <c r="G22" s="75">
        <v>2014</v>
      </c>
      <c r="H22" s="75">
        <v>2015</v>
      </c>
      <c r="I22" s="75">
        <v>2016</v>
      </c>
      <c r="J22" s="75">
        <v>2017</v>
      </c>
      <c r="K22" s="75">
        <v>2018</v>
      </c>
      <c r="L22" s="75">
        <v>2019</v>
      </c>
      <c r="M22" s="75">
        <v>2020</v>
      </c>
    </row>
    <row r="23" spans="1:27" x14ac:dyDescent="0.2">
      <c r="A23" s="76" t="s">
        <v>188</v>
      </c>
      <c r="B23" s="77">
        <f>'[1]KH MWh Savings Pivot'!B14</f>
        <v>640448.99242075463</v>
      </c>
      <c r="C23" s="77">
        <f>'[1]KH MWh Savings Pivot'!C14</f>
        <v>718664.87270786322</v>
      </c>
      <c r="D23" s="77">
        <f>'[1]KH MWh Savings Pivot'!D14</f>
        <v>718664.87270786322</v>
      </c>
      <c r="E23" s="77">
        <f>'[1]KH MWh Savings Pivot'!E14</f>
        <v>718664.87270786322</v>
      </c>
      <c r="F23" s="77">
        <f>'[1]KH MWh Savings Pivot'!F14</f>
        <v>718664.87270786322</v>
      </c>
      <c r="G23" s="77">
        <f>'[1]KH MWh Savings Pivot'!G14</f>
        <v>718664.87270786322</v>
      </c>
      <c r="H23" s="77">
        <f>'[1]KH MWh Savings Pivot'!H14</f>
        <v>570233.2937605154</v>
      </c>
      <c r="I23" s="77">
        <f>'[1]KH MWh Savings Pivot'!I14</f>
        <v>467085.92533944215</v>
      </c>
      <c r="J23" s="77">
        <f>'[1]KH MWh Savings Pivot'!J14</f>
        <v>467085.92533944215</v>
      </c>
      <c r="K23" s="77">
        <f>'[1]KH MWh Savings Pivot'!K14</f>
        <v>467085.92533944215</v>
      </c>
      <c r="L23" s="77">
        <f>'[1]KH MWh Savings Pivot'!L14</f>
        <v>389812.06170305633</v>
      </c>
      <c r="M23" s="77">
        <f>'[1]KH MWh Savings Pivot'!M14</f>
        <v>60381.37988489672</v>
      </c>
    </row>
    <row r="24" spans="1:27" x14ac:dyDescent="0.2">
      <c r="A24" s="76" t="s">
        <v>189</v>
      </c>
      <c r="B24" s="77"/>
      <c r="C24" s="77">
        <f>'[1]KH MWh Savings Pivot'!C32</f>
        <v>698425.10604095156</v>
      </c>
      <c r="D24" s="77">
        <f>'[1]KH MWh Savings Pivot'!D32</f>
        <v>436954.46521984925</v>
      </c>
      <c r="E24" s="77">
        <f>'[1]KH MWh Savings Pivot'!E32</f>
        <v>436954.46521984925</v>
      </c>
      <c r="F24" s="77">
        <f>'[1]KH MWh Savings Pivot'!F32</f>
        <v>436954.46521984925</v>
      </c>
      <c r="G24" s="77">
        <f>'[1]KH MWh Savings Pivot'!G32</f>
        <v>436954.46521984925</v>
      </c>
      <c r="H24" s="77">
        <f>'[1]KH MWh Savings Pivot'!H32</f>
        <v>436954.46521984925</v>
      </c>
      <c r="I24" s="77">
        <f>'[1]KH MWh Savings Pivot'!I32</f>
        <v>436954.46521984925</v>
      </c>
      <c r="J24" s="77">
        <f>'[1]KH MWh Savings Pivot'!J32</f>
        <v>436954.46521984925</v>
      </c>
      <c r="K24" s="77">
        <f>'[1]KH MWh Savings Pivot'!K32</f>
        <v>434367.597254753</v>
      </c>
      <c r="L24" s="77">
        <f>'[1]KH MWh Savings Pivot'!L32</f>
        <v>250053.25474166201</v>
      </c>
      <c r="M24" s="77">
        <f>'[1]KH MWh Savings Pivot'!M32</f>
        <v>196160.17213547786</v>
      </c>
    </row>
    <row r="25" spans="1:27" x14ac:dyDescent="0.2">
      <c r="A25" s="76" t="s">
        <v>190</v>
      </c>
      <c r="B25" s="77"/>
      <c r="C25" s="77"/>
      <c r="D25" s="77">
        <f>'[1]KH MWh Savings Pivot'!D52</f>
        <v>609272.08906501881</v>
      </c>
      <c r="E25" s="77">
        <f>'[1]KH MWh Savings Pivot'!E52</f>
        <v>1218544.1781300376</v>
      </c>
      <c r="F25" s="77">
        <f>'[1]KH MWh Savings Pivot'!F52</f>
        <v>1218538.7688137775</v>
      </c>
      <c r="G25" s="77">
        <f>'[1]KH MWh Savings Pivot'!G52</f>
        <v>1217521.0285001916</v>
      </c>
      <c r="H25" s="77">
        <f>'[1]KH MWh Savings Pivot'!H52</f>
        <v>1217521.0285001916</v>
      </c>
      <c r="I25" s="77">
        <f>'[1]KH MWh Savings Pivot'!I52</f>
        <v>1167168.5195750655</v>
      </c>
      <c r="J25" s="77">
        <f>'[1]KH MWh Savings Pivot'!J52</f>
        <v>1160690.0654416622</v>
      </c>
      <c r="K25" s="77">
        <f>'[1]KH MWh Savings Pivot'!K52</f>
        <v>1160673.9295833888</v>
      </c>
      <c r="L25" s="77">
        <f>'[1]KH MWh Savings Pivot'!L52</f>
        <v>1160673.9295833888</v>
      </c>
      <c r="M25" s="77">
        <f>'[1]KH MWh Savings Pivot'!M52</f>
        <v>870425.9801885183</v>
      </c>
    </row>
    <row r="26" spans="1:27" x14ac:dyDescent="0.2">
      <c r="A26" s="76" t="s">
        <v>191</v>
      </c>
      <c r="B26" s="77"/>
      <c r="C26" s="77"/>
      <c r="D26" s="77"/>
      <c r="E26" s="77">
        <f>'[1]KH MWh Savings Pivot'!E74</f>
        <v>1403512.9436610842</v>
      </c>
      <c r="F26" s="77">
        <f>'[1]KH MWh Savings Pivot'!F74</f>
        <v>2807025.8873221683</v>
      </c>
      <c r="G26" s="77">
        <f>'[1]KH MWh Savings Pivot'!G74</f>
        <v>2730595.997369309</v>
      </c>
      <c r="H26" s="77">
        <f>'[1]KH MWh Savings Pivot'!H74</f>
        <v>2611580.1322963592</v>
      </c>
      <c r="I26" s="77">
        <f>'[1]KH MWh Savings Pivot'!I74</f>
        <v>2460522.6055209809</v>
      </c>
      <c r="J26" s="77">
        <f>'[1]KH MWh Savings Pivot'!J74</f>
        <v>2150344.7675654688</v>
      </c>
      <c r="K26" s="77">
        <f>'[1]KH MWh Savings Pivot'!K74</f>
        <v>2143603.5351029313</v>
      </c>
      <c r="L26" s="77">
        <f>'[1]KH MWh Savings Pivot'!L74</f>
        <v>2143596.1647472861</v>
      </c>
      <c r="M26" s="77">
        <f>'[1]KH MWh Savings Pivot'!M74</f>
        <v>2089774.2252200027</v>
      </c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</row>
    <row r="27" spans="1:27" x14ac:dyDescent="0.2">
      <c r="A27" s="76" t="s">
        <v>192</v>
      </c>
      <c r="B27" s="77"/>
      <c r="C27" s="77"/>
      <c r="D27" s="77"/>
      <c r="E27" s="77"/>
      <c r="F27" s="77">
        <f>'[1]KH MWh Savings Pivot'!F95</f>
        <v>787930.86230717774</v>
      </c>
      <c r="G27" s="77">
        <f>'[1]KH MWh Savings Pivot'!G95</f>
        <v>1568449.7786143557</v>
      </c>
      <c r="H27" s="77">
        <f>'[1]KH MWh Savings Pivot'!H95</f>
        <v>1566635.8599658804</v>
      </c>
      <c r="I27" s="77">
        <f>'[1]KH MWh Savings Pivot'!I95</f>
        <v>1481585.8988206347</v>
      </c>
      <c r="J27" s="77">
        <f>'[1]KH MWh Savings Pivot'!J95</f>
        <v>1348682.1463392228</v>
      </c>
      <c r="K27" s="77">
        <f>'[1]KH MWh Savings Pivot'!K95</f>
        <v>1345799.7093618636</v>
      </c>
      <c r="L27" s="77">
        <f>'[1]KH MWh Savings Pivot'!L95</f>
        <v>1345799.7093618636</v>
      </c>
      <c r="M27" s="77">
        <f>'[1]KH MWh Savings Pivot'!M95</f>
        <v>1303163.5237386962</v>
      </c>
    </row>
    <row r="28" spans="1:27" x14ac:dyDescent="0.2">
      <c r="A28" s="76" t="s">
        <v>193</v>
      </c>
      <c r="B28" s="77"/>
      <c r="C28" s="77"/>
      <c r="D28" s="77"/>
      <c r="E28" s="77"/>
      <c r="F28" s="77"/>
      <c r="G28" s="77">
        <f>'[1]KH MWh Savings Pivot'!G116</f>
        <v>819789.6168605003</v>
      </c>
      <c r="H28" s="77">
        <f>'[1]KH MWh Savings Pivot'!H116</f>
        <v>1639579.2337210006</v>
      </c>
      <c r="I28" s="77">
        <f>'[1]KH MWh Savings Pivot'!I116</f>
        <v>1637734.8977362211</v>
      </c>
      <c r="J28" s="77">
        <f>'[1]KH MWh Savings Pivot'!J116</f>
        <v>1556710.6668591488</v>
      </c>
      <c r="K28" s="77">
        <f>'[1]KH MWh Savings Pivot'!K116</f>
        <v>1259817.2536432093</v>
      </c>
      <c r="L28" s="77">
        <f>'[1]KH MWh Savings Pivot'!L116</f>
        <v>1257100.0564459104</v>
      </c>
      <c r="M28" s="77">
        <f>'[1]KH MWh Savings Pivot'!M116</f>
        <v>1257100.0564459104</v>
      </c>
    </row>
    <row r="29" spans="1:27" x14ac:dyDescent="0.2">
      <c r="A29" s="76" t="s">
        <v>194</v>
      </c>
      <c r="B29" s="77"/>
      <c r="C29" s="77"/>
      <c r="D29" s="77"/>
      <c r="E29" s="77"/>
      <c r="F29" s="77"/>
      <c r="G29" s="77"/>
      <c r="H29" s="77">
        <f>'[1]KH MWh Savings Pivot'!H137</f>
        <v>601192.67822346475</v>
      </c>
      <c r="I29" s="77">
        <f>'[1]KH MWh Savings Pivot'!I137</f>
        <v>3224468.3574159634</v>
      </c>
      <c r="J29" s="77">
        <f>'[1]KH MWh Savings Pivot'!J137</f>
        <v>5440897.9306131564</v>
      </c>
      <c r="K29" s="77">
        <f>'[1]KH MWh Savings Pivot'!K137</f>
        <v>7896258.8785567386</v>
      </c>
      <c r="L29" s="77">
        <f>'[1]KH MWh Savings Pivot'!L137</f>
        <v>10464955.738313606</v>
      </c>
      <c r="M29" s="77">
        <f>'[1]KH MWh Savings Pivot'!M137</f>
        <v>13259630.725590058</v>
      </c>
    </row>
    <row r="30" spans="1:27" x14ac:dyDescent="0.2">
      <c r="A30" s="76" t="s">
        <v>195</v>
      </c>
      <c r="B30" s="74">
        <f t="shared" ref="B30:M30" si="4">SUM(B23:B29)</f>
        <v>640448.99242075463</v>
      </c>
      <c r="C30" s="74">
        <f t="shared" si="4"/>
        <v>1417089.9787488147</v>
      </c>
      <c r="D30" s="74">
        <f t="shared" si="4"/>
        <v>1764891.4269927314</v>
      </c>
      <c r="E30" s="74">
        <f t="shared" si="4"/>
        <v>3777676.4597188346</v>
      </c>
      <c r="F30" s="74">
        <f t="shared" si="4"/>
        <v>5969114.8563708365</v>
      </c>
      <c r="G30" s="74">
        <f t="shared" si="4"/>
        <v>7491975.7592720697</v>
      </c>
      <c r="H30" s="74">
        <f t="shared" si="4"/>
        <v>8643696.6916872617</v>
      </c>
      <c r="I30" s="74">
        <f t="shared" si="4"/>
        <v>10875520.669628156</v>
      </c>
      <c r="J30" s="74">
        <f t="shared" si="4"/>
        <v>12561365.96737795</v>
      </c>
      <c r="K30" s="74">
        <f t="shared" si="4"/>
        <v>14707606.828842327</v>
      </c>
      <c r="L30" s="74">
        <f t="shared" si="4"/>
        <v>17011990.914896771</v>
      </c>
      <c r="M30" s="74">
        <f t="shared" si="4"/>
        <v>19036636.063203558</v>
      </c>
    </row>
    <row r="31" spans="1:27" x14ac:dyDescent="0.2">
      <c r="B31" s="77">
        <f>SUM(B23:B28)</f>
        <v>640448.99242075463</v>
      </c>
      <c r="C31" s="77">
        <f t="shared" ref="C31:M31" si="5">SUM(C23:C28)</f>
        <v>1417089.9787488147</v>
      </c>
      <c r="D31" s="77">
        <f t="shared" si="5"/>
        <v>1764891.4269927314</v>
      </c>
      <c r="E31" s="77">
        <f t="shared" si="5"/>
        <v>3777676.4597188346</v>
      </c>
      <c r="F31" s="77">
        <f t="shared" si="5"/>
        <v>5969114.8563708365</v>
      </c>
      <c r="G31" s="77">
        <f t="shared" si="5"/>
        <v>7491975.7592720697</v>
      </c>
      <c r="H31" s="77">
        <f t="shared" si="5"/>
        <v>8042504.013463797</v>
      </c>
      <c r="I31" s="77">
        <f t="shared" si="5"/>
        <v>7651052.3122121934</v>
      </c>
      <c r="J31" s="77">
        <f t="shared" si="5"/>
        <v>7120468.036764794</v>
      </c>
      <c r="K31" s="77">
        <f t="shared" si="5"/>
        <v>6811347.9502855875</v>
      </c>
      <c r="L31" s="77">
        <f t="shared" si="5"/>
        <v>6547035.1765831672</v>
      </c>
      <c r="M31" s="77">
        <f t="shared" si="5"/>
        <v>5777005.3376135025</v>
      </c>
    </row>
    <row r="32" spans="1:27" x14ac:dyDescent="0.2">
      <c r="A32" s="75" t="s">
        <v>198</v>
      </c>
      <c r="B32" s="75">
        <v>2009</v>
      </c>
      <c r="C32" s="75">
        <v>2010</v>
      </c>
      <c r="D32" s="75">
        <v>2011</v>
      </c>
      <c r="E32" s="75">
        <v>2012</v>
      </c>
      <c r="F32" s="75">
        <v>2013</v>
      </c>
      <c r="G32" s="75">
        <v>2014</v>
      </c>
      <c r="H32" s="75">
        <v>2015</v>
      </c>
      <c r="I32" s="75">
        <v>2016</v>
      </c>
      <c r="J32" s="75">
        <v>2017</v>
      </c>
      <c r="K32" s="75">
        <v>2018</v>
      </c>
      <c r="L32" s="75">
        <v>2019</v>
      </c>
      <c r="M32" s="75">
        <v>2020</v>
      </c>
    </row>
    <row r="33" spans="1:27" x14ac:dyDescent="0.2">
      <c r="A33" s="76" t="s">
        <v>188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</row>
    <row r="34" spans="1:27" x14ac:dyDescent="0.2">
      <c r="A34" s="76" t="s">
        <v>189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</row>
    <row r="35" spans="1:27" x14ac:dyDescent="0.2">
      <c r="A35" s="76" t="s">
        <v>190</v>
      </c>
      <c r="B35" s="77"/>
      <c r="C35" s="77"/>
      <c r="D35" s="77">
        <f>'[1]KH MWh Savings Pivot'!D53</f>
        <v>617444.24766883871</v>
      </c>
      <c r="E35" s="77">
        <f>'[1]KH MWh Savings Pivot'!E53</f>
        <v>1234888.4953376774</v>
      </c>
      <c r="F35" s="77">
        <f>'[1]KH MWh Savings Pivot'!F53</f>
        <v>1234888.4953376774</v>
      </c>
      <c r="G35" s="77">
        <f>'[1]KH MWh Savings Pivot'!G53</f>
        <v>1234679.7210905638</v>
      </c>
      <c r="H35" s="77">
        <f>'[1]KH MWh Savings Pivot'!H53</f>
        <v>1234679.7210905636</v>
      </c>
      <c r="I35" s="77">
        <f>'[1]KH MWh Savings Pivot'!I53</f>
        <v>1234679.7210905636</v>
      </c>
      <c r="J35" s="77">
        <f>'[1]KH MWh Savings Pivot'!J53</f>
        <v>1232534.8671232576</v>
      </c>
      <c r="K35" s="77">
        <f>'[1]KH MWh Savings Pivot'!K53</f>
        <v>1232534.8671232576</v>
      </c>
      <c r="L35" s="77">
        <f>'[1]KH MWh Savings Pivot'!L53</f>
        <v>1232534.8671232576</v>
      </c>
      <c r="M35" s="77">
        <f>'[1]KH MWh Savings Pivot'!M53</f>
        <v>1109829.1097225861</v>
      </c>
    </row>
    <row r="36" spans="1:27" x14ac:dyDescent="0.2">
      <c r="A36" s="76" t="s">
        <v>191</v>
      </c>
      <c r="B36" s="77"/>
      <c r="C36" s="77"/>
      <c r="D36" s="77"/>
      <c r="E36" s="77">
        <f>'[1]KH MWh Savings Pivot'!E75</f>
        <v>306737.12583040661</v>
      </c>
      <c r="F36" s="77">
        <f>'[1]KH MWh Savings Pivot'!F75</f>
        <v>605058.57866081328</v>
      </c>
      <c r="G36" s="77">
        <f>'[1]KH MWh Savings Pivot'!G75</f>
        <v>596959.27131634112</v>
      </c>
      <c r="H36" s="77">
        <f>'[1]KH MWh Savings Pivot'!H75</f>
        <v>585723.39943386614</v>
      </c>
      <c r="I36" s="77">
        <f>'[1]KH MWh Savings Pivot'!I75</f>
        <v>585723.39943386614</v>
      </c>
      <c r="J36" s="77">
        <f>'[1]KH MWh Savings Pivot'!J75</f>
        <v>555454.94731698581</v>
      </c>
      <c r="K36" s="77">
        <f>'[1]KH MWh Savings Pivot'!K75</f>
        <v>554735.61918046011</v>
      </c>
      <c r="L36" s="77">
        <f>'[1]KH MWh Savings Pivot'!L75</f>
        <v>554735.61918046011</v>
      </c>
      <c r="M36" s="77">
        <f>'[1]KH MWh Savings Pivot'!M75</f>
        <v>548992.50978918676</v>
      </c>
    </row>
    <row r="37" spans="1:27" x14ac:dyDescent="0.2">
      <c r="A37" s="76" t="s">
        <v>192</v>
      </c>
      <c r="B37" s="77"/>
      <c r="C37" s="77"/>
      <c r="D37" s="77"/>
      <c r="E37" s="77"/>
      <c r="F37" s="77">
        <f>'[1]KH MWh Savings Pivot'!F96</f>
        <v>648214.23391528998</v>
      </c>
      <c r="G37" s="77">
        <f>'[1]KH MWh Savings Pivot'!G96</f>
        <v>1296428.46783058</v>
      </c>
      <c r="H37" s="77">
        <f>'[1]KH MWh Savings Pivot'!H96</f>
        <v>1296428.46783058</v>
      </c>
      <c r="I37" s="77">
        <f>'[1]KH MWh Savings Pivot'!I96</f>
        <v>1226040.3615309021</v>
      </c>
      <c r="J37" s="77">
        <f>'[1]KH MWh Savings Pivot'!J96</f>
        <v>1215624.0150079487</v>
      </c>
      <c r="K37" s="77">
        <f>'[1]KH MWh Savings Pivot'!K96</f>
        <v>1212866.6131851347</v>
      </c>
      <c r="L37" s="77">
        <f>'[1]KH MWh Savings Pivot'!L96</f>
        <v>1212866.6131851347</v>
      </c>
      <c r="M37" s="77">
        <f>'[1]KH MWh Savings Pivot'!M96</f>
        <v>1172079.9119047245</v>
      </c>
    </row>
    <row r="38" spans="1:27" x14ac:dyDescent="0.2">
      <c r="A38" s="76" t="s">
        <v>193</v>
      </c>
      <c r="B38" s="77"/>
      <c r="C38" s="77"/>
      <c r="D38" s="77"/>
      <c r="E38" s="77"/>
      <c r="F38" s="77"/>
      <c r="G38" s="77">
        <f>'[1]KH MWh Savings Pivot'!G117</f>
        <v>50616.151834422322</v>
      </c>
      <c r="H38" s="77">
        <f>'[1]KH MWh Savings Pivot'!H117</f>
        <v>101232.30366884464</v>
      </c>
      <c r="I38" s="77">
        <f>'[1]KH MWh Savings Pivot'!I117</f>
        <v>101232.30366884464</v>
      </c>
      <c r="J38" s="77">
        <f>'[1]KH MWh Savings Pivot'!J117</f>
        <v>95736.011101675365</v>
      </c>
      <c r="K38" s="77">
        <f>'[1]KH MWh Savings Pivot'!K117</f>
        <v>94922.645165569309</v>
      </c>
      <c r="L38" s="77">
        <f>'[1]KH MWh Savings Pivot'!L117</f>
        <v>94707.33198355377</v>
      </c>
      <c r="M38" s="77">
        <f>'[1]KH MWh Savings Pivot'!M117</f>
        <v>94707.33198355377</v>
      </c>
    </row>
    <row r="39" spans="1:27" x14ac:dyDescent="0.2">
      <c r="A39" s="76" t="s">
        <v>194</v>
      </c>
      <c r="B39" s="77"/>
      <c r="C39" s="77"/>
      <c r="D39" s="77"/>
      <c r="E39" s="77"/>
      <c r="F39" s="77"/>
      <c r="G39" s="77"/>
      <c r="H39" s="77">
        <f>'[1]KH MWh Savings Pivot'!H138</f>
        <v>299418.53706033068</v>
      </c>
      <c r="I39" s="77">
        <f>'[1]KH MWh Savings Pivot'!I138</f>
        <v>9233001.151187392</v>
      </c>
      <c r="J39" s="77">
        <f>'[1]KH MWh Savings Pivot'!J138</f>
        <v>13021489.306941688</v>
      </c>
      <c r="K39" s="77">
        <f>'[1]KH MWh Savings Pivot'!K138</f>
        <v>14255050.891496196</v>
      </c>
      <c r="L39" s="77">
        <f>'[1]KH MWh Savings Pivot'!L138</f>
        <v>15422796.191126009</v>
      </c>
      <c r="M39" s="77">
        <f>'[1]KH MWh Savings Pivot'!M138</f>
        <v>16649558.713045008</v>
      </c>
    </row>
    <row r="40" spans="1:27" x14ac:dyDescent="0.2">
      <c r="A40" s="76" t="s">
        <v>195</v>
      </c>
      <c r="B40" s="74">
        <f>SUM(B33:B39)</f>
        <v>0</v>
      </c>
      <c r="C40" s="74">
        <f t="shared" ref="C40:M40" si="6">SUM(C33:C39)</f>
        <v>0</v>
      </c>
      <c r="D40" s="74">
        <f t="shared" si="6"/>
        <v>617444.24766883871</v>
      </c>
      <c r="E40" s="74">
        <f t="shared" si="6"/>
        <v>1541625.621168084</v>
      </c>
      <c r="F40" s="74">
        <f t="shared" si="6"/>
        <v>2488161.3079137807</v>
      </c>
      <c r="G40" s="74">
        <f t="shared" si="6"/>
        <v>3178683.6120719071</v>
      </c>
      <c r="H40" s="74">
        <f t="shared" si="6"/>
        <v>3517482.4290841846</v>
      </c>
      <c r="I40" s="74">
        <f t="shared" si="6"/>
        <v>12380676.936911568</v>
      </c>
      <c r="J40" s="74">
        <f t="shared" si="6"/>
        <v>16120839.147491556</v>
      </c>
      <c r="K40" s="74">
        <f t="shared" si="6"/>
        <v>17350110.636150617</v>
      </c>
      <c r="L40" s="74">
        <f t="shared" si="6"/>
        <v>18517640.622598417</v>
      </c>
      <c r="M40" s="74">
        <f t="shared" si="6"/>
        <v>19575167.576445058</v>
      </c>
    </row>
    <row r="41" spans="1:27" x14ac:dyDescent="0.2">
      <c r="B41" s="77">
        <f>SUM(B33:B38)</f>
        <v>0</v>
      </c>
      <c r="C41" s="77">
        <f t="shared" ref="C41:M41" si="7">SUM(C33:C38)</f>
        <v>0</v>
      </c>
      <c r="D41" s="77">
        <f t="shared" si="7"/>
        <v>617444.24766883871</v>
      </c>
      <c r="E41" s="77">
        <f t="shared" si="7"/>
        <v>1541625.621168084</v>
      </c>
      <c r="F41" s="77">
        <f t="shared" si="7"/>
        <v>2488161.3079137807</v>
      </c>
      <c r="G41" s="77">
        <f t="shared" si="7"/>
        <v>3178683.6120719071</v>
      </c>
      <c r="H41" s="77">
        <f t="shared" si="7"/>
        <v>3218063.892023854</v>
      </c>
      <c r="I41" s="77">
        <f t="shared" si="7"/>
        <v>3147675.7857241761</v>
      </c>
      <c r="J41" s="77">
        <f t="shared" si="7"/>
        <v>3099349.8405498676</v>
      </c>
      <c r="K41" s="77">
        <f t="shared" si="7"/>
        <v>3095059.7446544217</v>
      </c>
      <c r="L41" s="77">
        <f t="shared" si="7"/>
        <v>3094844.4314724063</v>
      </c>
      <c r="M41" s="77">
        <f t="shared" si="7"/>
        <v>2925608.8634000509</v>
      </c>
    </row>
    <row r="42" spans="1:27" x14ac:dyDescent="0.2">
      <c r="A42" s="75" t="s">
        <v>199</v>
      </c>
      <c r="B42" s="75">
        <v>2009</v>
      </c>
      <c r="C42" s="75">
        <v>2010</v>
      </c>
      <c r="D42" s="75">
        <v>2011</v>
      </c>
      <c r="E42" s="75">
        <v>2012</v>
      </c>
      <c r="F42" s="75">
        <v>2013</v>
      </c>
      <c r="G42" s="75">
        <v>2014</v>
      </c>
      <c r="H42" s="75">
        <v>2015</v>
      </c>
      <c r="I42" s="75">
        <v>2016</v>
      </c>
      <c r="J42" s="75">
        <v>2017</v>
      </c>
      <c r="K42" s="75">
        <v>2018</v>
      </c>
      <c r="L42" s="75">
        <v>2019</v>
      </c>
      <c r="M42" s="75">
        <v>2020</v>
      </c>
    </row>
    <row r="43" spans="1:27" x14ac:dyDescent="0.2">
      <c r="A43" s="76" t="s">
        <v>188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</row>
    <row r="44" spans="1:27" x14ac:dyDescent="0.2">
      <c r="A44" s="76" t="s">
        <v>189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</row>
    <row r="45" spans="1:27" x14ac:dyDescent="0.2">
      <c r="A45" s="76" t="s">
        <v>190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</row>
    <row r="46" spans="1:27" x14ac:dyDescent="0.2">
      <c r="A46" s="76" t="s">
        <v>191</v>
      </c>
      <c r="B46" s="77"/>
      <c r="C46" s="77"/>
      <c r="D46" s="77"/>
      <c r="E46" s="77">
        <f>'[1]KH MWh Savings Pivot'!E76</f>
        <v>14564.480776132559</v>
      </c>
      <c r="F46" s="77">
        <f>'[1]KH MWh Savings Pivot'!F76</f>
        <v>29128.961552265118</v>
      </c>
      <c r="G46" s="77">
        <f>'[1]KH MWh Savings Pivot'!G76</f>
        <v>28279.802112317881</v>
      </c>
      <c r="H46" s="77">
        <f>'[1]KH MWh Savings Pivot'!H76</f>
        <v>27101.794380390897</v>
      </c>
      <c r="I46" s="77">
        <f>'[1]KH MWh Savings Pivot'!I76</f>
        <v>27101.794380390897</v>
      </c>
      <c r="J46" s="77">
        <f>'[1]KH MWh Savings Pivot'!J76</f>
        <v>23928.345003243598</v>
      </c>
      <c r="K46" s="77">
        <f>'[1]KH MWh Savings Pivot'!K76</f>
        <v>23852.928149484211</v>
      </c>
      <c r="L46" s="77">
        <f>'[1]KH MWh Savings Pivot'!L76</f>
        <v>23852.928149484211</v>
      </c>
      <c r="M46" s="77">
        <f>'[1]KH MWh Savings Pivot'!M76</f>
        <v>23250.800665387953</v>
      </c>
    </row>
    <row r="47" spans="1:27" x14ac:dyDescent="0.2">
      <c r="A47" s="76" t="s">
        <v>192</v>
      </c>
      <c r="B47" s="77"/>
      <c r="C47" s="77"/>
      <c r="D47" s="77"/>
      <c r="E47" s="77"/>
      <c r="F47" s="77">
        <f>'[1]KH MWh Savings Pivot'!F97</f>
        <v>1074219.5845582362</v>
      </c>
      <c r="G47" s="77">
        <f>'[1]KH MWh Savings Pivot'!G97</f>
        <v>2148439.1691164724</v>
      </c>
      <c r="H47" s="77">
        <f>'[1]KH MWh Savings Pivot'!H97</f>
        <v>2148439.1691164724</v>
      </c>
      <c r="I47" s="77">
        <f>'[1]KH MWh Savings Pivot'!I97</f>
        <v>2031792.1127098678</v>
      </c>
      <c r="J47" s="77">
        <f>'[1]KH MWh Savings Pivot'!J97</f>
        <v>2014530.1600265454</v>
      </c>
      <c r="K47" s="77">
        <f>'[1]KH MWh Savings Pivot'!K97</f>
        <v>2009960.5981663065</v>
      </c>
      <c r="L47" s="77">
        <f>'[1]KH MWh Savings Pivot'!L97</f>
        <v>2009960.5981663065</v>
      </c>
      <c r="M47" s="77">
        <f>'[1]KH MWh Savings Pivot'!M97</f>
        <v>1942368.9424874391</v>
      </c>
    </row>
    <row r="48" spans="1:27" x14ac:dyDescent="0.2">
      <c r="A48" s="76" t="s">
        <v>193</v>
      </c>
    </row>
    <row r="49" spans="1:13" x14ac:dyDescent="0.2">
      <c r="A49" s="76" t="s">
        <v>194</v>
      </c>
      <c r="H49" s="77"/>
      <c r="I49" s="77"/>
      <c r="J49" s="77"/>
      <c r="K49" s="77"/>
      <c r="L49" s="77"/>
      <c r="M49" s="77"/>
    </row>
    <row r="50" spans="1:13" x14ac:dyDescent="0.2">
      <c r="A50" s="76" t="s">
        <v>195</v>
      </c>
      <c r="B50" s="77">
        <f>SUM(B43:B49)</f>
        <v>0</v>
      </c>
      <c r="C50" s="77">
        <f t="shared" ref="C50:M50" si="8">SUM(C43:C49)</f>
        <v>0</v>
      </c>
      <c r="D50" s="77">
        <f t="shared" si="8"/>
        <v>0</v>
      </c>
      <c r="E50" s="77">
        <f t="shared" si="8"/>
        <v>14564.480776132559</v>
      </c>
      <c r="F50" s="77">
        <f t="shared" si="8"/>
        <v>1103348.5461105013</v>
      </c>
      <c r="G50" s="77">
        <f t="shared" si="8"/>
        <v>2176718.9712287905</v>
      </c>
      <c r="H50" s="77">
        <f t="shared" si="8"/>
        <v>2175540.9634968634</v>
      </c>
      <c r="I50" s="77">
        <f t="shared" si="8"/>
        <v>2058893.9070902586</v>
      </c>
      <c r="J50" s="77">
        <f t="shared" si="8"/>
        <v>2038458.5050297889</v>
      </c>
      <c r="K50" s="77">
        <f t="shared" si="8"/>
        <v>2033813.5263157906</v>
      </c>
      <c r="L50" s="77">
        <f t="shared" si="8"/>
        <v>2033813.5263157906</v>
      </c>
      <c r="M50" s="77">
        <f t="shared" si="8"/>
        <v>1965619.743152827</v>
      </c>
    </row>
    <row r="52" spans="1:13" x14ac:dyDescent="0.2">
      <c r="A52" s="78"/>
      <c r="B52" s="75">
        <v>2009</v>
      </c>
      <c r="C52" s="75">
        <v>2010</v>
      </c>
      <c r="D52" s="75">
        <v>2011</v>
      </c>
      <c r="E52" s="75">
        <v>2012</v>
      </c>
      <c r="F52" s="75">
        <v>2013</v>
      </c>
      <c r="G52" s="75">
        <v>2014</v>
      </c>
      <c r="H52" s="75">
        <v>2015</v>
      </c>
      <c r="I52" s="75">
        <v>2016</v>
      </c>
      <c r="J52" s="75">
        <v>2017</v>
      </c>
      <c r="K52" s="75">
        <v>2018</v>
      </c>
      <c r="L52" s="75">
        <v>2019</v>
      </c>
      <c r="M52" s="75">
        <v>2020</v>
      </c>
    </row>
    <row r="53" spans="1:13" x14ac:dyDescent="0.2">
      <c r="A53" s="79" t="s">
        <v>200</v>
      </c>
      <c r="B53" s="80">
        <f>B50+B40+B30+B20+B10</f>
        <v>1240049.9696793298</v>
      </c>
      <c r="C53" s="80">
        <f t="shared" ref="C53:M53" si="9">C50+C40+C30+C20+C10</f>
        <v>3052033.7609513174</v>
      </c>
      <c r="D53" s="80">
        <f t="shared" si="9"/>
        <v>5044584.4752238197</v>
      </c>
      <c r="E53" s="80">
        <f t="shared" si="9"/>
        <v>9362827.115640657</v>
      </c>
      <c r="F53" s="80">
        <f t="shared" si="9"/>
        <v>14800903.502557456</v>
      </c>
      <c r="G53" s="80">
        <f t="shared" si="9"/>
        <v>19279202.236948777</v>
      </c>
      <c r="H53" s="80">
        <f t="shared" si="9"/>
        <v>21548596.631079219</v>
      </c>
      <c r="I53" s="80">
        <f t="shared" si="9"/>
        <v>33422603.09105498</v>
      </c>
      <c r="J53" s="80">
        <f t="shared" si="9"/>
        <v>38058034.457681805</v>
      </c>
      <c r="K53" s="80">
        <f t="shared" si="9"/>
        <v>41339820.519930825</v>
      </c>
      <c r="L53" s="80">
        <f t="shared" si="9"/>
        <v>45699934.680320084</v>
      </c>
      <c r="M53" s="80">
        <f t="shared" si="9"/>
        <v>49496047.952321745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9"/>
  <sheetViews>
    <sheetView workbookViewId="0">
      <selection activeCell="I30" sqref="I30"/>
    </sheetView>
  </sheetViews>
  <sheetFormatPr defaultRowHeight="12.75" x14ac:dyDescent="0.2"/>
  <cols>
    <col min="1" max="1" width="10.140625" bestFit="1" customWidth="1"/>
    <col min="2" max="2" width="22.28515625" bestFit="1" customWidth="1"/>
    <col min="3" max="3" width="10.42578125" bestFit="1" customWidth="1"/>
    <col min="4" max="4" width="12.85546875" customWidth="1"/>
    <col min="5" max="5" width="5.85546875" bestFit="1" customWidth="1"/>
    <col min="8" max="8" width="10.140625" bestFit="1" customWidth="1"/>
    <col min="9" max="9" width="18.5703125" bestFit="1" customWidth="1"/>
    <col min="10" max="10" width="8.28515625" bestFit="1" customWidth="1"/>
    <col min="11" max="11" width="11.7109375" bestFit="1" customWidth="1"/>
    <col min="12" max="12" width="5" customWidth="1"/>
    <col min="13" max="13" width="12.85546875" bestFit="1" customWidth="1"/>
    <col min="14" max="14" width="5.85546875" bestFit="1" customWidth="1"/>
  </cols>
  <sheetData>
    <row r="2" spans="1:14" s="30" customFormat="1" ht="51" x14ac:dyDescent="0.2">
      <c r="A2" s="73" t="s">
        <v>110</v>
      </c>
      <c r="B2" s="73" t="s">
        <v>201</v>
      </c>
      <c r="C2" s="73" t="s">
        <v>107</v>
      </c>
      <c r="D2" s="73" t="s">
        <v>202</v>
      </c>
      <c r="H2" s="73" t="s">
        <v>111</v>
      </c>
      <c r="I2" s="73" t="s">
        <v>201</v>
      </c>
      <c r="J2" s="70"/>
      <c r="K2" s="73" t="s">
        <v>107</v>
      </c>
      <c r="L2" s="70"/>
      <c r="M2" s="73" t="s">
        <v>202</v>
      </c>
    </row>
    <row r="3" spans="1:14" s="30" customFormat="1" x14ac:dyDescent="0.2">
      <c r="A3" s="31" t="s">
        <v>96</v>
      </c>
      <c r="B3" s="4">
        <f ca="1">'Normalized Annual Summary'!G10</f>
        <v>189417831.59427273</v>
      </c>
      <c r="C3" s="4">
        <f>'Annual CDM'!H$9</f>
        <v>181705.71754005147</v>
      </c>
      <c r="D3" s="4">
        <f ca="1">B3-C3</f>
        <v>189236125.87673268</v>
      </c>
      <c r="I3" s="71" t="s">
        <v>112</v>
      </c>
      <c r="J3" s="71" t="s">
        <v>113</v>
      </c>
      <c r="K3" s="71" t="s">
        <v>114</v>
      </c>
      <c r="L3" s="71"/>
      <c r="M3" s="71" t="s">
        <v>115</v>
      </c>
    </row>
    <row r="4" spans="1:14" s="30" customFormat="1" x14ac:dyDescent="0.2">
      <c r="A4" s="31" t="s">
        <v>97</v>
      </c>
      <c r="B4" s="4">
        <f ca="1">'Normalized Annual Summary'!O10</f>
        <v>90135229.310733005</v>
      </c>
      <c r="C4" s="4">
        <f>'Annual CDM'!H$19</f>
        <v>135731.6256015221</v>
      </c>
      <c r="D4" s="4">
        <f ca="1">B4-C4</f>
        <v>89999497.68513149</v>
      </c>
      <c r="H4" s="31" t="s">
        <v>98</v>
      </c>
      <c r="I4" s="23">
        <f ca="1">'kW Forecast'!E14</f>
        <v>747759.13786306698</v>
      </c>
      <c r="J4" s="35">
        <f ca="1">I4/I6</f>
        <v>0.7186281403229946</v>
      </c>
      <c r="K4" s="23">
        <f ca="1">I4/B5*C5</f>
        <v>1641.2231670870704</v>
      </c>
      <c r="M4" s="23">
        <f ca="1">I4-K4</f>
        <v>746117.91469597991</v>
      </c>
    </row>
    <row r="5" spans="1:14" s="30" customFormat="1" x14ac:dyDescent="0.2">
      <c r="A5" s="31" t="s">
        <v>98</v>
      </c>
      <c r="B5" s="4">
        <f ca="1">'Normalized Annual Summary'!W10</f>
        <v>273909927.53035933</v>
      </c>
      <c r="C5" s="4">
        <f>'Annual CDM'!H$29</f>
        <v>601192.67822346475</v>
      </c>
      <c r="D5" s="4">
        <f ca="1">B5-C5</f>
        <v>273308734.85213584</v>
      </c>
      <c r="H5" s="31" t="s">
        <v>88</v>
      </c>
      <c r="I5" s="23">
        <f ca="1">'kW Forecast'!J14</f>
        <v>292777.81846455357</v>
      </c>
      <c r="J5" s="35">
        <f ca="1">I5/I6</f>
        <v>0.2813718596770054</v>
      </c>
      <c r="K5" s="23">
        <f ca="1">I5/B6*C6</f>
        <v>566.06429109138844</v>
      </c>
      <c r="M5" s="23">
        <f ca="1">I5-K5</f>
        <v>292211.75417346216</v>
      </c>
    </row>
    <row r="6" spans="1:14" s="30" customFormat="1" ht="13.5" thickBot="1" x14ac:dyDescent="0.25">
      <c r="A6" s="31" t="s">
        <v>88</v>
      </c>
      <c r="B6" s="4">
        <f ca="1">'Normalized Annual Summary'!AE10</f>
        <v>154864222.08218554</v>
      </c>
      <c r="C6" s="4">
        <f>'Annual CDM'!H$39</f>
        <v>299418.53706033068</v>
      </c>
      <c r="D6" s="4">
        <f ca="1">B6-C6</f>
        <v>154564803.54512522</v>
      </c>
      <c r="H6" s="31" t="s">
        <v>105</v>
      </c>
      <c r="I6" s="38">
        <f ca="1">SUM(I4:I5)</f>
        <v>1040536.9563276205</v>
      </c>
      <c r="J6" s="34">
        <v>1</v>
      </c>
      <c r="K6" s="38">
        <f ca="1">SUM(K4:K5)</f>
        <v>2207.287458178459</v>
      </c>
      <c r="M6" s="38">
        <f ca="1">I6-K6</f>
        <v>1038329.6688694421</v>
      </c>
      <c r="N6" s="8">
        <f ca="1">-K6/I6</f>
        <v>-2.1212965524729319E-3</v>
      </c>
    </row>
    <row r="7" spans="1:14" s="30" customFormat="1" ht="13.5" thickBot="1" x14ac:dyDescent="0.25">
      <c r="A7" s="31" t="s">
        <v>105</v>
      </c>
      <c r="B7" s="36">
        <f ca="1">SUM(B3:B6)</f>
        <v>708327210.51755059</v>
      </c>
      <c r="C7" s="36">
        <f>SUM(C3:C6)</f>
        <v>1218048.558425369</v>
      </c>
      <c r="D7" s="36">
        <f ca="1">B7-C7</f>
        <v>707109161.95912516</v>
      </c>
      <c r="E7" s="8">
        <f ca="1">-C7/B7</f>
        <v>-1.7196128291265026E-3</v>
      </c>
      <c r="I7" s="71" t="s">
        <v>116</v>
      </c>
      <c r="J7" s="71"/>
      <c r="K7" s="71"/>
    </row>
    <row r="8" spans="1:14" s="30" customFormat="1" x14ac:dyDescent="0.2"/>
    <row r="9" spans="1:14" s="30" customFormat="1" x14ac:dyDescent="0.2"/>
    <row r="10" spans="1:14" ht="51" x14ac:dyDescent="0.2">
      <c r="A10" s="37" t="s">
        <v>110</v>
      </c>
      <c r="B10" s="37" t="s">
        <v>155</v>
      </c>
      <c r="C10" s="37" t="s">
        <v>107</v>
      </c>
      <c r="D10" s="37" t="s">
        <v>153</v>
      </c>
      <c r="H10" s="37" t="s">
        <v>111</v>
      </c>
      <c r="I10" s="37" t="s">
        <v>155</v>
      </c>
      <c r="J10" s="33"/>
      <c r="K10" s="37" t="s">
        <v>107</v>
      </c>
      <c r="L10" s="33"/>
      <c r="M10" s="37" t="s">
        <v>153</v>
      </c>
      <c r="N10" s="30"/>
    </row>
    <row r="11" spans="1:14" x14ac:dyDescent="0.2">
      <c r="A11" s="31" t="s">
        <v>96</v>
      </c>
      <c r="B11" s="4">
        <f ca="1">'Normalized Annual Summary'!G11</f>
        <v>188560877.96303329</v>
      </c>
      <c r="C11" s="4">
        <f>'Annual CDM'!I$9</f>
        <v>517974.41528087232</v>
      </c>
      <c r="D11" s="4">
        <f ca="1">B11-C11</f>
        <v>188042903.54775241</v>
      </c>
      <c r="H11" s="30"/>
      <c r="I11" s="32" t="s">
        <v>112</v>
      </c>
      <c r="J11" s="32" t="s">
        <v>113</v>
      </c>
      <c r="K11" s="32" t="s">
        <v>114</v>
      </c>
      <c r="L11" s="32"/>
      <c r="M11" s="32" t="s">
        <v>115</v>
      </c>
      <c r="N11" s="30"/>
    </row>
    <row r="12" spans="1:14" x14ac:dyDescent="0.2">
      <c r="A12" s="31" t="s">
        <v>97</v>
      </c>
      <c r="B12" s="4">
        <f ca="1">'Normalized Annual Summary'!O11</f>
        <v>87729829.603991896</v>
      </c>
      <c r="C12" s="4">
        <f>'Annual CDM'!I$19</f>
        <v>997809.39378643211</v>
      </c>
      <c r="D12" s="4">
        <f ca="1">B12-C12</f>
        <v>86732020.210205466</v>
      </c>
      <c r="H12" s="31" t="s">
        <v>98</v>
      </c>
      <c r="I12" s="23">
        <f ca="1">'kW Forecast'!E15</f>
        <v>754775.84800126939</v>
      </c>
      <c r="J12" s="35">
        <f ca="1">I12/I14</f>
        <v>0.71863138697770568</v>
      </c>
      <c r="K12" s="23">
        <f ca="1">I12/B13*C13</f>
        <v>8802.6224560293049</v>
      </c>
      <c r="L12" s="30"/>
      <c r="M12" s="23">
        <f ca="1">I12-K12</f>
        <v>745973.2255452401</v>
      </c>
      <c r="N12" s="30"/>
    </row>
    <row r="13" spans="1:14" x14ac:dyDescent="0.2">
      <c r="A13" s="31" t="s">
        <v>98</v>
      </c>
      <c r="B13" s="4">
        <f ca="1">'Normalized Annual Summary'!W11</f>
        <v>276480202.45999652</v>
      </c>
      <c r="C13" s="4">
        <f>'Annual CDM'!I$29</f>
        <v>3224468.3574159634</v>
      </c>
      <c r="D13" s="4">
        <f ca="1">B13-C13</f>
        <v>273255734.10258055</v>
      </c>
      <c r="H13" s="31" t="s">
        <v>88</v>
      </c>
      <c r="I13" s="23">
        <f ca="1">'kW Forecast'!J15</f>
        <v>295520.3979998604</v>
      </c>
      <c r="J13" s="35">
        <f ca="1">I13/I14</f>
        <v>0.28136861302229443</v>
      </c>
      <c r="K13" s="23">
        <f ca="1">I13/B14*C14</f>
        <v>17455.406410725223</v>
      </c>
      <c r="L13" s="30"/>
      <c r="M13" s="23">
        <f ca="1">I13-K13</f>
        <v>278064.9915891352</v>
      </c>
      <c r="N13" s="30"/>
    </row>
    <row r="14" spans="1:14" ht="13.5" thickBot="1" x14ac:dyDescent="0.25">
      <c r="A14" s="31" t="s">
        <v>88</v>
      </c>
      <c r="B14" s="4">
        <f ca="1">'Normalized Annual Summary'!AE11</f>
        <v>156314903.86013326</v>
      </c>
      <c r="C14" s="4">
        <f>'Annual CDM'!I$39</f>
        <v>9233001.151187392</v>
      </c>
      <c r="D14" s="4">
        <f ca="1">B14-C14</f>
        <v>147081902.70894587</v>
      </c>
      <c r="H14" s="31" t="s">
        <v>105</v>
      </c>
      <c r="I14" s="38">
        <f ca="1">SUM(I12:I13)</f>
        <v>1050296.2460011297</v>
      </c>
      <c r="J14" s="34">
        <v>1</v>
      </c>
      <c r="K14" s="38">
        <f ca="1">SUM(K12:K13)</f>
        <v>26258.028866754528</v>
      </c>
      <c r="L14" s="30"/>
      <c r="M14" s="38">
        <f ca="1">I14-K14</f>
        <v>1024038.2171343752</v>
      </c>
      <c r="N14" s="8">
        <f ca="1">-K14/I14</f>
        <v>-2.5000592896269654E-2</v>
      </c>
    </row>
    <row r="15" spans="1:14" ht="13.5" thickBot="1" x14ac:dyDescent="0.25">
      <c r="A15" s="31" t="s">
        <v>105</v>
      </c>
      <c r="B15" s="36">
        <f ca="1">SUM(B11:B14)</f>
        <v>709085813.88715494</v>
      </c>
      <c r="C15" s="36">
        <f>SUM(C11:C14)</f>
        <v>13973253.31767066</v>
      </c>
      <c r="D15" s="36">
        <f ca="1">B15-C15</f>
        <v>695112560.56948423</v>
      </c>
      <c r="E15" s="8">
        <f ca="1">-C15/B15</f>
        <v>-1.970601166179075E-2</v>
      </c>
      <c r="H15" s="30"/>
      <c r="I15" s="32" t="s">
        <v>116</v>
      </c>
      <c r="J15" s="32"/>
      <c r="K15" s="32"/>
      <c r="L15" s="30"/>
      <c r="M15" s="30"/>
      <c r="N15" s="30"/>
    </row>
    <row r="18" spans="1:14" ht="51" x14ac:dyDescent="0.2">
      <c r="A18" s="37" t="s">
        <v>110</v>
      </c>
      <c r="B18" s="37" t="s">
        <v>156</v>
      </c>
      <c r="C18" s="37" t="s">
        <v>107</v>
      </c>
      <c r="D18" s="37" t="s">
        <v>154</v>
      </c>
      <c r="E18" s="30"/>
      <c r="H18" s="37" t="s">
        <v>111</v>
      </c>
      <c r="I18" s="37" t="s">
        <v>156</v>
      </c>
      <c r="J18" s="33"/>
      <c r="K18" s="37" t="s">
        <v>107</v>
      </c>
      <c r="L18" s="33"/>
      <c r="M18" s="37" t="s">
        <v>154</v>
      </c>
      <c r="N18" s="30"/>
    </row>
    <row r="19" spans="1:14" x14ac:dyDescent="0.2">
      <c r="A19" s="31" t="s">
        <v>96</v>
      </c>
      <c r="B19" s="4">
        <f ca="1">'Normalized Annual Summary'!G12</f>
        <v>187842287.22543088</v>
      </c>
      <c r="C19" s="4">
        <f>'Annual CDM'!J$9</f>
        <v>581568.95207366417</v>
      </c>
      <c r="D19" s="4">
        <f ca="1">B19-C19</f>
        <v>187260718.27335721</v>
      </c>
      <c r="E19" s="30"/>
      <c r="H19" s="30"/>
      <c r="I19" s="32" t="s">
        <v>112</v>
      </c>
      <c r="J19" s="32" t="s">
        <v>113</v>
      </c>
      <c r="K19" s="32" t="s">
        <v>114</v>
      </c>
      <c r="L19" s="32"/>
      <c r="M19" s="32" t="s">
        <v>115</v>
      </c>
      <c r="N19" s="30"/>
    </row>
    <row r="20" spans="1:14" x14ac:dyDescent="0.2">
      <c r="A20" s="31" t="s">
        <v>97</v>
      </c>
      <c r="B20" s="4">
        <f ca="1">'Normalized Annual Summary'!O12</f>
        <v>86574289.587245122</v>
      </c>
      <c r="C20" s="4">
        <f>'Annual CDM'!J$19</f>
        <v>1795482.0288606647</v>
      </c>
      <c r="D20" s="4">
        <f ca="1">B20-C20</f>
        <v>84778807.558384463</v>
      </c>
      <c r="E20" s="30"/>
      <c r="H20" s="31" t="s">
        <v>98</v>
      </c>
      <c r="I20" s="23">
        <f ca="1">'kW Forecast'!E16</f>
        <v>762362.78612240776</v>
      </c>
      <c r="J20" s="35">
        <f ca="1">I20/I22</f>
        <v>0.7191698148879534</v>
      </c>
      <c r="K20" s="23">
        <f ca="1">I20/B21*C21</f>
        <v>14853.354102491598</v>
      </c>
      <c r="L20" s="30"/>
      <c r="M20" s="23">
        <f ca="1">I20-K20</f>
        <v>747509.43201991613</v>
      </c>
      <c r="N20" s="30"/>
    </row>
    <row r="21" spans="1:14" x14ac:dyDescent="0.2">
      <c r="A21" s="31" t="s">
        <v>98</v>
      </c>
      <c r="B21" s="4">
        <f ca="1">'Normalized Annual Summary'!W12</f>
        <v>279259356.28869754</v>
      </c>
      <c r="C21" s="4">
        <f>'Annual CDM'!J$29</f>
        <v>5440897.9306131564</v>
      </c>
      <c r="D21" s="4">
        <f ca="1">B21-C21</f>
        <v>273818458.35808438</v>
      </c>
      <c r="E21" s="30"/>
      <c r="H21" s="31" t="s">
        <v>88</v>
      </c>
      <c r="I21" s="23">
        <f ca="1">'kW Forecast'!J16</f>
        <v>297696.70238822151</v>
      </c>
      <c r="J21" s="35">
        <f ca="1">I21/I22</f>
        <v>0.28083018511204666</v>
      </c>
      <c r="K21" s="23">
        <f ca="1">I21/B22*C22</f>
        <v>24617.714674101284</v>
      </c>
      <c r="L21" s="30"/>
      <c r="M21" s="23">
        <f ca="1">I21-K21</f>
        <v>273078.98771412025</v>
      </c>
      <c r="N21" s="30"/>
    </row>
    <row r="22" spans="1:14" ht="13.5" thickBot="1" x14ac:dyDescent="0.25">
      <c r="A22" s="31" t="s">
        <v>88</v>
      </c>
      <c r="B22" s="4">
        <f ca="1">'Normalized Annual Summary'!AE12</f>
        <v>157466055.56925222</v>
      </c>
      <c r="C22" s="4">
        <f>'Annual CDM'!J$39</f>
        <v>13021489.306941688</v>
      </c>
      <c r="D22" s="4">
        <f ca="1">B22-C22</f>
        <v>144444566.26231053</v>
      </c>
      <c r="E22" s="30"/>
      <c r="H22" s="31" t="s">
        <v>105</v>
      </c>
      <c r="I22" s="38">
        <f ca="1">SUM(I20:I21)</f>
        <v>1060059.4885106292</v>
      </c>
      <c r="J22" s="34">
        <v>1</v>
      </c>
      <c r="K22" s="38">
        <f ca="1">SUM(K20:K21)</f>
        <v>39471.068776592881</v>
      </c>
      <c r="L22" s="30"/>
      <c r="M22" s="38">
        <f ca="1">I22-K22</f>
        <v>1020588.4197340363</v>
      </c>
      <c r="N22" s="8">
        <f ca="1">-K22/I22</f>
        <v>-3.7234767675207794E-2</v>
      </c>
    </row>
    <row r="23" spans="1:14" ht="13.5" thickBot="1" x14ac:dyDescent="0.25">
      <c r="A23" s="31" t="s">
        <v>105</v>
      </c>
      <c r="B23" s="36">
        <f ca="1">SUM(B19:B22)</f>
        <v>711141988.67062581</v>
      </c>
      <c r="C23" s="36">
        <f>SUM(C19:C22)</f>
        <v>20839438.218489174</v>
      </c>
      <c r="D23" s="36">
        <f ca="1">B23-C23</f>
        <v>690302550.45213664</v>
      </c>
      <c r="E23" s="8">
        <f ca="1">-C23/B23</f>
        <v>-2.9304187560975557E-2</v>
      </c>
      <c r="H23" s="30"/>
      <c r="I23" s="32" t="s">
        <v>116</v>
      </c>
      <c r="J23" s="32"/>
      <c r="K23" s="32"/>
      <c r="L23" s="30"/>
      <c r="M23" s="30"/>
      <c r="N23" s="30"/>
    </row>
    <row r="26" spans="1:14" s="30" customFormat="1" ht="51" x14ac:dyDescent="0.2">
      <c r="A26" s="37" t="s">
        <v>110</v>
      </c>
      <c r="B26" s="37" t="s">
        <v>161</v>
      </c>
      <c r="C26" s="37" t="s">
        <v>107</v>
      </c>
      <c r="D26" s="37" t="s">
        <v>162</v>
      </c>
      <c r="H26" s="37" t="s">
        <v>111</v>
      </c>
      <c r="I26" s="37" t="s">
        <v>161</v>
      </c>
      <c r="J26" s="59"/>
      <c r="K26" s="37" t="s">
        <v>107</v>
      </c>
      <c r="L26" s="59"/>
      <c r="M26" s="37" t="s">
        <v>162</v>
      </c>
    </row>
    <row r="27" spans="1:14" x14ac:dyDescent="0.2">
      <c r="A27" s="31" t="s">
        <v>96</v>
      </c>
      <c r="B27" s="4">
        <f ca="1">'Normalized Annual Summary'!G13</f>
        <v>186889964.73096657</v>
      </c>
      <c r="C27" s="4">
        <f>'Annual CDM'!K$9</f>
        <v>646823.06211642653</v>
      </c>
      <c r="D27" s="4">
        <f ca="1">B27-C27</f>
        <v>186243141.66885015</v>
      </c>
      <c r="E27" s="30"/>
      <c r="H27" s="31" t="s">
        <v>98</v>
      </c>
      <c r="I27" s="23">
        <f ca="1">'kW Forecast'!E17</f>
        <v>769537.96149559412</v>
      </c>
      <c r="J27" s="35">
        <f ca="1">I27/I29</f>
        <v>0.71956094216748678</v>
      </c>
      <c r="K27" s="23">
        <f ca="1">I27/B29*C29</f>
        <v>21556.355348671103</v>
      </c>
      <c r="L27" s="30"/>
      <c r="M27" s="23">
        <f ca="1">I27-K27</f>
        <v>747981.60614692303</v>
      </c>
      <c r="N27" s="30"/>
    </row>
    <row r="28" spans="1:14" x14ac:dyDescent="0.2">
      <c r="A28" s="31" t="s">
        <v>97</v>
      </c>
      <c r="B28" s="4">
        <f ca="1">'Normalized Annual Summary'!O13</f>
        <v>85112366.307530954</v>
      </c>
      <c r="C28" s="4">
        <f>'Annual CDM'!K$19</f>
        <v>2673492.4927453413</v>
      </c>
      <c r="D28" s="4">
        <f ca="1">B28-C28</f>
        <v>82438873.814785615</v>
      </c>
      <c r="E28" s="30"/>
      <c r="H28" s="31" t="s">
        <v>88</v>
      </c>
      <c r="I28" s="23">
        <f ca="1">'kW Forecast'!J17</f>
        <v>299916.91911196749</v>
      </c>
      <c r="J28" s="35">
        <f ca="1">I28/I29</f>
        <v>0.28043905783251322</v>
      </c>
      <c r="K28" s="23">
        <f ca="1">I28/B30*C30</f>
        <v>26949.818660494486</v>
      </c>
      <c r="L28" s="30"/>
      <c r="M28" s="23">
        <f ca="1">I28-K28</f>
        <v>272967.10045147303</v>
      </c>
      <c r="N28" s="30"/>
    </row>
    <row r="29" spans="1:14" ht="13.5" thickBot="1" x14ac:dyDescent="0.25">
      <c r="A29" s="31" t="s">
        <v>98</v>
      </c>
      <c r="B29" s="4">
        <f ca="1">'Normalized Annual Summary'!W13</f>
        <v>281887678.25358003</v>
      </c>
      <c r="C29" s="4">
        <f>'Annual CDM'!K$29</f>
        <v>7896258.8785567386</v>
      </c>
      <c r="D29" s="4">
        <f ca="1">B29-C29</f>
        <v>273991419.37502331</v>
      </c>
      <c r="E29" s="30"/>
      <c r="H29" s="31" t="s">
        <v>105</v>
      </c>
      <c r="I29" s="38">
        <f ca="1">SUM(I27:I28)</f>
        <v>1069454.8806075617</v>
      </c>
      <c r="J29" s="34">
        <v>1</v>
      </c>
      <c r="K29" s="38">
        <f ca="1">SUM(K27:K28)</f>
        <v>48506.174009165588</v>
      </c>
      <c r="L29" s="30"/>
      <c r="M29" s="38">
        <f ca="1">I29-K29</f>
        <v>1020948.7065983961</v>
      </c>
      <c r="N29" s="8">
        <f ca="1">-K29/I29</f>
        <v>-4.5355979844244602E-2</v>
      </c>
    </row>
    <row r="30" spans="1:14" x14ac:dyDescent="0.2">
      <c r="A30" s="31" t="s">
        <v>88</v>
      </c>
      <c r="B30" s="4">
        <f ca="1">'Normalized Annual Summary'!AE13</f>
        <v>158640434.61743277</v>
      </c>
      <c r="C30" s="4">
        <f>'Annual CDM'!K$39</f>
        <v>14255050.891496196</v>
      </c>
      <c r="D30" s="4">
        <f ca="1">B30-C30</f>
        <v>144385383.72593659</v>
      </c>
      <c r="E30" s="30"/>
      <c r="H30" s="30"/>
      <c r="I30" s="32" t="s">
        <v>116</v>
      </c>
      <c r="J30" s="32"/>
      <c r="K30" s="32"/>
      <c r="L30" s="30"/>
      <c r="M30" s="30"/>
      <c r="N30" s="30"/>
    </row>
    <row r="31" spans="1:14" ht="13.5" thickBot="1" x14ac:dyDescent="0.25">
      <c r="A31" s="31" t="s">
        <v>105</v>
      </c>
      <c r="B31" s="36">
        <f ca="1">SUM(B27:B30)</f>
        <v>712530443.90951037</v>
      </c>
      <c r="C31" s="36">
        <f>SUM(C27:C30)</f>
        <v>25471625.324914701</v>
      </c>
      <c r="D31" s="36">
        <f ca="1">B31-C31</f>
        <v>687058818.58459568</v>
      </c>
      <c r="E31" s="8">
        <f ca="1">-C31/B31</f>
        <v>-3.5748122122553877E-2</v>
      </c>
    </row>
    <row r="34" spans="1:14" s="30" customFormat="1" ht="51" x14ac:dyDescent="0.2">
      <c r="A34" s="37" t="s">
        <v>110</v>
      </c>
      <c r="B34" s="37" t="s">
        <v>159</v>
      </c>
      <c r="C34" s="37" t="s">
        <v>107</v>
      </c>
      <c r="D34" s="37" t="s">
        <v>160</v>
      </c>
      <c r="H34" s="37" t="s">
        <v>111</v>
      </c>
      <c r="I34" s="37" t="s">
        <v>159</v>
      </c>
      <c r="J34" s="59"/>
      <c r="K34" s="37" t="s">
        <v>107</v>
      </c>
      <c r="L34" s="59"/>
      <c r="M34" s="37" t="s">
        <v>160</v>
      </c>
    </row>
    <row r="35" spans="1:14" x14ac:dyDescent="0.2">
      <c r="A35" s="31" t="s">
        <v>96</v>
      </c>
      <c r="B35" s="4">
        <f ca="1">'Normalized Annual Summary'!G14</f>
        <v>185977036.64103729</v>
      </c>
      <c r="C35" s="4">
        <f>'Annual CDM'!L$9</f>
        <v>713736.74540915934</v>
      </c>
      <c r="D35" s="4">
        <f ca="1">B35-C35</f>
        <v>185263299.89562812</v>
      </c>
      <c r="E35" s="30"/>
      <c r="H35" s="30"/>
      <c r="I35" s="32" t="s">
        <v>112</v>
      </c>
      <c r="J35" s="32" t="s">
        <v>113</v>
      </c>
      <c r="K35" s="32" t="s">
        <v>114</v>
      </c>
      <c r="L35" s="32"/>
      <c r="M35" s="32" t="s">
        <v>115</v>
      </c>
      <c r="N35" s="30"/>
    </row>
    <row r="36" spans="1:14" x14ac:dyDescent="0.2">
      <c r="A36" s="31" t="s">
        <v>97</v>
      </c>
      <c r="B36" s="4">
        <f ca="1">'Normalized Annual Summary'!O14</f>
        <v>82749000.313891336</v>
      </c>
      <c r="C36" s="4">
        <f>'Annual CDM'!L$19</f>
        <v>3606696.2467060839</v>
      </c>
      <c r="D36" s="4">
        <f ca="1">B36-C36</f>
        <v>79142304.067185253</v>
      </c>
      <c r="E36" s="30"/>
      <c r="H36" s="31" t="s">
        <v>98</v>
      </c>
      <c r="I36" s="23">
        <f ca="1">'kW Forecast'!E18</f>
        <v>776786.08897781931</v>
      </c>
      <c r="J36" s="35">
        <f ca="1">I36/I38</f>
        <v>0.7198835316333464</v>
      </c>
      <c r="K36" s="23">
        <f ca="1">I36/B37*C37</f>
        <v>28568.757442313621</v>
      </c>
      <c r="L36" s="30"/>
      <c r="M36" s="23">
        <f ca="1">I36-K36</f>
        <v>748217.33153550571</v>
      </c>
      <c r="N36" s="30"/>
    </row>
    <row r="37" spans="1:14" x14ac:dyDescent="0.2">
      <c r="A37" s="31" t="s">
        <v>98</v>
      </c>
      <c r="B37" s="4">
        <f ca="1">'Normalized Annual Summary'!W14</f>
        <v>284542723.13749915</v>
      </c>
      <c r="C37" s="4">
        <f>'Annual CDM'!L$29</f>
        <v>10464955.738313606</v>
      </c>
      <c r="D37" s="4">
        <f ca="1">B37-C37</f>
        <v>274077767.39918554</v>
      </c>
      <c r="E37" s="30"/>
      <c r="H37" s="31" t="s">
        <v>88</v>
      </c>
      <c r="I37" s="23">
        <f ca="1">'kW Forecast'!J18</f>
        <v>302258.02697155718</v>
      </c>
      <c r="J37" s="35">
        <f ca="1">I37/I38</f>
        <v>0.28011646836665355</v>
      </c>
      <c r="K37" s="23">
        <f ca="1">I37/B38*C38</f>
        <v>29157.493982470492</v>
      </c>
      <c r="L37" s="30"/>
      <c r="M37" s="23">
        <f ca="1">I37-K37</f>
        <v>273100.5329890867</v>
      </c>
      <c r="N37" s="30"/>
    </row>
    <row r="38" spans="1:14" ht="13.5" thickBot="1" x14ac:dyDescent="0.25">
      <c r="A38" s="31" t="s">
        <v>88</v>
      </c>
      <c r="B38" s="4">
        <f ca="1">'Normalized Annual Summary'!AE14</f>
        <v>159878758.78210899</v>
      </c>
      <c r="C38" s="4">
        <f>'Annual CDM'!L$39</f>
        <v>15422796.191126009</v>
      </c>
      <c r="D38" s="4">
        <f ca="1">B38-C38</f>
        <v>144455962.59098297</v>
      </c>
      <c r="E38" s="30"/>
      <c r="H38" s="31" t="s">
        <v>105</v>
      </c>
      <c r="I38" s="38">
        <f ca="1">SUM(I36:I37)</f>
        <v>1079044.1159493765</v>
      </c>
      <c r="J38" s="34">
        <v>1</v>
      </c>
      <c r="K38" s="38">
        <f ca="1">SUM(K36:K37)</f>
        <v>57726.251424784117</v>
      </c>
      <c r="L38" s="30"/>
      <c r="M38" s="38">
        <f ca="1">I38-K38</f>
        <v>1021317.8645245924</v>
      </c>
      <c r="N38" s="8">
        <f ca="1">-K38/I38</f>
        <v>-5.3497582324513925E-2</v>
      </c>
    </row>
    <row r="39" spans="1:14" ht="13.5" thickBot="1" x14ac:dyDescent="0.25">
      <c r="A39" s="31" t="s">
        <v>105</v>
      </c>
      <c r="B39" s="36">
        <f ca="1">SUM(B35:B38)</f>
        <v>713147518.87453675</v>
      </c>
      <c r="C39" s="36">
        <f>SUM(C35:C38)</f>
        <v>30208184.921554856</v>
      </c>
      <c r="D39" s="36">
        <f ca="1">B39-C39</f>
        <v>682939333.95298195</v>
      </c>
      <c r="E39" s="8">
        <f ca="1">-C39/B39</f>
        <v>-4.2358956768479408E-2</v>
      </c>
      <c r="H39" s="30"/>
      <c r="I39" s="32" t="s">
        <v>116</v>
      </c>
      <c r="J39" s="32"/>
      <c r="K39" s="32"/>
      <c r="L39" s="30"/>
      <c r="M39" s="30"/>
      <c r="N39" s="30"/>
    </row>
    <row r="42" spans="1:14" s="30" customFormat="1" ht="51" x14ac:dyDescent="0.2">
      <c r="A42" s="37" t="s">
        <v>110</v>
      </c>
      <c r="B42" s="37" t="s">
        <v>157</v>
      </c>
      <c r="C42" s="37" t="s">
        <v>107</v>
      </c>
      <c r="D42" s="37" t="s">
        <v>158</v>
      </c>
      <c r="H42" s="37" t="s">
        <v>111</v>
      </c>
      <c r="I42" s="37" t="s">
        <v>157</v>
      </c>
      <c r="J42" s="59"/>
      <c r="K42" s="37" t="s">
        <v>107</v>
      </c>
      <c r="L42" s="59"/>
      <c r="M42" s="37" t="s">
        <v>158</v>
      </c>
    </row>
    <row r="43" spans="1:14" x14ac:dyDescent="0.2">
      <c r="A43" s="31" t="s">
        <v>96</v>
      </c>
      <c r="B43" s="4">
        <f ca="1">'Normalized Annual Summary'!G15</f>
        <v>185141745.14295503</v>
      </c>
      <c r="C43" s="4">
        <f>'Annual CDM'!M$9</f>
        <v>782310.00195186271</v>
      </c>
      <c r="D43" s="4">
        <f ca="1">B43-C43</f>
        <v>184359435.14100316</v>
      </c>
      <c r="E43" s="30"/>
      <c r="H43" s="30"/>
      <c r="I43" s="32" t="s">
        <v>112</v>
      </c>
      <c r="J43" s="32" t="s">
        <v>113</v>
      </c>
      <c r="K43" s="32" t="s">
        <v>114</v>
      </c>
      <c r="L43" s="32"/>
      <c r="M43" s="32" t="s">
        <v>115</v>
      </c>
      <c r="N43" s="30"/>
    </row>
    <row r="44" spans="1:14" x14ac:dyDescent="0.2">
      <c r="A44" s="31" t="s">
        <v>97</v>
      </c>
      <c r="B44" s="4">
        <f ca="1">'Normalized Annual Summary'!O15</f>
        <v>80540932.583926842</v>
      </c>
      <c r="C44" s="4">
        <f>'Annual CDM'!M$19</f>
        <v>4607284.5822504694</v>
      </c>
      <c r="D44" s="4">
        <f ca="1">B44-C44</f>
        <v>75933648.001676366</v>
      </c>
      <c r="E44" s="30"/>
      <c r="H44" s="31" t="s">
        <v>98</v>
      </c>
      <c r="I44" s="23">
        <f ca="1">'kW Forecast'!E19</f>
        <v>785612.55425163126</v>
      </c>
      <c r="J44" s="35">
        <f ca="1">I44/I46</f>
        <v>0.72030847267261244</v>
      </c>
      <c r="K44" s="23">
        <f ca="1">I44/B45*C45</f>
        <v>36198.067478408229</v>
      </c>
      <c r="L44" s="30"/>
      <c r="M44" s="23">
        <f ca="1">I44-K44</f>
        <v>749414.48677322303</v>
      </c>
      <c r="N44" s="30"/>
    </row>
    <row r="45" spans="1:14" x14ac:dyDescent="0.2">
      <c r="A45" s="31" t="s">
        <v>98</v>
      </c>
      <c r="B45" s="4">
        <f ca="1">'Normalized Annual Summary'!W15</f>
        <v>287775925.30258161</v>
      </c>
      <c r="C45" s="4">
        <f>'Annual CDM'!M$29</f>
        <v>13259630.725590058</v>
      </c>
      <c r="D45" s="4">
        <f ca="1">B45-C45</f>
        <v>274516294.57699156</v>
      </c>
      <c r="E45" s="30"/>
      <c r="H45" s="31" t="s">
        <v>88</v>
      </c>
      <c r="I45" s="23">
        <f ca="1">'kW Forecast'!J19</f>
        <v>305048.71665736742</v>
      </c>
      <c r="J45" s="35">
        <f ca="1">I45/I46</f>
        <v>0.2796915273273875</v>
      </c>
      <c r="K45" s="23">
        <f ca="1">I45/B46*C46</f>
        <v>31476.744033337047</v>
      </c>
      <c r="L45" s="30"/>
      <c r="M45" s="23">
        <f ca="1">I45-K45</f>
        <v>273571.97262403037</v>
      </c>
      <c r="N45" s="30"/>
    </row>
    <row r="46" spans="1:14" ht="13.5" thickBot="1" x14ac:dyDescent="0.25">
      <c r="A46" s="31" t="s">
        <v>88</v>
      </c>
      <c r="B46" s="4">
        <f ca="1">'Normalized Annual Summary'!AE15</f>
        <v>161354888.32475093</v>
      </c>
      <c r="C46" s="4">
        <f>'Annual CDM'!M$39</f>
        <v>16649558.713045008</v>
      </c>
      <c r="D46" s="4">
        <f ca="1">B46-C46</f>
        <v>144705329.61170593</v>
      </c>
      <c r="E46" s="30"/>
      <c r="H46" s="31" t="s">
        <v>105</v>
      </c>
      <c r="I46" s="38">
        <f ca="1">SUM(I44:I45)</f>
        <v>1090661.2709089988</v>
      </c>
      <c r="J46" s="34">
        <v>1</v>
      </c>
      <c r="K46" s="38">
        <f ca="1">SUM(K44:K45)</f>
        <v>67674.811511745269</v>
      </c>
      <c r="L46" s="30"/>
      <c r="M46" s="38">
        <f ca="1">I46-K46</f>
        <v>1022986.4593972536</v>
      </c>
      <c r="N46" s="8">
        <f ca="1">-K46/I46</f>
        <v>-6.2049339530817385E-2</v>
      </c>
    </row>
    <row r="47" spans="1:14" ht="13.5" thickBot="1" x14ac:dyDescent="0.25">
      <c r="A47" s="31" t="s">
        <v>105</v>
      </c>
      <c r="B47" s="36">
        <f ca="1">SUM(B43:B46)</f>
        <v>714813491.35421443</v>
      </c>
      <c r="C47" s="36">
        <f>SUM(C43:C46)</f>
        <v>35298784.0228374</v>
      </c>
      <c r="D47" s="36">
        <f ca="1">B47-C47</f>
        <v>679514707.33137703</v>
      </c>
      <c r="E47" s="8">
        <f ca="1">-C47/B47</f>
        <v>-4.9381810010278124E-2</v>
      </c>
      <c r="H47" s="30"/>
      <c r="I47" s="32" t="s">
        <v>116</v>
      </c>
      <c r="J47" s="32"/>
      <c r="K47" s="32"/>
      <c r="L47" s="30"/>
      <c r="M47" s="30"/>
      <c r="N47" s="30"/>
    </row>
    <row r="49" spans="1:5" x14ac:dyDescent="0.2">
      <c r="A49" s="30"/>
      <c r="B49" s="32"/>
      <c r="C49" s="32"/>
      <c r="D49" s="30"/>
      <c r="E49" s="30"/>
    </row>
  </sheetData>
  <pageMargins left="0.7" right="0.7" top="0.75" bottom="0.75" header="0.3" footer="0.3"/>
  <pageSetup paperSize="9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9"/>
  <sheetViews>
    <sheetView workbookViewId="0"/>
  </sheetViews>
  <sheetFormatPr defaultColWidth="9.140625" defaultRowHeight="12.75" x14ac:dyDescent="0.2"/>
  <cols>
    <col min="1" max="1" width="10.5703125" style="30" bestFit="1" customWidth="1"/>
    <col min="2" max="2" width="18.5703125" style="30" bestFit="1" customWidth="1"/>
    <col min="3" max="3" width="9.140625" style="30"/>
    <col min="4" max="4" width="10.42578125" style="30" bestFit="1" customWidth="1"/>
    <col min="5" max="5" width="5.140625" style="30" customWidth="1"/>
    <col min="6" max="8" width="9.140625" style="30"/>
    <col min="9" max="9" width="19.28515625" style="30" customWidth="1"/>
    <col min="10" max="10" width="9.140625" style="30"/>
    <col min="11" max="11" width="11.7109375" style="30" bestFit="1" customWidth="1"/>
    <col min="12" max="12" width="5" style="30" customWidth="1"/>
    <col min="13" max="16384" width="9.140625" style="30"/>
  </cols>
  <sheetData>
    <row r="2" spans="1:12" ht="51" x14ac:dyDescent="0.2">
      <c r="A2" s="37" t="s">
        <v>110</v>
      </c>
      <c r="B2" s="37" t="s">
        <v>155</v>
      </c>
      <c r="C2" s="66"/>
      <c r="D2" s="37" t="s">
        <v>166</v>
      </c>
      <c r="E2" s="66"/>
      <c r="H2" s="37" t="s">
        <v>111</v>
      </c>
      <c r="I2" s="37" t="s">
        <v>155</v>
      </c>
      <c r="J2" s="66"/>
      <c r="K2" s="37" t="s">
        <v>167</v>
      </c>
      <c r="L2" s="66"/>
    </row>
    <row r="3" spans="1:12" x14ac:dyDescent="0.2">
      <c r="B3" s="67" t="s">
        <v>79</v>
      </c>
      <c r="C3" s="67" t="s">
        <v>108</v>
      </c>
      <c r="D3" s="67" t="s">
        <v>109</v>
      </c>
      <c r="E3" s="67"/>
      <c r="I3" s="67" t="s">
        <v>112</v>
      </c>
      <c r="J3" s="67" t="s">
        <v>113</v>
      </c>
      <c r="K3" s="67" t="s">
        <v>114</v>
      </c>
      <c r="L3" s="67"/>
    </row>
    <row r="4" spans="1:12" x14ac:dyDescent="0.2">
      <c r="A4" s="31" t="s">
        <v>96</v>
      </c>
      <c r="B4" s="4">
        <f ca="1">'Normalized Annual Summary'!E11</f>
        <v>191224136.1739881</v>
      </c>
      <c r="C4" s="35">
        <f ca="1">B4/B8</f>
        <v>0.26322144870456071</v>
      </c>
      <c r="D4" s="4">
        <f ca="1">D8*C4</f>
        <v>0</v>
      </c>
      <c r="H4" s="31" t="s">
        <v>96</v>
      </c>
      <c r="I4" s="23">
        <v>0</v>
      </c>
      <c r="J4" s="35">
        <f ca="1">I4/I8</f>
        <v>0</v>
      </c>
      <c r="K4" s="23">
        <f ca="1">I4/B4*D4</f>
        <v>0</v>
      </c>
    </row>
    <row r="5" spans="1:12" x14ac:dyDescent="0.2">
      <c r="A5" s="31" t="s">
        <v>97</v>
      </c>
      <c r="B5" s="4">
        <f ca="1">'Normalized Annual Summary'!M11</f>
        <v>91658299.161394775</v>
      </c>
      <c r="C5" s="35">
        <f ca="1">B5/B8</f>
        <v>0.12616833195735588</v>
      </c>
      <c r="D5" s="4">
        <f ca="1">D8*C5</f>
        <v>0</v>
      </c>
      <c r="H5" s="31" t="s">
        <v>97</v>
      </c>
      <c r="I5" s="23">
        <v>0</v>
      </c>
      <c r="J5" s="35">
        <f ca="1">I5/I8</f>
        <v>0</v>
      </c>
      <c r="K5" s="23">
        <f ca="1">I5/B5*D5</f>
        <v>0</v>
      </c>
    </row>
    <row r="6" spans="1:12" x14ac:dyDescent="0.2">
      <c r="A6" s="31" t="s">
        <v>98</v>
      </c>
      <c r="B6" s="4">
        <f ca="1">'Normalized Annual Summary'!U11</f>
        <v>284131254.77220869</v>
      </c>
      <c r="C6" s="35">
        <f ca="1">B6/B8</f>
        <v>0.39110878992459991</v>
      </c>
      <c r="D6" s="4">
        <f ca="1">D8*C6</f>
        <v>0</v>
      </c>
      <c r="H6" s="31" t="s">
        <v>98</v>
      </c>
      <c r="I6" s="23">
        <f ca="1">'kW Forecast'!E15</f>
        <v>754775.84800126939</v>
      </c>
      <c r="J6" s="35">
        <f ca="1">I6/I8</f>
        <v>0.71863138697770568</v>
      </c>
      <c r="K6" s="23">
        <f ca="1">I6/B6*D6</f>
        <v>0</v>
      </c>
    </row>
    <row r="7" spans="1:12" x14ac:dyDescent="0.2">
      <c r="A7" s="31" t="s">
        <v>88</v>
      </c>
      <c r="B7" s="4">
        <f ca="1">'Normalized Annual Summary'!AC11</f>
        <v>159462579.64585742</v>
      </c>
      <c r="C7" s="35">
        <f ca="1">B7/B8</f>
        <v>0.21950142941348338</v>
      </c>
      <c r="D7" s="4">
        <f ca="1">D8*C7</f>
        <v>0</v>
      </c>
      <c r="H7" s="31" t="s">
        <v>88</v>
      </c>
      <c r="I7" s="23">
        <f ca="1">'kW Forecast'!J15</f>
        <v>295520.3979998604</v>
      </c>
      <c r="J7" s="35">
        <f ca="1">I7/I8</f>
        <v>0.28136861302229443</v>
      </c>
      <c r="K7" s="23">
        <f ca="1">I7/B7*D7</f>
        <v>0</v>
      </c>
    </row>
    <row r="8" spans="1:12" ht="13.5" thickBot="1" x14ac:dyDescent="0.25">
      <c r="A8" s="31" t="s">
        <v>105</v>
      </c>
      <c r="B8" s="36">
        <f ca="1">SUM(B4:B7)</f>
        <v>726476269.75344908</v>
      </c>
      <c r="C8" s="34">
        <v>1</v>
      </c>
      <c r="D8" s="36">
        <f>'Annual CDM'!C45</f>
        <v>0</v>
      </c>
      <c r="H8" s="31" t="s">
        <v>105</v>
      </c>
      <c r="I8" s="38">
        <f ca="1">SUM(I4:I7)</f>
        <v>1050296.2460011297</v>
      </c>
      <c r="J8" s="34">
        <v>1</v>
      </c>
      <c r="K8" s="38">
        <f ca="1">SUM(K4:K7)</f>
        <v>0</v>
      </c>
    </row>
    <row r="9" spans="1:12" x14ac:dyDescent="0.2">
      <c r="B9" s="67" t="s">
        <v>81</v>
      </c>
      <c r="C9" s="67"/>
      <c r="D9" s="67" t="s">
        <v>85</v>
      </c>
      <c r="I9" s="67" t="s">
        <v>116</v>
      </c>
      <c r="J9" s="67"/>
      <c r="K9" s="67"/>
    </row>
    <row r="12" spans="1:12" ht="51" x14ac:dyDescent="0.2">
      <c r="A12" s="37" t="s">
        <v>110</v>
      </c>
      <c r="B12" s="37" t="s">
        <v>156</v>
      </c>
      <c r="C12" s="66"/>
      <c r="D12" s="37" t="s">
        <v>166</v>
      </c>
      <c r="E12" s="66"/>
      <c r="H12" s="37" t="s">
        <v>111</v>
      </c>
      <c r="I12" s="37" t="s">
        <v>156</v>
      </c>
      <c r="J12" s="66"/>
      <c r="K12" s="37" t="s">
        <v>167</v>
      </c>
      <c r="L12" s="66"/>
    </row>
    <row r="13" spans="1:12" x14ac:dyDescent="0.2">
      <c r="B13" s="67" t="s">
        <v>79</v>
      </c>
      <c r="C13" s="67" t="s">
        <v>108</v>
      </c>
      <c r="D13" s="67" t="s">
        <v>109</v>
      </c>
      <c r="E13" s="67"/>
      <c r="I13" s="67" t="s">
        <v>112</v>
      </c>
      <c r="J13" s="67" t="s">
        <v>113</v>
      </c>
      <c r="K13" s="67" t="s">
        <v>114</v>
      </c>
      <c r="L13" s="67"/>
    </row>
    <row r="14" spans="1:12" x14ac:dyDescent="0.2">
      <c r="A14" s="31" t="s">
        <v>96</v>
      </c>
      <c r="B14" s="4">
        <f ca="1">'Normalized Annual Summary'!E12</f>
        <v>190164000.78156498</v>
      </c>
      <c r="C14" s="35">
        <f ca="1">B14/B18</f>
        <v>0.26181771677926846</v>
      </c>
      <c r="D14" s="4">
        <f ca="1">D18*C14</f>
        <v>0</v>
      </c>
      <c r="H14" s="31" t="s">
        <v>96</v>
      </c>
      <c r="I14" s="23">
        <v>0</v>
      </c>
      <c r="J14" s="35">
        <f ca="1">I14/I18</f>
        <v>0</v>
      </c>
      <c r="K14" s="23">
        <f ca="1">I14/B14*D14</f>
        <v>0</v>
      </c>
    </row>
    <row r="15" spans="1:12" x14ac:dyDescent="0.2">
      <c r="A15" s="31" t="s">
        <v>97</v>
      </c>
      <c r="B15" s="4">
        <f ca="1">'Normalized Annual Summary'!M12</f>
        <v>89212895.887959197</v>
      </c>
      <c r="C15" s="35">
        <f ca="1">B15/B18</f>
        <v>0.12282827776368706</v>
      </c>
      <c r="D15" s="4">
        <f ca="1">D18*C15</f>
        <v>0</v>
      </c>
      <c r="H15" s="31" t="s">
        <v>97</v>
      </c>
      <c r="I15" s="23">
        <v>0</v>
      </c>
      <c r="J15" s="35">
        <f ca="1">I15/I18</f>
        <v>0</v>
      </c>
      <c r="K15" s="23">
        <f ca="1">I15/B15*D15</f>
        <v>0</v>
      </c>
    </row>
    <row r="16" spans="1:12" x14ac:dyDescent="0.2">
      <c r="A16" s="31" t="s">
        <v>98</v>
      </c>
      <c r="B16" s="4">
        <f ca="1">'Normalized Annual Summary'!U12</f>
        <v>286379824.32546234</v>
      </c>
      <c r="C16" s="35">
        <f ca="1">B16/B18</f>
        <v>0.39428762241212406</v>
      </c>
      <c r="D16" s="4">
        <f ca="1">D18*C16</f>
        <v>0</v>
      </c>
      <c r="H16" s="31" t="s">
        <v>98</v>
      </c>
      <c r="I16" s="23">
        <f ca="1">'kW Forecast'!E16</f>
        <v>762362.78612240776</v>
      </c>
      <c r="J16" s="35">
        <f ca="1">I16/I18</f>
        <v>0.7191698148879534</v>
      </c>
      <c r="K16" s="23">
        <f ca="1">I16/B16*D16</f>
        <v>0</v>
      </c>
    </row>
    <row r="17" spans="1:12" x14ac:dyDescent="0.2">
      <c r="A17" s="31" t="s">
        <v>88</v>
      </c>
      <c r="B17" s="4">
        <f ca="1">'Normalized Annual Summary'!AC12</f>
        <v>160565405.40980208</v>
      </c>
      <c r="C17" s="35">
        <f ca="1">B17/B18</f>
        <v>0.22106638304492038</v>
      </c>
      <c r="D17" s="4">
        <f ca="1">D18*C17</f>
        <v>0</v>
      </c>
      <c r="H17" s="31" t="s">
        <v>88</v>
      </c>
      <c r="I17" s="23">
        <f ca="1">'kW Forecast'!J16</f>
        <v>297696.70238822151</v>
      </c>
      <c r="J17" s="35">
        <f ca="1">I17/I18</f>
        <v>0.28083018511204666</v>
      </c>
      <c r="K17" s="23">
        <f ca="1">I17/B17*D17</f>
        <v>0</v>
      </c>
    </row>
    <row r="18" spans="1:12" ht="13.5" thickBot="1" x14ac:dyDescent="0.25">
      <c r="A18" s="31" t="s">
        <v>105</v>
      </c>
      <c r="B18" s="36">
        <f ca="1">SUM(B14:B17)</f>
        <v>726322126.40478861</v>
      </c>
      <c r="C18" s="34">
        <v>1</v>
      </c>
      <c r="D18" s="36">
        <f>'Annual CDM'!D45</f>
        <v>0</v>
      </c>
      <c r="H18" s="31" t="s">
        <v>105</v>
      </c>
      <c r="I18" s="38">
        <f ca="1">SUM(I14:I17)</f>
        <v>1060059.4885106292</v>
      </c>
      <c r="J18" s="34">
        <v>1</v>
      </c>
      <c r="K18" s="38">
        <f ca="1">SUM(K14:K17)</f>
        <v>0</v>
      </c>
    </row>
    <row r="19" spans="1:12" x14ac:dyDescent="0.2">
      <c r="B19" s="67" t="s">
        <v>81</v>
      </c>
      <c r="C19" s="67"/>
      <c r="D19" s="67" t="s">
        <v>85</v>
      </c>
      <c r="I19" s="67" t="s">
        <v>116</v>
      </c>
      <c r="J19" s="67"/>
      <c r="K19" s="67"/>
    </row>
    <row r="22" spans="1:12" ht="51" x14ac:dyDescent="0.2">
      <c r="A22" s="37" t="s">
        <v>110</v>
      </c>
      <c r="B22" s="37" t="s">
        <v>161</v>
      </c>
      <c r="C22" s="66"/>
      <c r="D22" s="37" t="s">
        <v>166</v>
      </c>
      <c r="E22" s="66"/>
      <c r="H22" s="37" t="s">
        <v>111</v>
      </c>
      <c r="I22" s="37" t="s">
        <v>161</v>
      </c>
      <c r="J22" s="66"/>
      <c r="K22" s="37" t="s">
        <v>167</v>
      </c>
      <c r="L22" s="66"/>
    </row>
    <row r="23" spans="1:12" x14ac:dyDescent="0.2">
      <c r="B23" s="67" t="s">
        <v>79</v>
      </c>
      <c r="C23" s="67" t="s">
        <v>108</v>
      </c>
      <c r="D23" s="67" t="s">
        <v>109</v>
      </c>
      <c r="E23" s="67"/>
      <c r="I23" s="67" t="s">
        <v>112</v>
      </c>
      <c r="J23" s="67" t="s">
        <v>113</v>
      </c>
      <c r="K23" s="67" t="s">
        <v>114</v>
      </c>
      <c r="L23" s="67"/>
    </row>
    <row r="24" spans="1:12" x14ac:dyDescent="0.2">
      <c r="A24" s="31" t="s">
        <v>96</v>
      </c>
      <c r="B24" s="4">
        <f ca="1">'Normalized Annual Summary'!E13</f>
        <v>189121971.60214204</v>
      </c>
      <c r="C24" s="35">
        <f ca="1">B24/B28</f>
        <v>0.26036774488852016</v>
      </c>
      <c r="D24" s="4">
        <f ca="1">D28*C24</f>
        <v>0</v>
      </c>
      <c r="H24" s="31" t="s">
        <v>96</v>
      </c>
      <c r="I24" s="23">
        <v>0</v>
      </c>
      <c r="J24" s="35">
        <f ca="1">I24/I28</f>
        <v>0</v>
      </c>
      <c r="K24" s="23">
        <f ca="1">I24/B24*D24</f>
        <v>0</v>
      </c>
    </row>
    <row r="25" spans="1:12" x14ac:dyDescent="0.2">
      <c r="A25" s="31" t="s">
        <v>97</v>
      </c>
      <c r="B25" s="4">
        <f ca="1">'Normalized Annual Summary'!M13</f>
        <v>86808333.410115823</v>
      </c>
      <c r="C25" s="35">
        <f ca="1">B25/B28</f>
        <v>0.11951065133283879</v>
      </c>
      <c r="D25" s="4">
        <f ca="1">D28*C25</f>
        <v>0</v>
      </c>
      <c r="H25" s="31" t="s">
        <v>97</v>
      </c>
      <c r="I25" s="23">
        <v>0</v>
      </c>
      <c r="J25" s="35">
        <f ca="1">I25/I28</f>
        <v>0</v>
      </c>
      <c r="K25" s="23">
        <f ca="1">I25/B25*D25</f>
        <v>0</v>
      </c>
    </row>
    <row r="26" spans="1:12" x14ac:dyDescent="0.2">
      <c r="A26" s="31" t="s">
        <v>98</v>
      </c>
      <c r="B26" s="4">
        <f ca="1">'Normalized Annual Summary'!U13</f>
        <v>288699026.20386565</v>
      </c>
      <c r="C26" s="35">
        <f ca="1">B26/B28</f>
        <v>0.397457332785975</v>
      </c>
      <c r="D26" s="4">
        <f ca="1">D28*C26</f>
        <v>0</v>
      </c>
      <c r="H26" s="31" t="s">
        <v>98</v>
      </c>
      <c r="I26" s="23">
        <f ca="1">'kW Forecast'!E17</f>
        <v>769537.96149559412</v>
      </c>
      <c r="J26" s="35">
        <f ca="1">I26/I28</f>
        <v>0.71956094216748678</v>
      </c>
      <c r="K26" s="23">
        <f ca="1">I26/B26*D26</f>
        <v>0</v>
      </c>
    </row>
    <row r="27" spans="1:12" x14ac:dyDescent="0.2">
      <c r="A27" s="31" t="s">
        <v>88</v>
      </c>
      <c r="B27" s="4">
        <f ca="1">'Normalized Annual Summary'!AC13</f>
        <v>161735494.36208719</v>
      </c>
      <c r="C27" s="35">
        <f ca="1">B27/B28</f>
        <v>0.22266427099266584</v>
      </c>
      <c r="D27" s="4">
        <f ca="1">D28*C27</f>
        <v>0</v>
      </c>
      <c r="H27" s="31" t="s">
        <v>88</v>
      </c>
      <c r="I27" s="23">
        <f ca="1">'kW Forecast'!J17</f>
        <v>299916.91911196749</v>
      </c>
      <c r="J27" s="35">
        <f ca="1">I27/I28</f>
        <v>0.28043905783251322</v>
      </c>
      <c r="K27" s="23">
        <f ca="1">I27/B27*D27</f>
        <v>0</v>
      </c>
    </row>
    <row r="28" spans="1:12" ht="13.5" thickBot="1" x14ac:dyDescent="0.25">
      <c r="A28" s="31" t="s">
        <v>105</v>
      </c>
      <c r="B28" s="36">
        <f ca="1">SUM(B24:B27)</f>
        <v>726364825.57821083</v>
      </c>
      <c r="C28" s="34">
        <v>1</v>
      </c>
      <c r="D28" s="36">
        <f>'Annual CDM'!E45</f>
        <v>0</v>
      </c>
      <c r="H28" s="31" t="s">
        <v>105</v>
      </c>
      <c r="I28" s="38">
        <f ca="1">SUM(I24:I27)</f>
        <v>1069454.8806075617</v>
      </c>
      <c r="J28" s="34">
        <v>1</v>
      </c>
      <c r="K28" s="38">
        <f ca="1">SUM(K24:K27)</f>
        <v>0</v>
      </c>
    </row>
    <row r="29" spans="1:12" x14ac:dyDescent="0.2">
      <c r="B29" s="67" t="s">
        <v>81</v>
      </c>
      <c r="C29" s="67"/>
      <c r="D29" s="67" t="s">
        <v>85</v>
      </c>
      <c r="I29" s="67" t="s">
        <v>116</v>
      </c>
      <c r="J29" s="67"/>
      <c r="K29" s="67"/>
    </row>
    <row r="32" spans="1:12" ht="51" x14ac:dyDescent="0.2">
      <c r="A32" s="37" t="s">
        <v>110</v>
      </c>
      <c r="B32" s="37" t="s">
        <v>159</v>
      </c>
      <c r="C32" s="66"/>
      <c r="D32" s="37" t="s">
        <v>166</v>
      </c>
      <c r="E32" s="66"/>
      <c r="H32" s="37" t="s">
        <v>111</v>
      </c>
      <c r="I32" s="37" t="s">
        <v>159</v>
      </c>
      <c r="J32" s="66"/>
      <c r="K32" s="37" t="s">
        <v>167</v>
      </c>
      <c r="L32" s="66"/>
    </row>
    <row r="33" spans="1:12" x14ac:dyDescent="0.2">
      <c r="B33" s="67" t="s">
        <v>79</v>
      </c>
      <c r="C33" s="67" t="s">
        <v>108</v>
      </c>
      <c r="D33" s="67" t="s">
        <v>109</v>
      </c>
      <c r="E33" s="67"/>
      <c r="I33" s="67" t="s">
        <v>112</v>
      </c>
      <c r="J33" s="67" t="s">
        <v>113</v>
      </c>
      <c r="K33" s="67" t="s">
        <v>114</v>
      </c>
      <c r="L33" s="67"/>
    </row>
    <row r="34" spans="1:12" x14ac:dyDescent="0.2">
      <c r="A34" s="31" t="s">
        <v>96</v>
      </c>
      <c r="B34" s="4">
        <f ca="1">'Normalized Annual Summary'!E14</f>
        <v>188098163.93551433</v>
      </c>
      <c r="C34" s="35">
        <f ca="1">B34/B38</f>
        <v>0.25887249072169238</v>
      </c>
      <c r="D34" s="4">
        <f ca="1">D38*C34</f>
        <v>0</v>
      </c>
      <c r="H34" s="31" t="s">
        <v>96</v>
      </c>
      <c r="I34" s="23">
        <v>0</v>
      </c>
      <c r="J34" s="35">
        <f ca="1">I34/I38</f>
        <v>0</v>
      </c>
      <c r="K34" s="23">
        <f ca="1">I34/B34*D34</f>
        <v>0</v>
      </c>
    </row>
    <row r="35" spans="1:12" x14ac:dyDescent="0.2">
      <c r="A35" s="31" t="s">
        <v>97</v>
      </c>
      <c r="B35" s="4">
        <f ca="1">'Normalized Annual Summary'!M14</f>
        <v>84443929.643808156</v>
      </c>
      <c r="C35" s="35">
        <f ca="1">B35/B38</f>
        <v>0.11621703229763743</v>
      </c>
      <c r="D35" s="4">
        <f ca="1">D38*C35</f>
        <v>0</v>
      </c>
      <c r="H35" s="31" t="s">
        <v>97</v>
      </c>
      <c r="I35" s="23">
        <v>0</v>
      </c>
      <c r="J35" s="35">
        <f ca="1">I35/I38</f>
        <v>0</v>
      </c>
      <c r="K35" s="23">
        <f ca="1">I35/B35*D35</f>
        <v>0</v>
      </c>
    </row>
    <row r="36" spans="1:12" x14ac:dyDescent="0.2">
      <c r="A36" s="31" t="s">
        <v>98</v>
      </c>
      <c r="B36" s="4">
        <f ca="1">'Normalized Annual Summary'!U14</f>
        <v>291089758.31408232</v>
      </c>
      <c r="C36" s="35">
        <f ca="1">B36/B38</f>
        <v>0.40061598253652247</v>
      </c>
      <c r="D36" s="4">
        <f ca="1">D38*C36</f>
        <v>0</v>
      </c>
      <c r="H36" s="31" t="s">
        <v>98</v>
      </c>
      <c r="I36" s="23">
        <f ca="1">'kW Forecast'!E18</f>
        <v>776786.08897781931</v>
      </c>
      <c r="J36" s="35">
        <f ca="1">I36/I38</f>
        <v>0.7198835316333464</v>
      </c>
      <c r="K36" s="23">
        <f ca="1">I36/B36*D36</f>
        <v>0</v>
      </c>
    </row>
    <row r="37" spans="1:12" x14ac:dyDescent="0.2">
      <c r="A37" s="31" t="s">
        <v>88</v>
      </c>
      <c r="B37" s="4">
        <f ca="1">'Normalized Annual Summary'!AC14</f>
        <v>162973603.21358141</v>
      </c>
      <c r="C37" s="35">
        <f ca="1">B37/B38</f>
        <v>0.22429449444414784</v>
      </c>
      <c r="D37" s="4">
        <f ca="1">D38*C37</f>
        <v>0</v>
      </c>
      <c r="H37" s="31" t="s">
        <v>88</v>
      </c>
      <c r="I37" s="23">
        <f ca="1">'kW Forecast'!J18</f>
        <v>302258.02697155718</v>
      </c>
      <c r="J37" s="35">
        <f ca="1">I37/I38</f>
        <v>0.28011646836665355</v>
      </c>
      <c r="K37" s="23">
        <f ca="1">I37/B37*D37</f>
        <v>0</v>
      </c>
    </row>
    <row r="38" spans="1:12" ht="13.5" thickBot="1" x14ac:dyDescent="0.25">
      <c r="A38" s="31" t="s">
        <v>105</v>
      </c>
      <c r="B38" s="36">
        <f ca="1">SUM(B34:B37)</f>
        <v>726605455.10698617</v>
      </c>
      <c r="C38" s="34">
        <v>1</v>
      </c>
      <c r="D38" s="36">
        <f>'Annual CDM'!F45</f>
        <v>0</v>
      </c>
      <c r="H38" s="31" t="s">
        <v>105</v>
      </c>
      <c r="I38" s="38">
        <f ca="1">SUM(I34:I37)</f>
        <v>1079044.1159493765</v>
      </c>
      <c r="J38" s="34">
        <v>1</v>
      </c>
      <c r="K38" s="38">
        <f ca="1">SUM(K34:K37)</f>
        <v>0</v>
      </c>
    </row>
    <row r="39" spans="1:12" x14ac:dyDescent="0.2">
      <c r="B39" s="67" t="s">
        <v>81</v>
      </c>
      <c r="C39" s="67"/>
      <c r="D39" s="67" t="s">
        <v>85</v>
      </c>
      <c r="I39" s="67" t="s">
        <v>116</v>
      </c>
      <c r="J39" s="67"/>
      <c r="K39" s="67"/>
    </row>
    <row r="42" spans="1:12" ht="51" x14ac:dyDescent="0.2">
      <c r="A42" s="37" t="s">
        <v>110</v>
      </c>
      <c r="B42" s="37" t="s">
        <v>157</v>
      </c>
      <c r="C42" s="66"/>
      <c r="D42" s="37" t="s">
        <v>166</v>
      </c>
      <c r="E42" s="66"/>
      <c r="H42" s="37" t="s">
        <v>111</v>
      </c>
      <c r="I42" s="37" t="s">
        <v>157</v>
      </c>
      <c r="J42" s="66"/>
      <c r="K42" s="37" t="s">
        <v>167</v>
      </c>
      <c r="L42" s="66"/>
    </row>
    <row r="43" spans="1:12" x14ac:dyDescent="0.2">
      <c r="B43" s="67" t="s">
        <v>79</v>
      </c>
      <c r="C43" s="67" t="s">
        <v>108</v>
      </c>
      <c r="D43" s="67" t="s">
        <v>109</v>
      </c>
      <c r="E43" s="67"/>
      <c r="I43" s="67" t="s">
        <v>112</v>
      </c>
      <c r="J43" s="67" t="s">
        <v>113</v>
      </c>
      <c r="K43" s="67" t="s">
        <v>114</v>
      </c>
      <c r="L43" s="67"/>
    </row>
    <row r="44" spans="1:12" x14ac:dyDescent="0.2">
      <c r="A44" s="31" t="s">
        <v>96</v>
      </c>
      <c r="B44" s="4">
        <f ca="1">'Normalized Annual Summary'!E15</f>
        <v>187092693.81570211</v>
      </c>
      <c r="C44" s="35">
        <f ca="1">B44/B48</f>
        <v>0.25733298342832839</v>
      </c>
      <c r="D44" s="4">
        <f ca="1">D48*C44</f>
        <v>0</v>
      </c>
      <c r="H44" s="31" t="s">
        <v>96</v>
      </c>
      <c r="I44" s="23">
        <v>0</v>
      </c>
      <c r="J44" s="35">
        <f ca="1">I44/I48</f>
        <v>0</v>
      </c>
      <c r="K44" s="23">
        <f ca="1">I44/B44*D44</f>
        <v>0</v>
      </c>
    </row>
    <row r="45" spans="1:12" x14ac:dyDescent="0.2">
      <c r="A45" s="31" t="s">
        <v>97</v>
      </c>
      <c r="B45" s="4">
        <f ca="1">'Normalized Annual Summary'!M15</f>
        <v>82119013.896497741</v>
      </c>
      <c r="C45" s="35">
        <f ca="1">B45/B48</f>
        <v>0.11294899021013821</v>
      </c>
      <c r="D45" s="4">
        <f ca="1">D48*C45</f>
        <v>0</v>
      </c>
      <c r="H45" s="31" t="s">
        <v>97</v>
      </c>
      <c r="I45" s="23">
        <v>0</v>
      </c>
      <c r="J45" s="35">
        <f ca="1">I45/I48</f>
        <v>0</v>
      </c>
      <c r="K45" s="23">
        <f ca="1">I45/B45*D45</f>
        <v>0</v>
      </c>
    </row>
    <row r="46" spans="1:12" x14ac:dyDescent="0.2">
      <c r="A46" s="31" t="s">
        <v>98</v>
      </c>
      <c r="B46" s="4">
        <f ca="1">'Normalized Annual Summary'!U15</f>
        <v>293552930.64019513</v>
      </c>
      <c r="C46" s="35">
        <f ca="1">B46/B48</f>
        <v>0.40376163224301526</v>
      </c>
      <c r="D46" s="4">
        <f ca="1">D48*C46</f>
        <v>0</v>
      </c>
      <c r="H46" s="31" t="s">
        <v>98</v>
      </c>
      <c r="I46" s="23">
        <f ca="1">'kW Forecast'!E19</f>
        <v>785612.55425163126</v>
      </c>
      <c r="J46" s="35">
        <f ca="1">I46/I48</f>
        <v>0.72030847267261244</v>
      </c>
      <c r="K46" s="23">
        <f ca="1">I46/B46*D46</f>
        <v>0</v>
      </c>
    </row>
    <row r="47" spans="1:12" x14ac:dyDescent="0.2">
      <c r="A47" s="31" t="s">
        <v>88</v>
      </c>
      <c r="B47" s="4">
        <f ca="1">'Normalized Annual Summary'!AC15</f>
        <v>164280497.18815097</v>
      </c>
      <c r="C47" s="35">
        <f ca="1">B47/B48</f>
        <v>0.22595639411851801</v>
      </c>
      <c r="D47" s="4">
        <f ca="1">D48*C47</f>
        <v>0</v>
      </c>
      <c r="H47" s="31" t="s">
        <v>88</v>
      </c>
      <c r="I47" s="23">
        <f ca="1">'kW Forecast'!J19</f>
        <v>305048.71665736742</v>
      </c>
      <c r="J47" s="35">
        <f ca="1">I47/I48</f>
        <v>0.2796915273273875</v>
      </c>
      <c r="K47" s="23">
        <f ca="1">I47/B47*D47</f>
        <v>0</v>
      </c>
    </row>
    <row r="48" spans="1:12" ht="13.5" thickBot="1" x14ac:dyDescent="0.25">
      <c r="A48" s="31" t="s">
        <v>105</v>
      </c>
      <c r="B48" s="36">
        <f ca="1">SUM(B44:B47)</f>
        <v>727045135.54054606</v>
      </c>
      <c r="C48" s="34">
        <v>1</v>
      </c>
      <c r="D48" s="36">
        <f>'Annual CDM'!G45</f>
        <v>0</v>
      </c>
      <c r="H48" s="31" t="s">
        <v>105</v>
      </c>
      <c r="I48" s="38">
        <f ca="1">SUM(I44:I47)</f>
        <v>1090661.2709089988</v>
      </c>
      <c r="J48" s="34">
        <v>1</v>
      </c>
      <c r="K48" s="38">
        <f ca="1">SUM(K44:K47)</f>
        <v>0</v>
      </c>
    </row>
    <row r="49" spans="2:11" x14ac:dyDescent="0.2">
      <c r="B49" s="67" t="s">
        <v>81</v>
      </c>
      <c r="C49" s="67"/>
      <c r="D49" s="67" t="s">
        <v>85</v>
      </c>
      <c r="I49" s="67" t="s">
        <v>116</v>
      </c>
      <c r="J49" s="67"/>
      <c r="K49" s="67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B2" sqref="B2:C2"/>
    </sheetView>
  </sheetViews>
  <sheetFormatPr defaultRowHeight="12.75" x14ac:dyDescent="0.2"/>
  <cols>
    <col min="1" max="1" width="3" style="30" customWidth="1"/>
    <col min="2" max="2" width="17.28515625" customWidth="1"/>
    <col min="3" max="3" width="11.140625" bestFit="1" customWidth="1"/>
    <col min="4" max="4" width="10.140625" bestFit="1" customWidth="1"/>
    <col min="5" max="6" width="11.140625" bestFit="1" customWidth="1"/>
    <col min="7" max="7" width="11.5703125" bestFit="1" customWidth="1"/>
    <col min="8" max="8" width="9.140625" bestFit="1" customWidth="1"/>
    <col min="9" max="9" width="11.140625" bestFit="1" customWidth="1"/>
  </cols>
  <sheetData>
    <row r="1" spans="2:9" s="30" customFormat="1" x14ac:dyDescent="0.2"/>
    <row r="2" spans="2:9" ht="16.5" thickBot="1" x14ac:dyDescent="0.3">
      <c r="B2" s="98" t="s">
        <v>127</v>
      </c>
      <c r="C2" s="98"/>
    </row>
    <row r="3" spans="2:9" x14ac:dyDescent="0.2">
      <c r="B3" s="48" t="s">
        <v>106</v>
      </c>
      <c r="C3" s="51" t="s">
        <v>96</v>
      </c>
      <c r="D3" s="52" t="s">
        <v>97</v>
      </c>
      <c r="E3" s="52" t="s">
        <v>98</v>
      </c>
      <c r="F3" s="52" t="s">
        <v>88</v>
      </c>
      <c r="G3" s="52" t="s">
        <v>89</v>
      </c>
      <c r="H3" s="53" t="s">
        <v>95</v>
      </c>
      <c r="I3" s="45" t="s">
        <v>105</v>
      </c>
    </row>
    <row r="4" spans="2:9" x14ac:dyDescent="0.2">
      <c r="B4" s="49" t="s">
        <v>203</v>
      </c>
      <c r="C4" s="86">
        <f>'Normalized Annual Summary'!C4</f>
        <v>196461749.94190001</v>
      </c>
      <c r="D4" s="87">
        <f>'Normalized Annual Summary'!K4</f>
        <v>93350686.924999997</v>
      </c>
      <c r="E4" s="87">
        <f>'Normalized Annual Summary'!S4</f>
        <v>270117289.67619997</v>
      </c>
      <c r="F4" s="87">
        <f>'Normalized Annual Summary'!AA4</f>
        <v>148002868.85999998</v>
      </c>
      <c r="G4" s="87">
        <f>'Normalized Annual Summary'!AI4</f>
        <v>3992184.5421686745</v>
      </c>
      <c r="H4" s="88">
        <f>'Normalized Annual Summary'!AN4</f>
        <v>2256948.7499999995</v>
      </c>
      <c r="I4" s="46">
        <f>SUM(C4:H4)</f>
        <v>714181728.69526863</v>
      </c>
    </row>
    <row r="5" spans="2:9" s="30" customFormat="1" x14ac:dyDescent="0.2">
      <c r="B5" s="49" t="s">
        <v>204</v>
      </c>
      <c r="C5" s="86">
        <f>'Normalized Annual Summary'!C5</f>
        <v>197410764.39520001</v>
      </c>
      <c r="D5" s="87">
        <f>'Normalized Annual Summary'!K5</f>
        <v>94126083.127000004</v>
      </c>
      <c r="E5" s="87">
        <f>'Normalized Annual Summary'!S5</f>
        <v>273806097.95489997</v>
      </c>
      <c r="F5" s="87">
        <f>'Normalized Annual Summary'!AA5</f>
        <v>149058789.9682</v>
      </c>
      <c r="G5" s="87">
        <f>'Normalized Annual Summary'!AI5</f>
        <v>4076824</v>
      </c>
      <c r="H5" s="88">
        <f>'Normalized Annual Summary'!AN5</f>
        <v>2229012.04</v>
      </c>
      <c r="I5" s="46">
        <f>SUM(C5:H5)</f>
        <v>720707571.48529983</v>
      </c>
    </row>
    <row r="6" spans="2:9" s="30" customFormat="1" x14ac:dyDescent="0.2">
      <c r="B6" s="49" t="s">
        <v>205</v>
      </c>
      <c r="C6" s="86">
        <f>'Normalized Annual Summary'!C6</f>
        <v>191104338.41010001</v>
      </c>
      <c r="D6" s="87">
        <f>'Normalized Annual Summary'!K6</f>
        <v>93008634.910999998</v>
      </c>
      <c r="E6" s="87">
        <f>'Normalized Annual Summary'!S6</f>
        <v>273712584.15109998</v>
      </c>
      <c r="F6" s="87">
        <f>'Normalized Annual Summary'!AA6</f>
        <v>154491718.44549999</v>
      </c>
      <c r="G6" s="87">
        <f>'Normalized Annual Summary'!AI6</f>
        <v>4142238</v>
      </c>
      <c r="H6" s="88">
        <f>'Normalized Annual Summary'!AN6</f>
        <v>1517655.06</v>
      </c>
      <c r="I6" s="46">
        <f>SUM(C6:H6)</f>
        <v>717977168.97769988</v>
      </c>
    </row>
    <row r="7" spans="2:9" s="30" customFormat="1" x14ac:dyDescent="0.2">
      <c r="B7" s="49" t="s">
        <v>206</v>
      </c>
      <c r="C7" s="86">
        <f>'Normalized Annual Summary'!C7</f>
        <v>184953208.6112</v>
      </c>
      <c r="D7" s="87">
        <f>'Normalized Annual Summary'!K7</f>
        <v>88608640.897100002</v>
      </c>
      <c r="E7" s="87">
        <f>'Normalized Annual Summary'!S7</f>
        <v>274473667.94679999</v>
      </c>
      <c r="F7" s="87">
        <f>'Normalized Annual Summary'!AA7</f>
        <v>155448434.65640002</v>
      </c>
      <c r="G7" s="87">
        <f>'Normalized Annual Summary'!AI7</f>
        <v>4555371</v>
      </c>
      <c r="H7" s="88">
        <f>'Normalized Annual Summary'!AN7</f>
        <v>1484560.47</v>
      </c>
      <c r="I7" s="46">
        <f>SUM(C7:H7)</f>
        <v>709523883.58150005</v>
      </c>
    </row>
    <row r="8" spans="2:9" s="30" customFormat="1" x14ac:dyDescent="0.2">
      <c r="B8" s="49" t="s">
        <v>119</v>
      </c>
      <c r="C8" s="86">
        <f>'Normalized Annual Summary'!C8</f>
        <v>189348695.8743</v>
      </c>
      <c r="D8" s="87">
        <f>'Normalized Annual Summary'!K8</f>
        <v>86375577.059599996</v>
      </c>
      <c r="E8" s="87">
        <f>'Normalized Annual Summary'!S8</f>
        <v>279458000.47820002</v>
      </c>
      <c r="F8" s="87">
        <f>'Normalized Annual Summary'!AA8</f>
        <v>153943745.77000001</v>
      </c>
      <c r="G8" s="87">
        <f>'Normalized Annual Summary'!AI8</f>
        <v>3336835</v>
      </c>
      <c r="H8" s="88">
        <f>'Normalized Annual Summary'!AN8</f>
        <v>1499819.8</v>
      </c>
      <c r="I8" s="46">
        <f>SUM(C8:H8)</f>
        <v>713962673.98210001</v>
      </c>
    </row>
    <row r="9" spans="2:9" x14ac:dyDescent="0.2">
      <c r="B9" s="49" t="s">
        <v>117</v>
      </c>
      <c r="C9" s="86">
        <f>'Normalized Annual Summary'!C9</f>
        <v>192061408.34380001</v>
      </c>
      <c r="D9" s="87">
        <f>'Normalized Annual Summary'!K9</f>
        <v>91470554.884800017</v>
      </c>
      <c r="E9" s="87">
        <f>'Normalized Annual Summary'!S9</f>
        <v>272498127.16669995</v>
      </c>
      <c r="F9" s="87">
        <f>'Normalized Annual Summary'!AA9</f>
        <v>151518193.477</v>
      </c>
      <c r="G9" s="87">
        <f>'Normalized Annual Summary'!AI9</f>
        <v>1817916.7936968291</v>
      </c>
      <c r="H9" s="88">
        <f>'Normalized Annual Summary'!AN9</f>
        <v>1247036.4200000002</v>
      </c>
      <c r="I9" s="46">
        <f t="shared" ref="I9:I21" si="0">SUM(C9:H9)</f>
        <v>710613237.08599675</v>
      </c>
    </row>
    <row r="10" spans="2:9" s="30" customFormat="1" x14ac:dyDescent="0.2">
      <c r="B10" s="49" t="s">
        <v>210</v>
      </c>
      <c r="C10" s="86">
        <f ca="1">'Normalized Annual Summary'!G4</f>
        <v>198884445.53850344</v>
      </c>
      <c r="D10" s="87">
        <f ca="1">'Normalized Annual Summary'!O4</f>
        <v>96064962.049348533</v>
      </c>
      <c r="E10" s="87">
        <f ca="1">'Normalized Annual Summary'!W4</f>
        <v>271411675.65216857</v>
      </c>
      <c r="F10" s="87">
        <f ca="1">'Normalized Annual Summary'!AE4</f>
        <v>148687034.32790083</v>
      </c>
      <c r="G10" s="87">
        <f>'Normalized Annual Summary'!AJ4</f>
        <v>3992184.5421686745</v>
      </c>
      <c r="H10" s="88">
        <f>'Normalized Annual Summary'!AO4</f>
        <v>2256948.7499999995</v>
      </c>
      <c r="I10" s="46">
        <f t="shared" ca="1" si="0"/>
        <v>721297250.86009002</v>
      </c>
    </row>
    <row r="11" spans="2:9" s="30" customFormat="1" x14ac:dyDescent="0.2">
      <c r="B11" s="49" t="s">
        <v>211</v>
      </c>
      <c r="C11" s="86">
        <f ca="1">'Normalized Annual Summary'!G5</f>
        <v>195591927.1698426</v>
      </c>
      <c r="D11" s="87">
        <f ca="1">'Normalized Annual Summary'!O5</f>
        <v>94490081.160482809</v>
      </c>
      <c r="E11" s="87">
        <f ca="1">'Normalized Annual Summary'!W5</f>
        <v>272384594.60780555</v>
      </c>
      <c r="F11" s="87">
        <f ca="1">'Normalized Annual Summary'!AE5</f>
        <v>150173339.5026477</v>
      </c>
      <c r="G11" s="87">
        <f>'Normalized Annual Summary'!AJ5</f>
        <v>4076824</v>
      </c>
      <c r="H11" s="88">
        <f>'Normalized Annual Summary'!AO5</f>
        <v>2229012.04</v>
      </c>
      <c r="I11" s="46">
        <f t="shared" ca="1" si="0"/>
        <v>718945778.48077869</v>
      </c>
    </row>
    <row r="12" spans="2:9" s="30" customFormat="1" x14ac:dyDescent="0.2">
      <c r="B12" s="49" t="s">
        <v>212</v>
      </c>
      <c r="C12" s="86">
        <f ca="1">'Normalized Annual Summary'!G6</f>
        <v>192163011.19059366</v>
      </c>
      <c r="D12" s="87">
        <f ca="1">'Normalized Annual Summary'!O6</f>
        <v>93776077.331089258</v>
      </c>
      <c r="E12" s="87">
        <f ca="1">'Normalized Annual Summary'!W6</f>
        <v>276283653.64495987</v>
      </c>
      <c r="F12" s="87">
        <f ca="1">'Normalized Annual Summary'!AE6</f>
        <v>154138389.63490626</v>
      </c>
      <c r="G12" s="87">
        <f>'Normalized Annual Summary'!AJ6</f>
        <v>4142238</v>
      </c>
      <c r="H12" s="88">
        <f>'Normalized Annual Summary'!AO6</f>
        <v>1517655.06</v>
      </c>
      <c r="I12" s="46">
        <f t="shared" ca="1" si="0"/>
        <v>722021024.86154902</v>
      </c>
    </row>
    <row r="13" spans="2:9" s="30" customFormat="1" x14ac:dyDescent="0.2">
      <c r="B13" s="49" t="s">
        <v>213</v>
      </c>
      <c r="C13" s="86">
        <f ca="1">'Normalized Annual Summary'!G7</f>
        <v>187471244.27989352</v>
      </c>
      <c r="D13" s="87">
        <f ca="1">'Normalized Annual Summary'!O7</f>
        <v>90457594.875864983</v>
      </c>
      <c r="E13" s="87">
        <f ca="1">'Normalized Annual Summary'!W7</f>
        <v>275227380.00079316</v>
      </c>
      <c r="F13" s="87">
        <f ca="1">'Normalized Annual Summary'!AE7</f>
        <v>152025144.92765218</v>
      </c>
      <c r="G13" s="87">
        <f>'Normalized Annual Summary'!AJ7</f>
        <v>4555371</v>
      </c>
      <c r="H13" s="88">
        <f>'Normalized Annual Summary'!AO7</f>
        <v>1484560.47</v>
      </c>
      <c r="I13" s="46">
        <f t="shared" ca="1" si="0"/>
        <v>711221295.55420375</v>
      </c>
    </row>
    <row r="14" spans="2:9" s="30" customFormat="1" x14ac:dyDescent="0.2">
      <c r="B14" s="49" t="s">
        <v>209</v>
      </c>
      <c r="C14" s="86">
        <f ca="1">'Normalized Annual Summary'!G8</f>
        <v>188263211.05711615</v>
      </c>
      <c r="D14" s="87">
        <f ca="1">'Normalized Annual Summary'!O8</f>
        <v>87793270.472651705</v>
      </c>
      <c r="E14" s="87">
        <f ca="1">'Normalized Annual Summary'!W8</f>
        <v>278459749.2745657</v>
      </c>
      <c r="F14" s="87">
        <f ca="1">'Normalized Annual Summary'!AE8</f>
        <v>154963792.47234988</v>
      </c>
      <c r="G14" s="87">
        <f>'Normalized Annual Summary'!AJ8</f>
        <v>3336835</v>
      </c>
      <c r="H14" s="88">
        <f>'Normalized Annual Summary'!AO8</f>
        <v>1499819.8</v>
      </c>
      <c r="I14" s="46">
        <f t="shared" ca="1" si="0"/>
        <v>714316678.0766834</v>
      </c>
    </row>
    <row r="15" spans="2:9" x14ac:dyDescent="0.2">
      <c r="B15" s="49" t="s">
        <v>120</v>
      </c>
      <c r="C15" s="86">
        <f ca="1">'Normalized Annual Summary'!G9</f>
        <v>190835981.25779665</v>
      </c>
      <c r="D15" s="87">
        <f ca="1">'Normalized Annual Summary'!O9</f>
        <v>92804877.442799196</v>
      </c>
      <c r="E15" s="87">
        <f ca="1">'Normalized Annual Summary'!W9</f>
        <v>272240655.0201714</v>
      </c>
      <c r="F15" s="87">
        <f ca="1">'Normalized Annual Summary'!AE9</f>
        <v>153804617.79760087</v>
      </c>
      <c r="G15" s="87">
        <f>'Normalized Annual Summary'!AJ9</f>
        <v>1817916.7936968291</v>
      </c>
      <c r="H15" s="88">
        <f>'Normalized Annual Summary'!AO9</f>
        <v>1247036.4200000002</v>
      </c>
      <c r="I15" s="46">
        <f t="shared" ca="1" si="0"/>
        <v>712751084.73206496</v>
      </c>
    </row>
    <row r="16" spans="2:9" x14ac:dyDescent="0.2">
      <c r="B16" s="49" t="s">
        <v>118</v>
      </c>
      <c r="C16" s="86">
        <f ca="1">'Normalized Annual Summary'!G10</f>
        <v>189417831.59427273</v>
      </c>
      <c r="D16" s="87">
        <f ca="1">'Normalized Annual Summary'!O10</f>
        <v>90135229.310733005</v>
      </c>
      <c r="E16" s="87">
        <f ca="1">'Normalized Annual Summary'!W10</f>
        <v>273909927.53035933</v>
      </c>
      <c r="F16" s="87">
        <f ca="1">'Normalized Annual Summary'!AE10</f>
        <v>154864222.08218554</v>
      </c>
      <c r="G16" s="87">
        <f>'Normalized Annual Summary'!AJ10</f>
        <v>1814577.0773553622</v>
      </c>
      <c r="H16" s="88">
        <f>'Normalized Annual Summary'!AO10</f>
        <v>1221325.5922377929</v>
      </c>
      <c r="I16" s="46">
        <f t="shared" ca="1" si="0"/>
        <v>711363113.1871438</v>
      </c>
    </row>
    <row r="17" spans="2:9" x14ac:dyDescent="0.2">
      <c r="B17" s="49" t="s">
        <v>121</v>
      </c>
      <c r="C17" s="41">
        <f ca="1">'Normalized Annual Summary'!G11</f>
        <v>188560877.96303329</v>
      </c>
      <c r="D17" s="39">
        <f ca="1">'Normalized Annual Summary'!O11</f>
        <v>87729829.603991896</v>
      </c>
      <c r="E17" s="39">
        <f ca="1">'Normalized Annual Summary'!W11</f>
        <v>276480202.45999652</v>
      </c>
      <c r="F17" s="39">
        <f ca="1">'Normalized Annual Summary'!AE11</f>
        <v>156314903.86013326</v>
      </c>
      <c r="G17" s="39">
        <f>'Normalized Annual Summary'!AJ11</f>
        <v>1818158.4601505373</v>
      </c>
      <c r="H17" s="43">
        <f>'Normalized Annual Summary'!AO11</f>
        <v>1196144.8585880077</v>
      </c>
      <c r="I17" s="46">
        <f t="shared" ca="1" si="0"/>
        <v>712100117.2058934</v>
      </c>
    </row>
    <row r="18" spans="2:9" x14ac:dyDescent="0.2">
      <c r="B18" s="49" t="s">
        <v>122</v>
      </c>
      <c r="C18" s="41">
        <f ca="1">'Normalized Annual Summary'!G12</f>
        <v>187842287.22543088</v>
      </c>
      <c r="D18" s="39">
        <f ca="1">'Normalized Annual Summary'!O12</f>
        <v>86574289.587245122</v>
      </c>
      <c r="E18" s="39">
        <f ca="1">'Normalized Annual Summary'!W12</f>
        <v>279259356.28869754</v>
      </c>
      <c r="F18" s="39">
        <f ca="1">'Normalized Annual Summary'!AE12</f>
        <v>157466055.56925222</v>
      </c>
      <c r="G18" s="39">
        <f>'Normalized Annual Summary'!AJ12</f>
        <v>1821739.8429457126</v>
      </c>
      <c r="H18" s="43">
        <f>'Normalized Annual Summary'!AO12</f>
        <v>1171483.2898121688</v>
      </c>
      <c r="I18" s="46">
        <f t="shared" ca="1" si="0"/>
        <v>714135211.80338371</v>
      </c>
    </row>
    <row r="19" spans="2:9" x14ac:dyDescent="0.2">
      <c r="B19" s="49" t="s">
        <v>123</v>
      </c>
      <c r="C19" s="41">
        <f ca="1">'Normalized Annual Summary'!G13</f>
        <v>186889964.73096657</v>
      </c>
      <c r="D19" s="39">
        <f ca="1">'Normalized Annual Summary'!O13</f>
        <v>85112366.307530954</v>
      </c>
      <c r="E19" s="39">
        <f ca="1">'Normalized Annual Summary'!W13</f>
        <v>281887678.25358003</v>
      </c>
      <c r="F19" s="39">
        <f ca="1">'Normalized Annual Summary'!AE13</f>
        <v>158640434.61743277</v>
      </c>
      <c r="G19" s="39">
        <f>'Normalized Annual Summary'!AJ13</f>
        <v>1825321.2257408875</v>
      </c>
      <c r="H19" s="43">
        <f>'Normalized Annual Summary'!AO13</f>
        <v>1147330.1820058511</v>
      </c>
      <c r="I19" s="46">
        <f t="shared" ca="1" si="0"/>
        <v>715503095.31725717</v>
      </c>
    </row>
    <row r="20" spans="2:9" x14ac:dyDescent="0.2">
      <c r="B20" s="49" t="s">
        <v>124</v>
      </c>
      <c r="C20" s="41">
        <f ca="1">'Normalized Annual Summary'!G14</f>
        <v>185977036.64103729</v>
      </c>
      <c r="D20" s="39">
        <f ca="1">'Normalized Annual Summary'!O14</f>
        <v>82749000.313891336</v>
      </c>
      <c r="E20" s="39">
        <f ca="1">'Normalized Annual Summary'!W14</f>
        <v>284542723.13749915</v>
      </c>
      <c r="F20" s="39">
        <f ca="1">'Normalized Annual Summary'!AE14</f>
        <v>159878758.78210899</v>
      </c>
      <c r="G20" s="39">
        <f>'Normalized Annual Summary'!AJ14</f>
        <v>1828902.6085360628</v>
      </c>
      <c r="H20" s="43">
        <f>'Normalized Annual Summary'!AO14</f>
        <v>1123675.0519528456</v>
      </c>
      <c r="I20" s="46">
        <f t="shared" ca="1" si="0"/>
        <v>716100096.5350256</v>
      </c>
    </row>
    <row r="21" spans="2:9" ht="13.5" thickBot="1" x14ac:dyDescent="0.25">
      <c r="B21" s="50" t="s">
        <v>125</v>
      </c>
      <c r="C21" s="42">
        <f ca="1">'Normalized Annual Summary'!G15</f>
        <v>185141745.14295503</v>
      </c>
      <c r="D21" s="40">
        <f ca="1">'Normalized Annual Summary'!O15</f>
        <v>80540932.583926842</v>
      </c>
      <c r="E21" s="40">
        <f ca="1">'Normalized Annual Summary'!W15</f>
        <v>287775925.30258161</v>
      </c>
      <c r="F21" s="40">
        <f ca="1">'Normalized Annual Summary'!AE15</f>
        <v>161354888.32475093</v>
      </c>
      <c r="G21" s="40">
        <f>'Normalized Annual Summary'!AJ15</f>
        <v>1832483.9913312381</v>
      </c>
      <c r="H21" s="44">
        <f>'Normalized Annual Summary'!AO15</f>
        <v>1100507.632575111</v>
      </c>
      <c r="I21" s="47">
        <f t="shared" ca="1" si="0"/>
        <v>717746482.9781208</v>
      </c>
    </row>
    <row r="23" spans="2:9" ht="16.5" thickBot="1" x14ac:dyDescent="0.3">
      <c r="B23" s="54" t="s">
        <v>126</v>
      </c>
    </row>
    <row r="24" spans="2:9" x14ac:dyDescent="0.2">
      <c r="B24" s="48" t="s">
        <v>106</v>
      </c>
      <c r="C24" s="51" t="s">
        <v>96</v>
      </c>
      <c r="D24" s="52" t="s">
        <v>97</v>
      </c>
      <c r="E24" s="52" t="s">
        <v>98</v>
      </c>
      <c r="F24" s="52" t="s">
        <v>88</v>
      </c>
      <c r="G24" s="52" t="s">
        <v>89</v>
      </c>
      <c r="H24" s="53" t="s">
        <v>95</v>
      </c>
      <c r="I24" s="45" t="s">
        <v>105</v>
      </c>
    </row>
    <row r="25" spans="2:9" s="30" customFormat="1" x14ac:dyDescent="0.2">
      <c r="B25" s="49" t="s">
        <v>118</v>
      </c>
      <c r="C25" s="95">
        <f ca="1">'CDM Adjustments'!D3</f>
        <v>189236125.87673268</v>
      </c>
      <c r="D25" s="96">
        <f ca="1">'CDM Adjustments'!D4</f>
        <v>89999497.68513149</v>
      </c>
      <c r="E25" s="96">
        <f ca="1">'CDM Adjustments'!D5</f>
        <v>273308734.85213584</v>
      </c>
      <c r="F25" s="96">
        <f ca="1">'CDM Adjustments'!D6</f>
        <v>154564803.54512522</v>
      </c>
      <c r="G25" s="96">
        <f t="shared" ref="G25:H30" si="1">G16</f>
        <v>1814577.0773553622</v>
      </c>
      <c r="H25" s="97">
        <f t="shared" si="1"/>
        <v>1221325.5922377929</v>
      </c>
      <c r="I25" s="46">
        <f t="shared" ref="I25:I30" ca="1" si="2">SUM(C25:H25)</f>
        <v>710145064.6287185</v>
      </c>
    </row>
    <row r="26" spans="2:9" x14ac:dyDescent="0.2">
      <c r="B26" s="49" t="s">
        <v>121</v>
      </c>
      <c r="C26" s="41">
        <f ca="1">'CDM Adjustments'!D11</f>
        <v>188042903.54775241</v>
      </c>
      <c r="D26" s="39">
        <f ca="1">'CDM Adjustments'!D12</f>
        <v>86732020.210205466</v>
      </c>
      <c r="E26" s="39">
        <f ca="1">'CDM Adjustments'!D13</f>
        <v>273255734.10258055</v>
      </c>
      <c r="F26" s="39">
        <f ca="1">'CDM Adjustments'!D14</f>
        <v>147081902.70894587</v>
      </c>
      <c r="G26" s="39">
        <f t="shared" si="1"/>
        <v>1818158.4601505373</v>
      </c>
      <c r="H26" s="43">
        <f t="shared" si="1"/>
        <v>1196144.8585880077</v>
      </c>
      <c r="I26" s="46">
        <f t="shared" ca="1" si="2"/>
        <v>698126863.88822281</v>
      </c>
    </row>
    <row r="27" spans="2:9" x14ac:dyDescent="0.2">
      <c r="B27" s="49" t="s">
        <v>122</v>
      </c>
      <c r="C27" s="41">
        <f ca="1">'CDM Adjustments'!D19</f>
        <v>187260718.27335721</v>
      </c>
      <c r="D27" s="39">
        <f ca="1">'CDM Adjustments'!D20</f>
        <v>84778807.558384463</v>
      </c>
      <c r="E27" s="39">
        <f ca="1">'CDM Adjustments'!D21</f>
        <v>273818458.35808438</v>
      </c>
      <c r="F27" s="39">
        <f ca="1">'CDM Adjustments'!D22</f>
        <v>144444566.26231053</v>
      </c>
      <c r="G27" s="39">
        <f t="shared" si="1"/>
        <v>1821739.8429457126</v>
      </c>
      <c r="H27" s="43">
        <f t="shared" si="1"/>
        <v>1171483.2898121688</v>
      </c>
      <c r="I27" s="46">
        <f t="shared" ca="1" si="2"/>
        <v>693295773.58489442</v>
      </c>
    </row>
    <row r="28" spans="2:9" x14ac:dyDescent="0.2">
      <c r="B28" s="49" t="s">
        <v>123</v>
      </c>
      <c r="C28" s="41">
        <f ca="1">'CDM Adjustments'!D27</f>
        <v>186243141.66885015</v>
      </c>
      <c r="D28" s="39">
        <f ca="1">'CDM Adjustments'!D28</f>
        <v>82438873.814785615</v>
      </c>
      <c r="E28" s="39">
        <f ca="1">'CDM Adjustments'!D29</f>
        <v>273991419.37502331</v>
      </c>
      <c r="F28" s="39">
        <f ca="1">'CDM Adjustments'!D30</f>
        <v>144385383.72593659</v>
      </c>
      <c r="G28" s="39">
        <f t="shared" si="1"/>
        <v>1825321.2257408875</v>
      </c>
      <c r="H28" s="43">
        <f t="shared" si="1"/>
        <v>1147330.1820058511</v>
      </c>
      <c r="I28" s="46">
        <f t="shared" ca="1" si="2"/>
        <v>690031469.99234247</v>
      </c>
    </row>
    <row r="29" spans="2:9" x14ac:dyDescent="0.2">
      <c r="B29" s="49" t="s">
        <v>124</v>
      </c>
      <c r="C29" s="41">
        <f ca="1">'CDM Adjustments'!D35</f>
        <v>185263299.89562812</v>
      </c>
      <c r="D29" s="39">
        <f ca="1">'CDM Adjustments'!D36</f>
        <v>79142304.067185253</v>
      </c>
      <c r="E29" s="39">
        <f ca="1">'CDM Adjustments'!D37</f>
        <v>274077767.39918554</v>
      </c>
      <c r="F29" s="39">
        <f ca="1">'CDM Adjustments'!D38</f>
        <v>144455962.59098297</v>
      </c>
      <c r="G29" s="39">
        <f t="shared" si="1"/>
        <v>1828902.6085360628</v>
      </c>
      <c r="H29" s="43">
        <f t="shared" si="1"/>
        <v>1123675.0519528456</v>
      </c>
      <c r="I29" s="46">
        <f t="shared" ca="1" si="2"/>
        <v>685891911.61347079</v>
      </c>
    </row>
    <row r="30" spans="2:9" ht="13.5" thickBot="1" x14ac:dyDescent="0.25">
      <c r="B30" s="50" t="s">
        <v>125</v>
      </c>
      <c r="C30" s="81">
        <f ca="1">'CDM Adjustments'!D43</f>
        <v>184359435.14100316</v>
      </c>
      <c r="D30" s="82">
        <f ca="1">'CDM Adjustments'!D44</f>
        <v>75933648.001676366</v>
      </c>
      <c r="E30" s="82">
        <f ca="1">'CDM Adjustments'!D45</f>
        <v>274516294.57699156</v>
      </c>
      <c r="F30" s="82">
        <f ca="1">'CDM Adjustments'!D46</f>
        <v>144705329.61170593</v>
      </c>
      <c r="G30" s="82">
        <f t="shared" si="1"/>
        <v>1832483.9913312381</v>
      </c>
      <c r="H30" s="83">
        <f t="shared" si="1"/>
        <v>1100507.632575111</v>
      </c>
      <c r="I30" s="47">
        <f t="shared" ca="1" si="2"/>
        <v>682447698.9552834</v>
      </c>
    </row>
    <row r="32" spans="2:9" ht="16.5" thickBot="1" x14ac:dyDescent="0.3">
      <c r="B32" s="54" t="s">
        <v>127</v>
      </c>
      <c r="C32" s="30"/>
      <c r="D32" s="30"/>
      <c r="E32" s="30"/>
      <c r="F32" s="30"/>
      <c r="G32" s="30"/>
      <c r="H32" s="30"/>
    </row>
    <row r="33" spans="2:6" x14ac:dyDescent="0.2">
      <c r="B33" s="48" t="s">
        <v>111</v>
      </c>
      <c r="C33" s="51" t="s">
        <v>98</v>
      </c>
      <c r="D33" s="52" t="s">
        <v>88</v>
      </c>
      <c r="E33" s="53" t="s">
        <v>89</v>
      </c>
      <c r="F33" s="45" t="s">
        <v>105</v>
      </c>
    </row>
    <row r="34" spans="2:6" x14ac:dyDescent="0.2">
      <c r="B34" s="49" t="s">
        <v>203</v>
      </c>
      <c r="C34" s="41">
        <f>'kW Forecast'!E5</f>
        <v>721617</v>
      </c>
      <c r="D34" s="39">
        <f>'kW Forecast'!J5</f>
        <v>240786</v>
      </c>
      <c r="E34" s="43">
        <f>'kW Forecast'!O5</f>
        <v>11246.296000000002</v>
      </c>
      <c r="F34" s="46">
        <f>SUM(C34:E34)</f>
        <v>973649.29599999997</v>
      </c>
    </row>
    <row r="35" spans="2:6" s="30" customFormat="1" x14ac:dyDescent="0.2">
      <c r="B35" s="49" t="s">
        <v>204</v>
      </c>
      <c r="C35" s="41">
        <f>'kW Forecast'!E6</f>
        <v>747917</v>
      </c>
      <c r="D35" s="39">
        <f>'kW Forecast'!J6</f>
        <v>289659</v>
      </c>
      <c r="E35" s="43">
        <f>'kW Forecast'!O6</f>
        <v>11251.134999999998</v>
      </c>
      <c r="F35" s="46">
        <f>SUM(C35:E35)</f>
        <v>1048827.135</v>
      </c>
    </row>
    <row r="36" spans="2:6" s="30" customFormat="1" x14ac:dyDescent="0.2">
      <c r="B36" s="49" t="s">
        <v>205</v>
      </c>
      <c r="C36" s="41">
        <f>'kW Forecast'!E7</f>
        <v>766581</v>
      </c>
      <c r="D36" s="39">
        <f>'kW Forecast'!J7</f>
        <v>294114</v>
      </c>
      <c r="E36" s="43">
        <f>'kW Forecast'!O7</f>
        <v>11236.715</v>
      </c>
      <c r="F36" s="46">
        <f>SUM(C36:E36)</f>
        <v>1071931.7150000001</v>
      </c>
    </row>
    <row r="37" spans="2:6" s="30" customFormat="1" x14ac:dyDescent="0.2">
      <c r="B37" s="49" t="s">
        <v>206</v>
      </c>
      <c r="C37" s="41">
        <f>'kW Forecast'!E8</f>
        <v>781260</v>
      </c>
      <c r="D37" s="39">
        <f>'kW Forecast'!J8</f>
        <v>323212</v>
      </c>
      <c r="E37" s="43">
        <f>'kW Forecast'!O8</f>
        <v>10983.794</v>
      </c>
      <c r="F37" s="46">
        <f>SUM(C37:E37)</f>
        <v>1115455.794</v>
      </c>
    </row>
    <row r="38" spans="2:6" s="30" customFormat="1" x14ac:dyDescent="0.2">
      <c r="B38" s="49" t="s">
        <v>119</v>
      </c>
      <c r="C38" s="41">
        <f>'kW Forecast'!E9</f>
        <v>767156</v>
      </c>
      <c r="D38" s="39">
        <f>'kW Forecast'!J9</f>
        <v>291732</v>
      </c>
      <c r="E38" s="43">
        <f>'kW Forecast'!O9</f>
        <v>8303.8459999999995</v>
      </c>
      <c r="F38" s="46">
        <f>SUM(C38:E38)</f>
        <v>1067191.8459999999</v>
      </c>
    </row>
    <row r="39" spans="2:6" x14ac:dyDescent="0.2">
      <c r="B39" s="49" t="s">
        <v>117</v>
      </c>
      <c r="C39" s="41">
        <f>'kW Forecast'!E10</f>
        <v>743905</v>
      </c>
      <c r="D39" s="39">
        <f>'kW Forecast'!J10</f>
        <v>286452</v>
      </c>
      <c r="E39" s="43">
        <f>'kW Forecast'!O10</f>
        <v>5045.1949999999997</v>
      </c>
      <c r="F39" s="46">
        <f t="shared" ref="F39:F45" si="3">SUM(C39:E39)</f>
        <v>1035402.1949999999</v>
      </c>
    </row>
    <row r="40" spans="2:6" x14ac:dyDescent="0.2">
      <c r="B40" s="49" t="s">
        <v>118</v>
      </c>
      <c r="C40" s="41">
        <f ca="1">'kW Forecast'!E14</f>
        <v>747759.13786306698</v>
      </c>
      <c r="D40" s="39">
        <f ca="1">'kW Forecast'!J14</f>
        <v>292777.81846455357</v>
      </c>
      <c r="E40" s="43">
        <f>'kW Forecast'!O14</f>
        <v>5035.9264128755458</v>
      </c>
      <c r="F40" s="46">
        <f t="shared" ca="1" si="3"/>
        <v>1045572.8827404961</v>
      </c>
    </row>
    <row r="41" spans="2:6" x14ac:dyDescent="0.2">
      <c r="B41" s="49" t="s">
        <v>121</v>
      </c>
      <c r="C41" s="41">
        <f ca="1">'kW Forecast'!E15</f>
        <v>754775.84800126939</v>
      </c>
      <c r="D41" s="39">
        <f ca="1">'kW Forecast'!J15</f>
        <v>295520.3979998604</v>
      </c>
      <c r="E41" s="43">
        <f>'kW Forecast'!O15</f>
        <v>5045.8656876729137</v>
      </c>
      <c r="F41" s="46">
        <f t="shared" ca="1" si="3"/>
        <v>1055342.1116888027</v>
      </c>
    </row>
    <row r="42" spans="2:6" x14ac:dyDescent="0.2">
      <c r="B42" s="49" t="s">
        <v>122</v>
      </c>
      <c r="C42" s="41">
        <f ca="1">'kW Forecast'!E16</f>
        <v>762362.78612240776</v>
      </c>
      <c r="D42" s="39">
        <f ca="1">'kW Forecast'!J16</f>
        <v>297696.70238822151</v>
      </c>
      <c r="E42" s="43">
        <f>'kW Forecast'!O16</f>
        <v>5055.8049624702826</v>
      </c>
      <c r="F42" s="46">
        <f t="shared" ca="1" si="3"/>
        <v>1065115.2934730994</v>
      </c>
    </row>
    <row r="43" spans="2:6" x14ac:dyDescent="0.2">
      <c r="B43" s="49" t="s">
        <v>123</v>
      </c>
      <c r="C43" s="41">
        <f ca="1">'kW Forecast'!E17</f>
        <v>769537.96149559412</v>
      </c>
      <c r="D43" s="39">
        <f ca="1">'kW Forecast'!J17</f>
        <v>299916.91911196749</v>
      </c>
      <c r="E43" s="43">
        <f>'kW Forecast'!O17</f>
        <v>5065.7442372676505</v>
      </c>
      <c r="F43" s="46">
        <f t="shared" ca="1" si="3"/>
        <v>1074520.6248448293</v>
      </c>
    </row>
    <row r="44" spans="2:6" x14ac:dyDescent="0.2">
      <c r="B44" s="49" t="s">
        <v>124</v>
      </c>
      <c r="C44" s="41">
        <f ca="1">'kW Forecast'!E18</f>
        <v>776786.08897781931</v>
      </c>
      <c r="D44" s="39">
        <f ca="1">'kW Forecast'!J18</f>
        <v>302258.02697155718</v>
      </c>
      <c r="E44" s="43">
        <f>'kW Forecast'!O18</f>
        <v>5075.6835120650194</v>
      </c>
      <c r="F44" s="46">
        <f t="shared" ca="1" si="3"/>
        <v>1084119.7994614416</v>
      </c>
    </row>
    <row r="45" spans="2:6" ht="13.5" thickBot="1" x14ac:dyDescent="0.25">
      <c r="B45" s="50" t="s">
        <v>125</v>
      </c>
      <c r="C45" s="42">
        <f ca="1">'kW Forecast'!E19</f>
        <v>785612.55425163126</v>
      </c>
      <c r="D45" s="40">
        <f ca="1">'kW Forecast'!J19</f>
        <v>305048.71665736742</v>
      </c>
      <c r="E45" s="44">
        <f>'kW Forecast'!O19</f>
        <v>5085.6227868623882</v>
      </c>
      <c r="F45" s="47">
        <f t="shared" ca="1" si="3"/>
        <v>1095746.8936958611</v>
      </c>
    </row>
    <row r="46" spans="2:6" x14ac:dyDescent="0.2">
      <c r="B46" s="30"/>
      <c r="C46" s="30"/>
      <c r="D46" s="30"/>
      <c r="E46" s="30"/>
      <c r="F46" s="30"/>
    </row>
    <row r="47" spans="2:6" ht="16.5" thickBot="1" x14ac:dyDescent="0.3">
      <c r="B47" s="54" t="s">
        <v>126</v>
      </c>
      <c r="C47" s="30"/>
      <c r="D47" s="30"/>
      <c r="E47" s="30"/>
      <c r="F47" s="30"/>
    </row>
    <row r="48" spans="2:6" x14ac:dyDescent="0.2">
      <c r="B48" s="94" t="s">
        <v>111</v>
      </c>
      <c r="C48" s="51" t="s">
        <v>98</v>
      </c>
      <c r="D48" s="52" t="s">
        <v>88</v>
      </c>
      <c r="E48" s="53" t="s">
        <v>89</v>
      </c>
      <c r="F48" s="45" t="s">
        <v>105</v>
      </c>
    </row>
    <row r="49" spans="2:9" x14ac:dyDescent="0.2">
      <c r="B49" s="49" t="s">
        <v>118</v>
      </c>
      <c r="C49" s="41">
        <f ca="1">'CDM Adjustments'!M4</f>
        <v>746117.91469597991</v>
      </c>
      <c r="D49" s="39">
        <f ca="1">'CDM Adjustments'!M5</f>
        <v>292211.75417346216</v>
      </c>
      <c r="E49" s="43">
        <f t="shared" ref="E49:E54" si="4">E40</f>
        <v>5035.9264128755458</v>
      </c>
      <c r="F49" s="46">
        <f t="shared" ref="F49:F54" ca="1" si="5">SUM(C49:E49)</f>
        <v>1043365.5952823176</v>
      </c>
    </row>
    <row r="50" spans="2:9" s="30" customFormat="1" x14ac:dyDescent="0.2">
      <c r="B50" s="49" t="s">
        <v>121</v>
      </c>
      <c r="C50" s="41">
        <f ca="1">'CDM Adjustments'!M12</f>
        <v>745973.2255452401</v>
      </c>
      <c r="D50" s="39">
        <f ca="1">'CDM Adjustments'!M13</f>
        <v>278064.9915891352</v>
      </c>
      <c r="E50" s="43">
        <f t="shared" si="4"/>
        <v>5045.8656876729137</v>
      </c>
      <c r="F50" s="46">
        <f t="shared" ca="1" si="5"/>
        <v>1029084.0828220482</v>
      </c>
    </row>
    <row r="51" spans="2:9" x14ac:dyDescent="0.2">
      <c r="B51" s="49" t="s">
        <v>122</v>
      </c>
      <c r="C51" s="41">
        <f ca="1">'CDM Adjustments'!M20</f>
        <v>747509.43201991613</v>
      </c>
      <c r="D51" s="39">
        <f ca="1">'CDM Adjustments'!M21</f>
        <v>273078.98771412025</v>
      </c>
      <c r="E51" s="43">
        <f t="shared" si="4"/>
        <v>5055.8049624702826</v>
      </c>
      <c r="F51" s="46">
        <f t="shared" ca="1" si="5"/>
        <v>1025644.2246965066</v>
      </c>
    </row>
    <row r="52" spans="2:9" x14ac:dyDescent="0.2">
      <c r="B52" s="49" t="s">
        <v>123</v>
      </c>
      <c r="C52" s="41">
        <f ca="1">'CDM Adjustments'!M27</f>
        <v>747981.60614692303</v>
      </c>
      <c r="D52" s="39">
        <f ca="1">'CDM Adjustments'!M28</f>
        <v>272967.10045147303</v>
      </c>
      <c r="E52" s="43">
        <f t="shared" si="4"/>
        <v>5065.7442372676505</v>
      </c>
      <c r="F52" s="46">
        <f t="shared" ca="1" si="5"/>
        <v>1026014.4508356637</v>
      </c>
    </row>
    <row r="53" spans="2:9" x14ac:dyDescent="0.2">
      <c r="B53" s="49" t="s">
        <v>124</v>
      </c>
      <c r="C53" s="41">
        <f ca="1">'CDM Adjustments'!M36</f>
        <v>748217.33153550571</v>
      </c>
      <c r="D53" s="39">
        <f ca="1">'CDM Adjustments'!M37</f>
        <v>273100.5329890867</v>
      </c>
      <c r="E53" s="43">
        <f t="shared" si="4"/>
        <v>5075.6835120650194</v>
      </c>
      <c r="F53" s="46">
        <f t="shared" ca="1" si="5"/>
        <v>1026393.5480366574</v>
      </c>
    </row>
    <row r="54" spans="2:9" ht="13.5" thickBot="1" x14ac:dyDescent="0.25">
      <c r="B54" s="50" t="s">
        <v>125</v>
      </c>
      <c r="C54" s="42">
        <f ca="1">'CDM Adjustments'!M44</f>
        <v>749414.48677322303</v>
      </c>
      <c r="D54" s="40">
        <f ca="1">'CDM Adjustments'!M45</f>
        <v>273571.97262403037</v>
      </c>
      <c r="E54" s="44">
        <f t="shared" si="4"/>
        <v>5085.6227868623882</v>
      </c>
      <c r="F54" s="47">
        <f t="shared" ca="1" si="5"/>
        <v>1028072.0821841158</v>
      </c>
    </row>
    <row r="55" spans="2:9" x14ac:dyDescent="0.2">
      <c r="B55" s="30"/>
      <c r="C55" s="30"/>
      <c r="D55" s="30"/>
      <c r="E55" s="30"/>
      <c r="F55" s="30"/>
      <c r="G55" s="30"/>
      <c r="H55" s="30"/>
    </row>
    <row r="56" spans="2:9" ht="16.5" thickBot="1" x14ac:dyDescent="0.3">
      <c r="B56" s="54" t="s">
        <v>128</v>
      </c>
      <c r="C56" s="30"/>
      <c r="D56" s="30"/>
      <c r="E56" s="30"/>
      <c r="F56" s="30"/>
      <c r="G56" s="30"/>
      <c r="H56" s="30"/>
      <c r="I56" s="30"/>
    </row>
    <row r="57" spans="2:9" x14ac:dyDescent="0.2">
      <c r="B57" s="94"/>
      <c r="C57" s="51" t="s">
        <v>96</v>
      </c>
      <c r="D57" s="52" t="s">
        <v>97</v>
      </c>
      <c r="E57" s="52" t="s">
        <v>98</v>
      </c>
      <c r="F57" s="52" t="s">
        <v>88</v>
      </c>
      <c r="G57" s="52" t="s">
        <v>89</v>
      </c>
      <c r="H57" s="53" t="s">
        <v>95</v>
      </c>
      <c r="I57" s="45" t="s">
        <v>105</v>
      </c>
    </row>
    <row r="58" spans="2:9" x14ac:dyDescent="0.2">
      <c r="B58" s="49" t="s">
        <v>203</v>
      </c>
      <c r="C58" s="41">
        <f>'Connection count '!C4</f>
        <v>23107.416666666668</v>
      </c>
      <c r="D58" s="39">
        <f>'Connection count '!H4</f>
        <v>3319.4166666666665</v>
      </c>
      <c r="E58" s="39">
        <f>'Connection count '!M4</f>
        <v>295.16666666666669</v>
      </c>
      <c r="F58" s="39">
        <f>'Connection count '!R4</f>
        <v>3</v>
      </c>
      <c r="G58" s="39">
        <f>'Connection count '!V4</f>
        <v>5114</v>
      </c>
      <c r="H58" s="43">
        <f>'Connection count '!AA4</f>
        <v>162.58333333333334</v>
      </c>
      <c r="I58" s="46">
        <f>SUM(C58:H58)</f>
        <v>32001.583333333336</v>
      </c>
    </row>
    <row r="59" spans="2:9" s="30" customFormat="1" x14ac:dyDescent="0.2">
      <c r="B59" s="49" t="s">
        <v>204</v>
      </c>
      <c r="C59" s="41">
        <f>'Connection count '!C5</f>
        <v>23163.416666666668</v>
      </c>
      <c r="D59" s="39">
        <f>'Connection count '!H5</f>
        <v>3300</v>
      </c>
      <c r="E59" s="39">
        <f>'Connection count '!M5</f>
        <v>293.83333333333331</v>
      </c>
      <c r="F59" s="39">
        <f>'Connection count '!R5</f>
        <v>3</v>
      </c>
      <c r="G59" s="39">
        <f>'Connection count '!V5</f>
        <v>5117.25</v>
      </c>
      <c r="H59" s="43">
        <f>'Connection count '!AA5</f>
        <v>158.25</v>
      </c>
      <c r="I59" s="46">
        <f>SUM(C59:H59)</f>
        <v>32035.75</v>
      </c>
    </row>
    <row r="60" spans="2:9" s="30" customFormat="1" x14ac:dyDescent="0.2">
      <c r="B60" s="49" t="s">
        <v>205</v>
      </c>
      <c r="C60" s="41">
        <f>'Connection count '!C6</f>
        <v>23212.083333333332</v>
      </c>
      <c r="D60" s="39">
        <f>'Connection count '!H6</f>
        <v>3297.75</v>
      </c>
      <c r="E60" s="39">
        <f>'Connection count '!M6</f>
        <v>291.08333333333331</v>
      </c>
      <c r="F60" s="39">
        <f>'Connection count '!R6</f>
        <v>3</v>
      </c>
      <c r="G60" s="39">
        <f>'Connection count '!V6</f>
        <v>5119.583333333333</v>
      </c>
      <c r="H60" s="43">
        <f>'Connection count '!AA6</f>
        <v>155.5</v>
      </c>
      <c r="I60" s="46">
        <f>SUM(C60:H60)</f>
        <v>32078.999999999996</v>
      </c>
    </row>
    <row r="61" spans="2:9" s="30" customFormat="1" x14ac:dyDescent="0.2">
      <c r="B61" s="93" t="s">
        <v>206</v>
      </c>
      <c r="C61" s="41">
        <f>'Connection count '!C7</f>
        <v>23192.5</v>
      </c>
      <c r="D61" s="39">
        <f>'Connection count '!H7</f>
        <v>3249.8333333333335</v>
      </c>
      <c r="E61" s="39">
        <f>'Connection count '!M7</f>
        <v>306.58333333333331</v>
      </c>
      <c r="F61" s="39">
        <f>'Connection count '!R7</f>
        <v>3</v>
      </c>
      <c r="G61" s="39">
        <f>'Connection count '!V7</f>
        <v>5126</v>
      </c>
      <c r="H61" s="43">
        <f>'Connection count '!AA7</f>
        <v>152</v>
      </c>
      <c r="I61" s="46">
        <f>SUM(C61:H61)</f>
        <v>32029.916666666664</v>
      </c>
    </row>
    <row r="62" spans="2:9" s="30" customFormat="1" x14ac:dyDescent="0.2">
      <c r="B62" s="49" t="s">
        <v>119</v>
      </c>
      <c r="C62" s="41">
        <f>'Connection count '!C8</f>
        <v>23467.5</v>
      </c>
      <c r="D62" s="39">
        <f>'Connection count '!H8</f>
        <v>3212.75</v>
      </c>
      <c r="E62" s="39">
        <f>'Connection count '!M8</f>
        <v>317.75</v>
      </c>
      <c r="F62" s="39">
        <f>'Connection count '!R8</f>
        <v>3</v>
      </c>
      <c r="G62" s="39">
        <f>'Connection count '!V8</f>
        <v>5384.916666666667</v>
      </c>
      <c r="H62" s="43">
        <f>'Connection count '!AA8</f>
        <v>150.83333333333334</v>
      </c>
      <c r="I62" s="46">
        <f>SUM(C62:H62)</f>
        <v>32536.75</v>
      </c>
    </row>
    <row r="63" spans="2:9" x14ac:dyDescent="0.2">
      <c r="B63" s="49" t="s">
        <v>117</v>
      </c>
      <c r="C63" s="41">
        <f>'Connection count '!C9</f>
        <v>23852.583333333332</v>
      </c>
      <c r="D63" s="39">
        <f>'Connection count '!H9</f>
        <v>3051.3333333333335</v>
      </c>
      <c r="E63" s="39">
        <f>'Connection count '!M9</f>
        <v>324.5</v>
      </c>
      <c r="F63" s="39">
        <f>'Connection count '!R9</f>
        <v>3</v>
      </c>
      <c r="G63" s="39">
        <f>'Connection count '!V9</f>
        <v>5228.083333333333</v>
      </c>
      <c r="H63" s="43">
        <f>'Connection count '!AA9</f>
        <v>146.5</v>
      </c>
      <c r="I63" s="46">
        <f t="shared" ref="I63:I69" si="6">SUM(C63:H63)</f>
        <v>32605.999999999996</v>
      </c>
    </row>
    <row r="64" spans="2:9" x14ac:dyDescent="0.2">
      <c r="B64" s="49" t="s">
        <v>118</v>
      </c>
      <c r="C64" s="41">
        <f>'Connection count '!C10</f>
        <v>24004.475833780409</v>
      </c>
      <c r="D64" s="39">
        <f>'Connection count '!H10</f>
        <v>3000.3728711861681</v>
      </c>
      <c r="E64" s="39">
        <f>'Connection count '!M10</f>
        <v>330.70760277267368</v>
      </c>
      <c r="F64" s="39">
        <f>'Connection count '!R10</f>
        <v>3</v>
      </c>
      <c r="G64" s="39">
        <f>'Connection count '!V10</f>
        <v>5336.5</v>
      </c>
      <c r="H64" s="43">
        <f>'Connection count '!AA10</f>
        <v>143.47952986235688</v>
      </c>
      <c r="I64" s="46">
        <f t="shared" si="6"/>
        <v>32818.535837601608</v>
      </c>
    </row>
    <row r="65" spans="2:9" x14ac:dyDescent="0.2">
      <c r="B65" s="49" t="s">
        <v>121</v>
      </c>
      <c r="C65" s="41">
        <f>'Connection count '!C11</f>
        <v>24157.335580892955</v>
      </c>
      <c r="D65" s="39">
        <f>'Connection count '!H11</f>
        <v>2950.2635021247315</v>
      </c>
      <c r="E65" s="39">
        <f>'Connection count '!M11</f>
        <v>337.03395541340069</v>
      </c>
      <c r="F65" s="39">
        <f>'Connection count '!R11</f>
        <v>3</v>
      </c>
      <c r="G65" s="39">
        <f>'Connection count '!V11</f>
        <v>5348.5</v>
      </c>
      <c r="H65" s="43">
        <f>'Connection count '!AA11</f>
        <v>140.52133439947414</v>
      </c>
      <c r="I65" s="46">
        <f t="shared" si="6"/>
        <v>32936.654372830562</v>
      </c>
    </row>
    <row r="66" spans="2:9" x14ac:dyDescent="0.2">
      <c r="B66" s="49" t="s">
        <v>122</v>
      </c>
      <c r="C66" s="41">
        <f>'Connection count '!C12</f>
        <v>24311.16873406732</v>
      </c>
      <c r="D66" s="39">
        <f>'Connection count '!H12</f>
        <v>2900.9910120031923</v>
      </c>
      <c r="E66" s="39">
        <f>'Connection count '!M12</f>
        <v>343.48132957706599</v>
      </c>
      <c r="F66" s="39">
        <f>'Connection count '!R12</f>
        <v>3</v>
      </c>
      <c r="G66" s="39">
        <f>'Connection count '!V12</f>
        <v>5360.5</v>
      </c>
      <c r="H66" s="43">
        <f>'Connection count '!AA12</f>
        <v>137.6241296605296</v>
      </c>
      <c r="I66" s="46">
        <f t="shared" si="6"/>
        <v>33056.765205308111</v>
      </c>
    </row>
    <row r="67" spans="2:9" x14ac:dyDescent="0.2">
      <c r="B67" s="49" t="s">
        <v>123</v>
      </c>
      <c r="C67" s="41">
        <f>'Connection count '!C13</f>
        <v>24465.981491922685</v>
      </c>
      <c r="D67" s="39">
        <f>'Connection count '!H13</f>
        <v>2852.5414240668401</v>
      </c>
      <c r="E67" s="39">
        <f>'Connection count '!M13</f>
        <v>350.05204037473698</v>
      </c>
      <c r="F67" s="39">
        <f>'Connection count '!R13</f>
        <v>3</v>
      </c>
      <c r="G67" s="39">
        <f>'Connection count '!V13</f>
        <v>5372.5</v>
      </c>
      <c r="H67" s="43">
        <f>'Connection count '!AA13</f>
        <v>134.78665816661319</v>
      </c>
      <c r="I67" s="46">
        <f t="shared" si="6"/>
        <v>33178.861614530877</v>
      </c>
    </row>
    <row r="68" spans="2:9" x14ac:dyDescent="0.2">
      <c r="B68" s="49" t="s">
        <v>124</v>
      </c>
      <c r="C68" s="41">
        <f>'Connection count '!C14</f>
        <v>24621.780092550849</v>
      </c>
      <c r="D68" s="39">
        <f>'Connection count '!H14</f>
        <v>2804.9009949874062</v>
      </c>
      <c r="E68" s="39">
        <f>'Connection count '!M14</f>
        <v>356.74844720496901</v>
      </c>
      <c r="F68" s="39">
        <f>'Connection count '!R14</f>
        <v>3</v>
      </c>
      <c r="G68" s="39">
        <f>'Connection count '!V14</f>
        <v>5384.5</v>
      </c>
      <c r="H68" s="43">
        <f>'Connection count '!AA14</f>
        <v>132.00768836494109</v>
      </c>
      <c r="I68" s="46">
        <f t="shared" si="6"/>
        <v>33302.937223108158</v>
      </c>
    </row>
    <row r="69" spans="2:9" ht="13.5" thickBot="1" x14ac:dyDescent="0.25">
      <c r="B69" s="50" t="s">
        <v>125</v>
      </c>
      <c r="C69" s="42">
        <f>'Connection count '!C15</f>
        <v>24778.570813767583</v>
      </c>
      <c r="D69" s="40">
        <f>'Connection count '!H15</f>
        <v>2758.0562109645957</v>
      </c>
      <c r="E69" s="40">
        <f>'Connection count '!M15</f>
        <v>363.57295460101398</v>
      </c>
      <c r="F69" s="40">
        <f>'Connection count '!R15</f>
        <v>3</v>
      </c>
      <c r="G69" s="40">
        <f>'Connection count '!V15</f>
        <v>5396.5</v>
      </c>
      <c r="H69" s="44">
        <f>'Connection count '!AA15</f>
        <v>129.28601409432264</v>
      </c>
      <c r="I69" s="47">
        <f t="shared" si="6"/>
        <v>33428.985993427515</v>
      </c>
    </row>
  </sheetData>
  <mergeCells count="1">
    <mergeCell ref="B2:C2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"/>
  <sheetViews>
    <sheetView workbookViewId="0"/>
  </sheetViews>
  <sheetFormatPr defaultRowHeight="12.75" x14ac:dyDescent="0.2"/>
  <sheetData>
    <row r="1" spans="2:7" s="30" customFormat="1" ht="15.75" x14ac:dyDescent="0.25">
      <c r="B1" s="54" t="s">
        <v>164</v>
      </c>
    </row>
    <row r="2" spans="2:7" s="30" customFormat="1" x14ac:dyDescent="0.2">
      <c r="B2" s="68" t="s">
        <v>165</v>
      </c>
    </row>
    <row r="3" spans="2:7" x14ac:dyDescent="0.2">
      <c r="C3" t="s">
        <v>90</v>
      </c>
      <c r="D3" t="s">
        <v>92</v>
      </c>
      <c r="E3" t="s">
        <v>91</v>
      </c>
      <c r="F3" t="s">
        <v>93</v>
      </c>
      <c r="G3" t="s">
        <v>94</v>
      </c>
    </row>
    <row r="4" spans="2:7" s="30" customFormat="1" x14ac:dyDescent="0.2">
      <c r="C4" s="61">
        <v>42069</v>
      </c>
      <c r="D4" s="61">
        <v>42030</v>
      </c>
      <c r="E4" s="61">
        <v>42061</v>
      </c>
      <c r="F4" s="61">
        <v>42061</v>
      </c>
    </row>
    <row r="5" spans="2:7" x14ac:dyDescent="0.2">
      <c r="B5">
        <v>2015</v>
      </c>
      <c r="C5" s="14">
        <v>8.9999999999999993E-3</v>
      </c>
      <c r="D5" s="14">
        <v>1.4E-2</v>
      </c>
      <c r="E5" s="14">
        <v>8.9999999999999993E-3</v>
      </c>
      <c r="F5" s="14">
        <v>1.4E-2</v>
      </c>
      <c r="G5" s="14">
        <f>AVERAGE(C5:F5)</f>
        <v>1.15E-2</v>
      </c>
    </row>
    <row r="6" spans="2:7" x14ac:dyDescent="0.2">
      <c r="B6">
        <v>2016</v>
      </c>
      <c r="C6" s="14">
        <v>1.2E-2</v>
      </c>
      <c r="D6" s="14">
        <v>1.0999999999999999E-2</v>
      </c>
      <c r="E6" s="14">
        <v>0.01</v>
      </c>
      <c r="F6" s="14">
        <v>1.2E-2</v>
      </c>
      <c r="G6" s="14">
        <f>AVERAGE(C6:F6)</f>
        <v>1.125E-2</v>
      </c>
    </row>
    <row r="7" spans="2:7" x14ac:dyDescent="0.2">
      <c r="B7" s="30">
        <v>2017</v>
      </c>
      <c r="C7" s="14"/>
      <c r="D7" s="14"/>
      <c r="E7" s="14"/>
      <c r="F7" s="14"/>
      <c r="G7" s="14">
        <f>G6</f>
        <v>1.125E-2</v>
      </c>
    </row>
    <row r="8" spans="2:7" x14ac:dyDescent="0.2">
      <c r="B8" s="30">
        <v>2018</v>
      </c>
      <c r="C8" s="14"/>
      <c r="D8" s="14"/>
      <c r="E8" s="14"/>
      <c r="F8" s="14"/>
      <c r="G8" s="14">
        <f>G7</f>
        <v>1.125E-2</v>
      </c>
    </row>
    <row r="9" spans="2:7" x14ac:dyDescent="0.2">
      <c r="B9" s="30">
        <v>2019</v>
      </c>
      <c r="C9" s="14"/>
      <c r="D9" s="14"/>
      <c r="E9" s="14"/>
      <c r="F9" s="14"/>
      <c r="G9" s="14">
        <f>G8</f>
        <v>1.125E-2</v>
      </c>
    </row>
    <row r="10" spans="2:7" x14ac:dyDescent="0.2">
      <c r="B10" s="30">
        <v>2020</v>
      </c>
      <c r="C10" s="14"/>
      <c r="D10" s="14"/>
      <c r="E10" s="14"/>
      <c r="F10" s="14"/>
      <c r="G10" s="14">
        <f>G9</f>
        <v>1.125E-2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/>
  </sheetViews>
  <sheetFormatPr defaultRowHeight="12.75" x14ac:dyDescent="0.2"/>
  <cols>
    <col min="1" max="1" width="19.42578125" customWidth="1"/>
    <col min="2" max="2" width="14" bestFit="1" customWidth="1"/>
    <col min="3" max="3" width="17.7109375" bestFit="1" customWidth="1"/>
    <col min="4" max="4" width="12.5703125" bestFit="1" customWidth="1"/>
    <col min="5" max="5" width="12" bestFit="1" customWidth="1"/>
  </cols>
  <sheetData>
    <row r="1" spans="1:5" x14ac:dyDescent="0.2">
      <c r="A1" t="s">
        <v>150</v>
      </c>
    </row>
    <row r="2" spans="1:5" x14ac:dyDescent="0.2">
      <c r="A2" t="s">
        <v>176</v>
      </c>
    </row>
    <row r="4" spans="1:5" x14ac:dyDescent="0.2">
      <c r="B4" t="s">
        <v>45</v>
      </c>
      <c r="C4" t="s">
        <v>44</v>
      </c>
      <c r="D4" t="s">
        <v>46</v>
      </c>
      <c r="E4" t="s">
        <v>14</v>
      </c>
    </row>
    <row r="5" spans="1:5" x14ac:dyDescent="0.2">
      <c r="A5" t="s">
        <v>13</v>
      </c>
      <c r="B5" s="23">
        <v>-21829458.475313298</v>
      </c>
      <c r="C5" s="23">
        <v>10769775.905179501</v>
      </c>
      <c r="D5" s="72">
        <v>-2.0269185419925901</v>
      </c>
      <c r="E5" s="5">
        <v>4.7047670449931002E-2</v>
      </c>
    </row>
    <row r="6" spans="1:5" x14ac:dyDescent="0.2">
      <c r="A6" t="s">
        <v>9</v>
      </c>
      <c r="B6" s="23">
        <v>12279.6746744144</v>
      </c>
      <c r="C6" s="23">
        <v>834.60156741827302</v>
      </c>
      <c r="D6" s="72">
        <v>14.713217844054499</v>
      </c>
      <c r="E6" s="5">
        <v>9.8521810416377999E-22</v>
      </c>
    </row>
    <row r="7" spans="1:5" x14ac:dyDescent="0.2">
      <c r="A7" t="s">
        <v>10</v>
      </c>
      <c r="B7" s="23">
        <v>33835.877947555397</v>
      </c>
      <c r="C7" s="23">
        <v>3298.88648118728</v>
      </c>
      <c r="D7" s="72">
        <v>10.256757284772601</v>
      </c>
      <c r="E7" s="5">
        <v>6.7006758099218103E-15</v>
      </c>
    </row>
    <row r="8" spans="1:5" x14ac:dyDescent="0.2">
      <c r="A8" s="12" t="s">
        <v>76</v>
      </c>
      <c r="B8" s="23">
        <v>-27107.373465071501</v>
      </c>
      <c r="C8" s="23">
        <v>6164.0416025013301</v>
      </c>
      <c r="D8" s="72">
        <v>-4.3976623152691703</v>
      </c>
      <c r="E8" s="5">
        <v>4.4605143508923702E-5</v>
      </c>
    </row>
    <row r="9" spans="1:5" x14ac:dyDescent="0.2">
      <c r="A9" t="s">
        <v>143</v>
      </c>
      <c r="B9" s="23">
        <v>1540.2652851887401</v>
      </c>
      <c r="C9" s="23">
        <v>470.28659899067299</v>
      </c>
      <c r="D9" s="72">
        <v>3.2751630356775099</v>
      </c>
      <c r="E9" s="5">
        <v>1.7434417197885301E-3</v>
      </c>
    </row>
    <row r="10" spans="1:5" x14ac:dyDescent="0.2">
      <c r="A10" t="s">
        <v>141</v>
      </c>
      <c r="B10" s="23">
        <v>-2247633.2272498501</v>
      </c>
      <c r="C10" s="23">
        <v>513417.35464228602</v>
      </c>
      <c r="D10" s="72">
        <v>-4.3777897395304297</v>
      </c>
      <c r="E10" s="5">
        <v>4.7808190419149402E-5</v>
      </c>
    </row>
    <row r="11" spans="1:5" x14ac:dyDescent="0.2">
      <c r="A11" t="s">
        <v>30</v>
      </c>
      <c r="B11" s="23">
        <v>-1155768.0223701899</v>
      </c>
      <c r="C11" s="23">
        <v>355289.91903530998</v>
      </c>
      <c r="D11" s="72">
        <v>-3.2530279088929799</v>
      </c>
      <c r="E11">
        <v>1.8631209726618699E-3</v>
      </c>
    </row>
    <row r="12" spans="1:5" x14ac:dyDescent="0.2">
      <c r="A12" t="s">
        <v>31</v>
      </c>
      <c r="B12" s="23">
        <v>-2202368.1909308801</v>
      </c>
      <c r="C12" s="23">
        <v>512339.22301257099</v>
      </c>
      <c r="D12" s="72">
        <v>-4.2986523225391204</v>
      </c>
      <c r="E12" s="5">
        <v>6.2926934417754802E-5</v>
      </c>
    </row>
    <row r="13" spans="1:5" x14ac:dyDescent="0.2">
      <c r="A13" t="s">
        <v>32</v>
      </c>
      <c r="B13" s="23">
        <v>-1224027.3043384899</v>
      </c>
      <c r="C13" s="23">
        <v>356151.49997592502</v>
      </c>
      <c r="D13" s="72">
        <v>-3.4368163672516601</v>
      </c>
      <c r="E13">
        <v>1.06538167669121E-3</v>
      </c>
    </row>
    <row r="14" spans="1:5" x14ac:dyDescent="0.2">
      <c r="A14" t="s">
        <v>177</v>
      </c>
      <c r="B14" s="23">
        <v>-2436223.8583839401</v>
      </c>
      <c r="C14" s="23">
        <v>636254.804202297</v>
      </c>
      <c r="D14" s="72">
        <v>-3.8290066217077201</v>
      </c>
      <c r="E14">
        <v>3.05944873800162E-4</v>
      </c>
    </row>
    <row r="15" spans="1:5" x14ac:dyDescent="0.2">
      <c r="A15" t="s">
        <v>148</v>
      </c>
      <c r="B15" s="23">
        <v>-837788.64826971502</v>
      </c>
      <c r="C15" s="23">
        <v>395864.45261153398</v>
      </c>
      <c r="D15" s="72">
        <v>-2.11635230883397</v>
      </c>
      <c r="E15">
        <v>3.8403260701099499E-2</v>
      </c>
    </row>
    <row r="17" spans="1:4" x14ac:dyDescent="0.2">
      <c r="A17" s="12" t="s">
        <v>47</v>
      </c>
      <c r="B17">
        <v>16102838.1630759</v>
      </c>
      <c r="C17" t="s">
        <v>48</v>
      </c>
      <c r="D17">
        <v>3690037.7211871101</v>
      </c>
    </row>
    <row r="18" spans="1:4" x14ac:dyDescent="0.2">
      <c r="A18" s="31" t="s">
        <v>49</v>
      </c>
      <c r="B18">
        <v>20921151315699.199</v>
      </c>
      <c r="C18" t="s">
        <v>50</v>
      </c>
      <c r="D18">
        <v>585636.14446171897</v>
      </c>
    </row>
    <row r="19" spans="1:4" x14ac:dyDescent="0.2">
      <c r="A19" t="s">
        <v>15</v>
      </c>
      <c r="B19">
        <v>0.97835958323624805</v>
      </c>
      <c r="C19" t="s">
        <v>16</v>
      </c>
      <c r="D19">
        <v>0.97481197393071495</v>
      </c>
    </row>
    <row r="20" spans="1:4" x14ac:dyDescent="0.2">
      <c r="A20" t="s">
        <v>151</v>
      </c>
      <c r="B20">
        <v>275.779968699015</v>
      </c>
      <c r="C20" t="s">
        <v>17</v>
      </c>
      <c r="D20" s="5">
        <v>7.6148722623948196E-47</v>
      </c>
    </row>
    <row r="21" spans="1:4" x14ac:dyDescent="0.2">
      <c r="A21" t="s">
        <v>51</v>
      </c>
      <c r="B21">
        <v>-1052.3877384677601</v>
      </c>
      <c r="C21" t="s">
        <v>52</v>
      </c>
      <c r="D21">
        <v>2126.7754769355101</v>
      </c>
    </row>
    <row r="22" spans="1:4" x14ac:dyDescent="0.2">
      <c r="A22" t="s">
        <v>53</v>
      </c>
      <c r="B22">
        <v>2151.81880424469</v>
      </c>
      <c r="C22" t="s">
        <v>54</v>
      </c>
      <c r="D22">
        <v>2136.7452996973998</v>
      </c>
    </row>
    <row r="23" spans="1:4" x14ac:dyDescent="0.2">
      <c r="A23" t="s">
        <v>55</v>
      </c>
      <c r="B23">
        <v>0.13269194347302801</v>
      </c>
      <c r="C23" t="s">
        <v>18</v>
      </c>
      <c r="D23">
        <v>1.7096220416933801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workbookViewId="0"/>
  </sheetViews>
  <sheetFormatPr defaultRowHeight="12.75" x14ac:dyDescent="0.2"/>
  <cols>
    <col min="1" max="1" width="7.140625" style="11" bestFit="1" customWidth="1"/>
    <col min="2" max="2" width="7.140625" style="11" customWidth="1"/>
    <col min="3" max="3" width="12" bestFit="1" customWidth="1"/>
    <col min="4" max="5" width="12.7109375" bestFit="1" customWidth="1"/>
    <col min="6" max="6" width="5.5703125" bestFit="1" customWidth="1"/>
    <col min="7" max="7" width="8.7109375" style="30" bestFit="1" customWidth="1"/>
    <col min="8" max="13" width="8.7109375" style="30" customWidth="1"/>
    <col min="15" max="16" width="14" style="62" bestFit="1" customWidth="1"/>
    <col min="17" max="18" width="12.85546875" style="62" bestFit="1" customWidth="1"/>
    <col min="19" max="19" width="14" style="62" bestFit="1" customWidth="1"/>
    <col min="20" max="25" width="14" style="62" customWidth="1"/>
    <col min="26" max="26" width="14.42578125" style="62" bestFit="1" customWidth="1"/>
  </cols>
  <sheetData>
    <row r="1" spans="1:27" x14ac:dyDescent="0.2">
      <c r="A1" s="11" t="str">
        <f>'Monthly Data'!A1</f>
        <v>Date</v>
      </c>
      <c r="B1" s="15" t="s">
        <v>33</v>
      </c>
      <c r="C1" t="str">
        <f>'Monthly Data'!D1</f>
        <v>ReskWh</v>
      </c>
      <c r="D1" t="str">
        <f>'Monthly Data'!U1</f>
        <v>HDD</v>
      </c>
      <c r="E1" t="str">
        <f>'Monthly Data'!V1</f>
        <v>CDD</v>
      </c>
      <c r="F1" t="str">
        <f>'Monthly Data'!AA1</f>
        <v>Trend</v>
      </c>
      <c r="G1" s="30" t="str">
        <f>'Monthly Data'!AB1</f>
        <v>Res Cust</v>
      </c>
      <c r="H1" s="30" t="str">
        <f>'Monthly Data'!AM1</f>
        <v>Fall</v>
      </c>
      <c r="I1" s="30" t="str">
        <f>'Monthly Data'!AN1</f>
        <v>DFEB</v>
      </c>
      <c r="J1" s="30" t="str">
        <f>'Monthly Data'!AO1</f>
        <v>DAPR</v>
      </c>
      <c r="K1" s="30" t="str">
        <f>'Monthly Data'!AP1</f>
        <v>DDEC</v>
      </c>
      <c r="L1" s="30" t="str">
        <f>'Monthly Data'!AQ1</f>
        <v>PostSecondarySummer</v>
      </c>
      <c r="M1" s="30" t="str">
        <f>'Monthly Data'!AS1</f>
        <v>DMAR</v>
      </c>
      <c r="O1" s="62" t="s">
        <v>13</v>
      </c>
      <c r="P1" s="62" t="str">
        <f>D1</f>
        <v>HDD</v>
      </c>
      <c r="Q1" s="62" t="str">
        <f>E1</f>
        <v>CDD</v>
      </c>
      <c r="R1" s="62" t="str">
        <f>F1</f>
        <v>Trend</v>
      </c>
      <c r="S1" s="62" t="str">
        <f>G1</f>
        <v>Res Cust</v>
      </c>
      <c r="T1" s="62" t="str">
        <f t="shared" ref="T1:Y1" si="0">H1</f>
        <v>Fall</v>
      </c>
      <c r="U1" s="62" t="str">
        <f t="shared" si="0"/>
        <v>DFEB</v>
      </c>
      <c r="V1" s="62" t="str">
        <f t="shared" si="0"/>
        <v>DAPR</v>
      </c>
      <c r="W1" s="62" t="str">
        <f t="shared" si="0"/>
        <v>DDEC</v>
      </c>
      <c r="X1" s="62" t="str">
        <f t="shared" si="0"/>
        <v>PostSecondarySummer</v>
      </c>
      <c r="Y1" s="62" t="str">
        <f t="shared" si="0"/>
        <v>DMAR</v>
      </c>
      <c r="Z1" s="63" t="s">
        <v>56</v>
      </c>
      <c r="AA1" s="12" t="s">
        <v>57</v>
      </c>
    </row>
    <row r="2" spans="1:27" x14ac:dyDescent="0.2">
      <c r="A2" s="11">
        <f>'Monthly Data'!A2</f>
        <v>39814</v>
      </c>
      <c r="B2" s="6">
        <f>YEAR(A2)</f>
        <v>2009</v>
      </c>
      <c r="C2">
        <f>'Monthly Data'!F2</f>
        <v>24635161.167892549</v>
      </c>
      <c r="D2">
        <f>'Monthly Data'!U2</f>
        <v>887.09999999999991</v>
      </c>
      <c r="E2">
        <f>'Monthly Data'!V2</f>
        <v>0</v>
      </c>
      <c r="F2">
        <f>'Monthly Data'!AA2</f>
        <v>1</v>
      </c>
      <c r="G2" s="30">
        <f>'Monthly Data'!AB2</f>
        <v>23190</v>
      </c>
      <c r="H2" s="30">
        <f>'Monthly Data'!AM2</f>
        <v>0</v>
      </c>
      <c r="I2" s="30">
        <f>'Monthly Data'!AN2</f>
        <v>0</v>
      </c>
      <c r="J2" s="30">
        <f>'Monthly Data'!AO2</f>
        <v>0</v>
      </c>
      <c r="K2" s="30">
        <f>'Monthly Data'!AP2</f>
        <v>0</v>
      </c>
      <c r="L2" s="30">
        <f>'Monthly Data'!AQ2</f>
        <v>0</v>
      </c>
      <c r="M2" s="30">
        <f>'Monthly Data'!AS2</f>
        <v>0</v>
      </c>
      <c r="O2" s="62">
        <f>'Res OLS Model'!$B$5</f>
        <v>-21829458.475313298</v>
      </c>
      <c r="P2" s="62">
        <f>'Res OLS Model'!$B$6*D2</f>
        <v>10893299.403673014</v>
      </c>
      <c r="Q2" s="62">
        <f>'Res OLS Model'!$B$7*E2</f>
        <v>0</v>
      </c>
      <c r="R2" s="62">
        <f>'Res OLS Model'!$B$8*F2</f>
        <v>-27107.373465071501</v>
      </c>
      <c r="S2" s="62">
        <f>'Res OLS Model'!$B$9*G2</f>
        <v>35718751.963526882</v>
      </c>
      <c r="T2" s="62">
        <f>'Res OLS Model'!$B$10*H2</f>
        <v>0</v>
      </c>
      <c r="U2" s="62">
        <f>'Res OLS Model'!$B$11*I2</f>
        <v>0</v>
      </c>
      <c r="V2" s="62">
        <f>'Res OLS Model'!$B$12*J2</f>
        <v>0</v>
      </c>
      <c r="W2" s="62">
        <f>'Res OLS Model'!$B$13*K2</f>
        <v>0</v>
      </c>
      <c r="X2" s="62">
        <f>'Res OLS Model'!$B$14*L2</f>
        <v>0</v>
      </c>
      <c r="Y2" s="62">
        <f>'Res OLS Model'!$B$15*M2</f>
        <v>0</v>
      </c>
      <c r="Z2" s="62">
        <f>SUM(O2:Y2)</f>
        <v>24755485.518421523</v>
      </c>
      <c r="AA2" s="13">
        <f>ABS(Z2-C2)/C2</f>
        <v>4.8842526220528645E-3</v>
      </c>
    </row>
    <row r="3" spans="1:27" x14ac:dyDescent="0.2">
      <c r="A3" s="11">
        <f>'Monthly Data'!A3</f>
        <v>39845</v>
      </c>
      <c r="B3" s="6">
        <f t="shared" ref="B3:B61" si="1">YEAR(A3)</f>
        <v>2009</v>
      </c>
      <c r="C3" s="30">
        <f>'Monthly Data'!F3</f>
        <v>21264941.095677644</v>
      </c>
      <c r="D3">
        <f>'Monthly Data'!U3</f>
        <v>653.80000000000007</v>
      </c>
      <c r="E3">
        <f>'Monthly Data'!V3</f>
        <v>0</v>
      </c>
      <c r="F3">
        <f>'Monthly Data'!AA3</f>
        <v>2</v>
      </c>
      <c r="G3" s="30">
        <f>'Monthly Data'!AB3</f>
        <v>23198</v>
      </c>
      <c r="H3" s="30">
        <f>'Monthly Data'!AM3</f>
        <v>0</v>
      </c>
      <c r="I3" s="30">
        <f>'Monthly Data'!AN3</f>
        <v>1</v>
      </c>
      <c r="J3" s="30">
        <f>'Monthly Data'!AO3</f>
        <v>0</v>
      </c>
      <c r="K3" s="30">
        <f>'Monthly Data'!AP3</f>
        <v>0</v>
      </c>
      <c r="L3" s="30">
        <f>'Monthly Data'!AQ3</f>
        <v>0</v>
      </c>
      <c r="M3" s="30">
        <f>'Monthly Data'!AS3</f>
        <v>0</v>
      </c>
      <c r="O3" s="62">
        <f>'Res OLS Model'!$B$5</f>
        <v>-21829458.475313298</v>
      </c>
      <c r="P3" s="62">
        <f>'Res OLS Model'!$B$6*D3</f>
        <v>8028451.3021321353</v>
      </c>
      <c r="Q3" s="62">
        <f>'Res OLS Model'!$B$7*E3</f>
        <v>0</v>
      </c>
      <c r="R3" s="62">
        <f>'Res OLS Model'!$B$8*F3</f>
        <v>-54214.746930143003</v>
      </c>
      <c r="S3" s="62">
        <f>'Res OLS Model'!$B$9*G3</f>
        <v>35731074.085808396</v>
      </c>
      <c r="T3" s="62">
        <f>'Res OLS Model'!$B$10*H3</f>
        <v>0</v>
      </c>
      <c r="U3" s="62">
        <f>'Res OLS Model'!$B$11*I3</f>
        <v>-1155768.0223701899</v>
      </c>
      <c r="V3" s="62">
        <f>'Res OLS Model'!$B$12*J3</f>
        <v>0</v>
      </c>
      <c r="W3" s="62">
        <f>'Res OLS Model'!$B$13*K3</f>
        <v>0</v>
      </c>
      <c r="X3" s="62">
        <f>'Res OLS Model'!$B$14*L3</f>
        <v>0</v>
      </c>
      <c r="Y3" s="62">
        <f>'Res OLS Model'!$B$15*M3</f>
        <v>0</v>
      </c>
      <c r="Z3" s="62">
        <f t="shared" ref="Z3:Z66" si="2">SUM(O3:Y3)</f>
        <v>20720084.143326901</v>
      </c>
      <c r="AA3" s="13">
        <f t="shared" ref="AA3:AA61" si="3">ABS(Z3-C3)/C3</f>
        <v>2.5622311855897494E-2</v>
      </c>
    </row>
    <row r="4" spans="1:27" x14ac:dyDescent="0.2">
      <c r="A4" s="11">
        <f>'Monthly Data'!A4</f>
        <v>39873</v>
      </c>
      <c r="B4" s="6">
        <f t="shared" si="1"/>
        <v>2009</v>
      </c>
      <c r="C4" s="30">
        <f>'Monthly Data'!F4</f>
        <v>20320467.289462749</v>
      </c>
      <c r="D4">
        <f>'Monthly Data'!U4</f>
        <v>555.60000000000014</v>
      </c>
      <c r="E4">
        <f>'Monthly Data'!V4</f>
        <v>0</v>
      </c>
      <c r="F4">
        <f>'Monthly Data'!AA4</f>
        <v>3</v>
      </c>
      <c r="G4" s="30">
        <f>'Monthly Data'!AB4</f>
        <v>23222</v>
      </c>
      <c r="H4" s="30">
        <f>'Monthly Data'!AM4</f>
        <v>0</v>
      </c>
      <c r="I4" s="30">
        <f>'Monthly Data'!AN4</f>
        <v>0</v>
      </c>
      <c r="J4" s="30">
        <f>'Monthly Data'!AO4</f>
        <v>0</v>
      </c>
      <c r="K4" s="30">
        <f>'Monthly Data'!AP4</f>
        <v>0</v>
      </c>
      <c r="L4" s="30">
        <f>'Monthly Data'!AQ4</f>
        <v>0</v>
      </c>
      <c r="M4" s="30">
        <f>'Monthly Data'!AS4</f>
        <v>1</v>
      </c>
      <c r="O4" s="62">
        <f>'Res OLS Model'!$B$5</f>
        <v>-21829458.475313298</v>
      </c>
      <c r="P4" s="62">
        <f>'Res OLS Model'!$B$6*D4</f>
        <v>6822587.2491046423</v>
      </c>
      <c r="Q4" s="62">
        <f>'Res OLS Model'!$B$7*E4</f>
        <v>0</v>
      </c>
      <c r="R4" s="62">
        <f>'Res OLS Model'!$B$8*F4</f>
        <v>-81322.120395214501</v>
      </c>
      <c r="S4" s="62">
        <f>'Res OLS Model'!$B$9*G4</f>
        <v>35768040.452652924</v>
      </c>
      <c r="T4" s="62">
        <f>'Res OLS Model'!$B$10*H4</f>
        <v>0</v>
      </c>
      <c r="U4" s="62">
        <f>'Res OLS Model'!$B$11*I4</f>
        <v>0</v>
      </c>
      <c r="V4" s="62">
        <f>'Res OLS Model'!$B$12*J4</f>
        <v>0</v>
      </c>
      <c r="W4" s="62">
        <f>'Res OLS Model'!$B$13*K4</f>
        <v>0</v>
      </c>
      <c r="X4" s="62">
        <f>'Res OLS Model'!$B$14*L4</f>
        <v>0</v>
      </c>
      <c r="Y4" s="62">
        <f>'Res OLS Model'!$B$15*M4</f>
        <v>-837788.64826971502</v>
      </c>
      <c r="Z4" s="62">
        <f t="shared" si="2"/>
        <v>19842058.457779337</v>
      </c>
      <c r="AA4" s="13">
        <f t="shared" si="3"/>
        <v>2.3543200304822362E-2</v>
      </c>
    </row>
    <row r="5" spans="1:27" x14ac:dyDescent="0.2">
      <c r="A5" s="11">
        <f>'Monthly Data'!A5</f>
        <v>39904</v>
      </c>
      <c r="B5" s="6">
        <f t="shared" si="1"/>
        <v>2009</v>
      </c>
      <c r="C5" s="30">
        <f>'Monthly Data'!F5</f>
        <v>15368223.968047846</v>
      </c>
      <c r="D5">
        <f>'Monthly Data'!U5</f>
        <v>326.29999999999995</v>
      </c>
      <c r="E5">
        <f>'Monthly Data'!V5</f>
        <v>0.8</v>
      </c>
      <c r="F5">
        <f>'Monthly Data'!AA5</f>
        <v>4</v>
      </c>
      <c r="G5" s="30">
        <f>'Monthly Data'!AB5</f>
        <v>23086</v>
      </c>
      <c r="H5" s="30">
        <f>'Monthly Data'!AM5</f>
        <v>0</v>
      </c>
      <c r="I5" s="30">
        <f>'Monthly Data'!AN5</f>
        <v>0</v>
      </c>
      <c r="J5" s="30">
        <f>'Monthly Data'!AO5</f>
        <v>1</v>
      </c>
      <c r="K5" s="30">
        <f>'Monthly Data'!AP5</f>
        <v>0</v>
      </c>
      <c r="L5" s="30">
        <f>'Monthly Data'!AQ5</f>
        <v>0</v>
      </c>
      <c r="M5" s="30">
        <f>'Monthly Data'!AS5</f>
        <v>0</v>
      </c>
      <c r="O5" s="62">
        <f>'Res OLS Model'!$B$5</f>
        <v>-21829458.475313298</v>
      </c>
      <c r="P5" s="62">
        <f>'Res OLS Model'!$B$6*D5</f>
        <v>4006857.8462614184</v>
      </c>
      <c r="Q5" s="62">
        <f>'Res OLS Model'!$B$7*E5</f>
        <v>27068.70235804432</v>
      </c>
      <c r="R5" s="62">
        <f>'Res OLS Model'!$B$8*F5</f>
        <v>-108429.49386028601</v>
      </c>
      <c r="S5" s="62">
        <f>'Res OLS Model'!$B$9*G5</f>
        <v>35558564.373867251</v>
      </c>
      <c r="T5" s="62">
        <f>'Res OLS Model'!$B$10*H5</f>
        <v>0</v>
      </c>
      <c r="U5" s="62">
        <f>'Res OLS Model'!$B$11*I5</f>
        <v>0</v>
      </c>
      <c r="V5" s="62">
        <f>'Res OLS Model'!$B$12*J5</f>
        <v>-2202368.1909308801</v>
      </c>
      <c r="W5" s="62">
        <f>'Res OLS Model'!$B$13*K5</f>
        <v>0</v>
      </c>
      <c r="X5" s="62">
        <f>'Res OLS Model'!$B$14*L5</f>
        <v>0</v>
      </c>
      <c r="Y5" s="62">
        <f>'Res OLS Model'!$B$15*M5</f>
        <v>0</v>
      </c>
      <c r="Z5" s="62">
        <f t="shared" si="2"/>
        <v>15452234.76238225</v>
      </c>
      <c r="AA5" s="13">
        <f t="shared" si="3"/>
        <v>5.4665258984428807E-3</v>
      </c>
    </row>
    <row r="6" spans="1:27" x14ac:dyDescent="0.2">
      <c r="A6" s="11">
        <f>'Monthly Data'!A6</f>
        <v>39934</v>
      </c>
      <c r="B6" s="6">
        <f t="shared" si="1"/>
        <v>2009</v>
      </c>
      <c r="C6" s="30">
        <f>'Monthly Data'!F6</f>
        <v>13133840.142032944</v>
      </c>
      <c r="D6">
        <f>'Monthly Data'!U6</f>
        <v>165.29999999999995</v>
      </c>
      <c r="E6">
        <f>'Monthly Data'!V6</f>
        <v>0</v>
      </c>
      <c r="F6">
        <f>'Monthly Data'!AA6</f>
        <v>5</v>
      </c>
      <c r="G6" s="30">
        <f>'Monthly Data'!AB6</f>
        <v>22950</v>
      </c>
      <c r="H6" s="30">
        <f>'Monthly Data'!AM6</f>
        <v>0</v>
      </c>
      <c r="I6" s="30">
        <f>'Monthly Data'!AN6</f>
        <v>0</v>
      </c>
      <c r="J6" s="30">
        <f>'Monthly Data'!AO6</f>
        <v>0</v>
      </c>
      <c r="K6" s="30">
        <f>'Monthly Data'!AP6</f>
        <v>0</v>
      </c>
      <c r="L6" s="30">
        <f>'Monthly Data'!AQ6</f>
        <v>1</v>
      </c>
      <c r="M6" s="30">
        <f>'Monthly Data'!AS6</f>
        <v>0</v>
      </c>
      <c r="O6" s="62">
        <f>'Res OLS Model'!$B$5</f>
        <v>-21829458.475313298</v>
      </c>
      <c r="P6" s="62">
        <f>'Res OLS Model'!$B$6*D6</f>
        <v>2029830.2236806997</v>
      </c>
      <c r="Q6" s="62">
        <f>'Res OLS Model'!$B$7*E6</f>
        <v>0</v>
      </c>
      <c r="R6" s="62">
        <f>'Res OLS Model'!$B$8*F6</f>
        <v>-135536.86732535751</v>
      </c>
      <c r="S6" s="62">
        <f>'Res OLS Model'!$B$9*G6</f>
        <v>35349088.295081586</v>
      </c>
      <c r="T6" s="62">
        <f>'Res OLS Model'!$B$10*H6</f>
        <v>0</v>
      </c>
      <c r="U6" s="62">
        <f>'Res OLS Model'!$B$11*I6</f>
        <v>0</v>
      </c>
      <c r="V6" s="62">
        <f>'Res OLS Model'!$B$12*J6</f>
        <v>0</v>
      </c>
      <c r="W6" s="62">
        <f>'Res OLS Model'!$B$13*K6</f>
        <v>0</v>
      </c>
      <c r="X6" s="62">
        <f>'Res OLS Model'!$B$14*L6</f>
        <v>-2436223.8583839401</v>
      </c>
      <c r="Y6" s="62">
        <f>'Res OLS Model'!$B$15*M6</f>
        <v>0</v>
      </c>
      <c r="Z6" s="62">
        <f t="shared" si="2"/>
        <v>12977699.31773969</v>
      </c>
      <c r="AA6" s="13">
        <f t="shared" si="3"/>
        <v>1.1888436481996454E-2</v>
      </c>
    </row>
    <row r="7" spans="1:27" x14ac:dyDescent="0.2">
      <c r="A7" s="11">
        <f>'Monthly Data'!A7</f>
        <v>39965</v>
      </c>
      <c r="B7" s="6">
        <f t="shared" si="1"/>
        <v>2009</v>
      </c>
      <c r="C7" s="30">
        <f>'Monthly Data'!F7</f>
        <v>11976785.90551804</v>
      </c>
      <c r="D7">
        <f>'Monthly Data'!U7</f>
        <v>59.20000000000001</v>
      </c>
      <c r="E7">
        <f>'Monthly Data'!V7</f>
        <v>32.6</v>
      </c>
      <c r="F7">
        <f>'Monthly Data'!AA7</f>
        <v>6</v>
      </c>
      <c r="G7" s="30">
        <f>'Monthly Data'!AB7</f>
        <v>22947</v>
      </c>
      <c r="H7" s="30">
        <f>'Monthly Data'!AM7</f>
        <v>0</v>
      </c>
      <c r="I7" s="30">
        <f>'Monthly Data'!AN7</f>
        <v>0</v>
      </c>
      <c r="J7" s="30">
        <f>'Monthly Data'!AO7</f>
        <v>0</v>
      </c>
      <c r="K7" s="30">
        <f>'Monthly Data'!AP7</f>
        <v>0</v>
      </c>
      <c r="L7" s="30">
        <f>'Monthly Data'!AQ7</f>
        <v>1</v>
      </c>
      <c r="M7" s="30">
        <f>'Monthly Data'!AS7</f>
        <v>0</v>
      </c>
      <c r="O7" s="62">
        <f>'Res OLS Model'!$B$5</f>
        <v>-21829458.475313298</v>
      </c>
      <c r="P7" s="62">
        <f>'Res OLS Model'!$B$6*D7</f>
        <v>726956.74072533264</v>
      </c>
      <c r="Q7" s="62">
        <f>'Res OLS Model'!$B$7*E7</f>
        <v>1103049.621090306</v>
      </c>
      <c r="R7" s="62">
        <f>'Res OLS Model'!$B$8*F7</f>
        <v>-162644.240790429</v>
      </c>
      <c r="S7" s="62">
        <f>'Res OLS Model'!$B$9*G7</f>
        <v>35344467.499226019</v>
      </c>
      <c r="T7" s="62">
        <f>'Res OLS Model'!$B$10*H7</f>
        <v>0</v>
      </c>
      <c r="U7" s="62">
        <f>'Res OLS Model'!$B$11*I7</f>
        <v>0</v>
      </c>
      <c r="V7" s="62">
        <f>'Res OLS Model'!$B$12*J7</f>
        <v>0</v>
      </c>
      <c r="W7" s="62">
        <f>'Res OLS Model'!$B$13*K7</f>
        <v>0</v>
      </c>
      <c r="X7" s="62">
        <f>'Res OLS Model'!$B$14*L7</f>
        <v>-2436223.8583839401</v>
      </c>
      <c r="Y7" s="62">
        <f>'Res OLS Model'!$B$15*M7</f>
        <v>0</v>
      </c>
      <c r="Z7" s="62">
        <f t="shared" si="2"/>
        <v>12746147.286553988</v>
      </c>
      <c r="AA7" s="13">
        <f t="shared" si="3"/>
        <v>6.4237716788565283E-2</v>
      </c>
    </row>
    <row r="8" spans="1:27" x14ac:dyDescent="0.2">
      <c r="A8" s="11">
        <f>'Monthly Data'!A8</f>
        <v>39995</v>
      </c>
      <c r="B8" s="6">
        <f t="shared" si="1"/>
        <v>2009</v>
      </c>
      <c r="C8" s="30">
        <f>'Monthly Data'!F8</f>
        <v>12446989.012403144</v>
      </c>
      <c r="D8">
        <f>'Monthly Data'!U8</f>
        <v>11.799999999999999</v>
      </c>
      <c r="E8">
        <f>'Monthly Data'!V8</f>
        <v>35.6</v>
      </c>
      <c r="F8">
        <f>'Monthly Data'!AA8</f>
        <v>7</v>
      </c>
      <c r="G8" s="30">
        <f>'Monthly Data'!AB8</f>
        <v>22995</v>
      </c>
      <c r="H8" s="30">
        <f>'Monthly Data'!AM8</f>
        <v>0</v>
      </c>
      <c r="I8" s="30">
        <f>'Monthly Data'!AN8</f>
        <v>0</v>
      </c>
      <c r="J8" s="30">
        <f>'Monthly Data'!AO8</f>
        <v>0</v>
      </c>
      <c r="K8" s="30">
        <f>'Monthly Data'!AP8</f>
        <v>0</v>
      </c>
      <c r="L8" s="30">
        <f>'Monthly Data'!AQ8</f>
        <v>1</v>
      </c>
      <c r="M8" s="30">
        <f>'Monthly Data'!AS8</f>
        <v>0</v>
      </c>
      <c r="O8" s="62">
        <f>'Res OLS Model'!$B$5</f>
        <v>-21829458.475313298</v>
      </c>
      <c r="P8" s="62">
        <f>'Res OLS Model'!$B$6*D8</f>
        <v>144900.1611580899</v>
      </c>
      <c r="Q8" s="62">
        <f>'Res OLS Model'!$B$7*E8</f>
        <v>1204557.2549329721</v>
      </c>
      <c r="R8" s="62">
        <f>'Res OLS Model'!$B$8*F8</f>
        <v>-189751.61425550052</v>
      </c>
      <c r="S8" s="62">
        <f>'Res OLS Model'!$B$9*G8</f>
        <v>35418400.232915081</v>
      </c>
      <c r="T8" s="62">
        <f>'Res OLS Model'!$B$10*H8</f>
        <v>0</v>
      </c>
      <c r="U8" s="62">
        <f>'Res OLS Model'!$B$11*I8</f>
        <v>0</v>
      </c>
      <c r="V8" s="62">
        <f>'Res OLS Model'!$B$12*J8</f>
        <v>0</v>
      </c>
      <c r="W8" s="62">
        <f>'Res OLS Model'!$B$13*K8</f>
        <v>0</v>
      </c>
      <c r="X8" s="62">
        <f>'Res OLS Model'!$B$14*L8</f>
        <v>-2436223.8583839401</v>
      </c>
      <c r="Y8" s="62">
        <f>'Res OLS Model'!$B$15*M8</f>
        <v>0</v>
      </c>
      <c r="Z8" s="62">
        <f t="shared" si="2"/>
        <v>12312423.701053405</v>
      </c>
      <c r="AA8" s="13">
        <f t="shared" si="3"/>
        <v>1.0811073362051424E-2</v>
      </c>
    </row>
    <row r="9" spans="1:27" x14ac:dyDescent="0.2">
      <c r="A9" s="11">
        <f>'Monthly Data'!A9</f>
        <v>40026</v>
      </c>
      <c r="B9" s="6">
        <f t="shared" si="1"/>
        <v>2009</v>
      </c>
      <c r="C9" s="30">
        <f>'Monthly Data'!F9</f>
        <v>13097395.633788241</v>
      </c>
      <c r="D9">
        <f>'Monthly Data'!U9</f>
        <v>20.6</v>
      </c>
      <c r="E9">
        <f>'Monthly Data'!V9</f>
        <v>85.199999999999989</v>
      </c>
      <c r="F9">
        <f>'Monthly Data'!AA9</f>
        <v>8</v>
      </c>
      <c r="G9" s="30">
        <f>'Monthly Data'!AB9</f>
        <v>22990</v>
      </c>
      <c r="H9" s="30">
        <f>'Monthly Data'!AM9</f>
        <v>0</v>
      </c>
      <c r="I9" s="30">
        <f>'Monthly Data'!AN9</f>
        <v>0</v>
      </c>
      <c r="J9" s="30">
        <f>'Monthly Data'!AO9</f>
        <v>0</v>
      </c>
      <c r="K9" s="30">
        <f>'Monthly Data'!AP9</f>
        <v>0</v>
      </c>
      <c r="L9" s="30">
        <f>'Monthly Data'!AQ9</f>
        <v>1</v>
      </c>
      <c r="M9" s="30">
        <f>'Monthly Data'!AS9</f>
        <v>0</v>
      </c>
      <c r="O9" s="62">
        <f>'Res OLS Model'!$B$5</f>
        <v>-21829458.475313298</v>
      </c>
      <c r="P9" s="62">
        <f>'Res OLS Model'!$B$6*D9</f>
        <v>252961.29829293667</v>
      </c>
      <c r="Q9" s="62">
        <f>'Res OLS Model'!$B$7*E9</f>
        <v>2882816.8011317193</v>
      </c>
      <c r="R9" s="62">
        <f>'Res OLS Model'!$B$8*F9</f>
        <v>-216858.98772057201</v>
      </c>
      <c r="S9" s="62">
        <f>'Res OLS Model'!$B$9*G9</f>
        <v>35410698.906489134</v>
      </c>
      <c r="T9" s="62">
        <f>'Res OLS Model'!$B$10*H9</f>
        <v>0</v>
      </c>
      <c r="U9" s="62">
        <f>'Res OLS Model'!$B$11*I9</f>
        <v>0</v>
      </c>
      <c r="V9" s="62">
        <f>'Res OLS Model'!$B$12*J9</f>
        <v>0</v>
      </c>
      <c r="W9" s="62">
        <f>'Res OLS Model'!$B$13*K9</f>
        <v>0</v>
      </c>
      <c r="X9" s="62">
        <f>'Res OLS Model'!$B$14*L9</f>
        <v>-2436223.8583839401</v>
      </c>
      <c r="Y9" s="62">
        <f>'Res OLS Model'!$B$15*M9</f>
        <v>0</v>
      </c>
      <c r="Z9" s="62">
        <f t="shared" si="2"/>
        <v>14063935.684495976</v>
      </c>
      <c r="AA9" s="13">
        <f t="shared" si="3"/>
        <v>7.3796354461056826E-2</v>
      </c>
    </row>
    <row r="10" spans="1:27" x14ac:dyDescent="0.2">
      <c r="A10" s="11">
        <f>'Monthly Data'!A10</f>
        <v>40057</v>
      </c>
      <c r="B10" s="6">
        <f t="shared" si="1"/>
        <v>2009</v>
      </c>
      <c r="C10" s="30">
        <f>'Monthly Data'!F10</f>
        <v>13232685.497473339</v>
      </c>
      <c r="D10">
        <f>'Monthly Data'!U10</f>
        <v>100.9</v>
      </c>
      <c r="E10">
        <f>'Monthly Data'!V10</f>
        <v>4.5999999999999996</v>
      </c>
      <c r="F10">
        <f>'Monthly Data'!AA10</f>
        <v>9</v>
      </c>
      <c r="G10" s="30">
        <f>'Monthly Data'!AB10</f>
        <v>23114</v>
      </c>
      <c r="H10" s="30">
        <f>'Monthly Data'!AM10</f>
        <v>1</v>
      </c>
      <c r="I10" s="30">
        <f>'Monthly Data'!AN10</f>
        <v>0</v>
      </c>
      <c r="J10" s="30">
        <f>'Monthly Data'!AO10</f>
        <v>0</v>
      </c>
      <c r="K10" s="30">
        <f>'Monthly Data'!AP10</f>
        <v>0</v>
      </c>
      <c r="L10" s="30">
        <f>'Monthly Data'!AQ10</f>
        <v>0</v>
      </c>
      <c r="M10" s="30">
        <f>'Monthly Data'!AS10</f>
        <v>0</v>
      </c>
      <c r="O10" s="62">
        <f>'Res OLS Model'!$B$5</f>
        <v>-21829458.475313298</v>
      </c>
      <c r="P10" s="62">
        <f>'Res OLS Model'!$B$6*D10</f>
        <v>1239019.174648413</v>
      </c>
      <c r="Q10" s="62">
        <f>'Res OLS Model'!$B$7*E10</f>
        <v>155645.03855875481</v>
      </c>
      <c r="R10" s="62">
        <f>'Res OLS Model'!$B$8*F10</f>
        <v>-243966.3611856435</v>
      </c>
      <c r="S10" s="62">
        <f>'Res OLS Model'!$B$9*G10</f>
        <v>35601691.801852539</v>
      </c>
      <c r="T10" s="62">
        <f>'Res OLS Model'!$B$10*H10</f>
        <v>-2247633.2272498501</v>
      </c>
      <c r="U10" s="62">
        <f>'Res OLS Model'!$B$11*I10</f>
        <v>0</v>
      </c>
      <c r="V10" s="62">
        <f>'Res OLS Model'!$B$12*J10</f>
        <v>0</v>
      </c>
      <c r="W10" s="62">
        <f>'Res OLS Model'!$B$13*K10</f>
        <v>0</v>
      </c>
      <c r="X10" s="62">
        <f>'Res OLS Model'!$B$14*L10</f>
        <v>0</v>
      </c>
      <c r="Y10" s="62">
        <f>'Res OLS Model'!$B$15*M10</f>
        <v>0</v>
      </c>
      <c r="Z10" s="62">
        <f t="shared" si="2"/>
        <v>12675297.951310914</v>
      </c>
      <c r="AA10" s="13">
        <f t="shared" si="3"/>
        <v>4.2122027782558025E-2</v>
      </c>
    </row>
    <row r="11" spans="1:27" x14ac:dyDescent="0.2">
      <c r="A11" s="11">
        <f>'Monthly Data'!A11</f>
        <v>40087</v>
      </c>
      <c r="B11" s="6">
        <f t="shared" si="1"/>
        <v>2009</v>
      </c>
      <c r="C11" s="30">
        <f>'Monthly Data'!F11</f>
        <v>14845613.483858436</v>
      </c>
      <c r="D11">
        <f>'Monthly Data'!U11</f>
        <v>330.19999999999993</v>
      </c>
      <c r="E11">
        <f>'Monthly Data'!V11</f>
        <v>0</v>
      </c>
      <c r="F11">
        <f>'Monthly Data'!AA11</f>
        <v>10</v>
      </c>
      <c r="G11" s="30">
        <f>'Monthly Data'!AB11</f>
        <v>23172</v>
      </c>
      <c r="H11" s="30">
        <f>'Monthly Data'!AM11</f>
        <v>1</v>
      </c>
      <c r="I11" s="30">
        <f>'Monthly Data'!AN11</f>
        <v>0</v>
      </c>
      <c r="J11" s="30">
        <f>'Monthly Data'!AO11</f>
        <v>0</v>
      </c>
      <c r="K11" s="30">
        <f>'Monthly Data'!AP11</f>
        <v>0</v>
      </c>
      <c r="L11" s="30">
        <f>'Monthly Data'!AQ11</f>
        <v>0</v>
      </c>
      <c r="M11" s="30">
        <f>'Monthly Data'!AS11</f>
        <v>0</v>
      </c>
      <c r="O11" s="62">
        <f>'Res OLS Model'!$B$5</f>
        <v>-21829458.475313298</v>
      </c>
      <c r="P11" s="62">
        <f>'Res OLS Model'!$B$6*D11</f>
        <v>4054748.5774916341</v>
      </c>
      <c r="Q11" s="62">
        <f>'Res OLS Model'!$B$7*E11</f>
        <v>0</v>
      </c>
      <c r="R11" s="62">
        <f>'Res OLS Model'!$B$8*F11</f>
        <v>-271073.73465071502</v>
      </c>
      <c r="S11" s="62">
        <f>'Res OLS Model'!$B$9*G11</f>
        <v>35691027.188393489</v>
      </c>
      <c r="T11" s="62">
        <f>'Res OLS Model'!$B$10*H11</f>
        <v>-2247633.2272498501</v>
      </c>
      <c r="U11" s="62">
        <f>'Res OLS Model'!$B$11*I11</f>
        <v>0</v>
      </c>
      <c r="V11" s="62">
        <f>'Res OLS Model'!$B$12*J11</f>
        <v>0</v>
      </c>
      <c r="W11" s="62">
        <f>'Res OLS Model'!$B$13*K11</f>
        <v>0</v>
      </c>
      <c r="X11" s="62">
        <f>'Res OLS Model'!$B$14*L11</f>
        <v>0</v>
      </c>
      <c r="Y11" s="62">
        <f>'Res OLS Model'!$B$15*M11</f>
        <v>0</v>
      </c>
      <c r="Z11" s="62">
        <f t="shared" si="2"/>
        <v>15397610.328671258</v>
      </c>
      <c r="AA11" s="13">
        <f t="shared" si="3"/>
        <v>3.7182487972828145E-2</v>
      </c>
    </row>
    <row r="12" spans="1:27" x14ac:dyDescent="0.2">
      <c r="A12" s="11">
        <f>'Monthly Data'!A12</f>
        <v>40118</v>
      </c>
      <c r="B12" s="6">
        <f t="shared" si="1"/>
        <v>2009</v>
      </c>
      <c r="C12" s="30">
        <f>'Monthly Data'!F12</f>
        <v>16496996.886043534</v>
      </c>
      <c r="D12">
        <f>'Monthly Data'!U12</f>
        <v>384.49999999999989</v>
      </c>
      <c r="E12">
        <f>'Monthly Data'!V12</f>
        <v>0</v>
      </c>
      <c r="F12">
        <f>'Monthly Data'!AA12</f>
        <v>11</v>
      </c>
      <c r="G12" s="30">
        <f>'Monthly Data'!AB12</f>
        <v>23202</v>
      </c>
      <c r="H12" s="30">
        <f>'Monthly Data'!AM12</f>
        <v>1</v>
      </c>
      <c r="I12" s="30">
        <f>'Monthly Data'!AN12</f>
        <v>0</v>
      </c>
      <c r="J12" s="30">
        <f>'Monthly Data'!AO12</f>
        <v>0</v>
      </c>
      <c r="K12" s="30">
        <f>'Monthly Data'!AP12</f>
        <v>0</v>
      </c>
      <c r="L12" s="30">
        <f>'Monthly Data'!AQ12</f>
        <v>0</v>
      </c>
      <c r="M12" s="30">
        <f>'Monthly Data'!AS12</f>
        <v>0</v>
      </c>
      <c r="O12" s="62">
        <f>'Res OLS Model'!$B$5</f>
        <v>-21829458.475313298</v>
      </c>
      <c r="P12" s="62">
        <f>'Res OLS Model'!$B$6*D12</f>
        <v>4721534.9123123353</v>
      </c>
      <c r="Q12" s="62">
        <f>'Res OLS Model'!$B$7*E12</f>
        <v>0</v>
      </c>
      <c r="R12" s="62">
        <f>'Res OLS Model'!$B$8*F12</f>
        <v>-298181.10811578651</v>
      </c>
      <c r="S12" s="62">
        <f>'Res OLS Model'!$B$9*G12</f>
        <v>35737235.14694915</v>
      </c>
      <c r="T12" s="62">
        <f>'Res OLS Model'!$B$10*H12</f>
        <v>-2247633.2272498501</v>
      </c>
      <c r="U12" s="62">
        <f>'Res OLS Model'!$B$11*I12</f>
        <v>0</v>
      </c>
      <c r="V12" s="62">
        <f>'Res OLS Model'!$B$12*J12</f>
        <v>0</v>
      </c>
      <c r="W12" s="62">
        <f>'Res OLS Model'!$B$13*K12</f>
        <v>0</v>
      </c>
      <c r="X12" s="62">
        <f>'Res OLS Model'!$B$14*L12</f>
        <v>0</v>
      </c>
      <c r="Y12" s="62">
        <f>'Res OLS Model'!$B$15*M12</f>
        <v>0</v>
      </c>
      <c r="Z12" s="62">
        <f t="shared" si="2"/>
        <v>16083497.248582553</v>
      </c>
      <c r="AA12" s="13">
        <f t="shared" si="3"/>
        <v>2.5065146118249039E-2</v>
      </c>
    </row>
    <row r="13" spans="1:27" x14ac:dyDescent="0.2">
      <c r="A13" s="11">
        <f>'Monthly Data'!A13</f>
        <v>40148</v>
      </c>
      <c r="B13" s="6">
        <f t="shared" si="1"/>
        <v>2009</v>
      </c>
      <c r="C13" s="30">
        <f>'Monthly Data'!F13</f>
        <v>19900729.077828635</v>
      </c>
      <c r="D13">
        <f>'Monthly Data'!U13</f>
        <v>696.79999999999984</v>
      </c>
      <c r="E13">
        <f>'Monthly Data'!V13</f>
        <v>0</v>
      </c>
      <c r="F13">
        <f>'Monthly Data'!AA13</f>
        <v>12</v>
      </c>
      <c r="G13" s="30">
        <f>'Monthly Data'!AB13</f>
        <v>23223</v>
      </c>
      <c r="H13" s="30">
        <f>'Monthly Data'!AM13</f>
        <v>0</v>
      </c>
      <c r="I13" s="30">
        <f>'Monthly Data'!AN13</f>
        <v>0</v>
      </c>
      <c r="J13" s="30">
        <f>'Monthly Data'!AO13</f>
        <v>0</v>
      </c>
      <c r="K13" s="30">
        <f>'Monthly Data'!AP13</f>
        <v>1</v>
      </c>
      <c r="L13" s="30">
        <f>'Monthly Data'!AQ13</f>
        <v>0</v>
      </c>
      <c r="M13" s="30">
        <f>'Monthly Data'!AS13</f>
        <v>0</v>
      </c>
      <c r="O13" s="62">
        <f>'Res OLS Model'!$B$5</f>
        <v>-21829458.475313298</v>
      </c>
      <c r="P13" s="62">
        <f>'Res OLS Model'!$B$6*D13</f>
        <v>8556477.3131319527</v>
      </c>
      <c r="Q13" s="62">
        <f>'Res OLS Model'!$B$7*E13</f>
        <v>0</v>
      </c>
      <c r="R13" s="62">
        <f>'Res OLS Model'!$B$8*F13</f>
        <v>-325288.481580858</v>
      </c>
      <c r="S13" s="62">
        <f>'Res OLS Model'!$B$9*G13</f>
        <v>35769580.71793811</v>
      </c>
      <c r="T13" s="62">
        <f>'Res OLS Model'!$B$10*H13</f>
        <v>0</v>
      </c>
      <c r="U13" s="62">
        <f>'Res OLS Model'!$B$11*I13</f>
        <v>0</v>
      </c>
      <c r="V13" s="62">
        <f>'Res OLS Model'!$B$12*J13</f>
        <v>0</v>
      </c>
      <c r="W13" s="62">
        <f>'Res OLS Model'!$B$13*K13</f>
        <v>-1224027.3043384899</v>
      </c>
      <c r="X13" s="62">
        <f>'Res OLS Model'!$B$14*L13</f>
        <v>0</v>
      </c>
      <c r="Y13" s="62">
        <f>'Res OLS Model'!$B$15*M13</f>
        <v>0</v>
      </c>
      <c r="Z13" s="62">
        <f t="shared" si="2"/>
        <v>20947283.76983742</v>
      </c>
      <c r="AA13" s="13">
        <f t="shared" si="3"/>
        <v>5.2588761342153567E-2</v>
      </c>
    </row>
    <row r="14" spans="1:27" x14ac:dyDescent="0.2">
      <c r="A14" s="11">
        <f>'Monthly Data'!A14</f>
        <v>40179</v>
      </c>
      <c r="B14" s="6">
        <f t="shared" si="1"/>
        <v>2010</v>
      </c>
      <c r="C14" s="30">
        <f>'Monthly Data'!F14</f>
        <v>23650215.715997804</v>
      </c>
      <c r="D14">
        <f>'Monthly Data'!U14</f>
        <v>750.59999999999991</v>
      </c>
      <c r="E14">
        <f>'Monthly Data'!V14</f>
        <v>0</v>
      </c>
      <c r="F14">
        <f>'Monthly Data'!AA14</f>
        <v>13</v>
      </c>
      <c r="G14" s="30">
        <f>'Monthly Data'!AB14</f>
        <v>23244</v>
      </c>
      <c r="H14" s="30">
        <f>'Monthly Data'!AM14</f>
        <v>0</v>
      </c>
      <c r="I14" s="30">
        <f>'Monthly Data'!AN14</f>
        <v>0</v>
      </c>
      <c r="J14" s="30">
        <f>'Monthly Data'!AO14</f>
        <v>0</v>
      </c>
      <c r="K14" s="30">
        <f>'Monthly Data'!AP14</f>
        <v>0</v>
      </c>
      <c r="L14" s="30">
        <f>'Monthly Data'!AQ14</f>
        <v>0</v>
      </c>
      <c r="M14" s="30">
        <f>'Monthly Data'!AS14</f>
        <v>0</v>
      </c>
      <c r="O14" s="62">
        <f>'Res OLS Model'!$B$5</f>
        <v>-21829458.475313298</v>
      </c>
      <c r="P14" s="62">
        <f>'Res OLS Model'!$B$6*D14</f>
        <v>9217123.8106154483</v>
      </c>
      <c r="Q14" s="62">
        <f>'Res OLS Model'!$B$7*E14</f>
        <v>0</v>
      </c>
      <c r="R14" s="62">
        <f>'Res OLS Model'!$B$8*F14</f>
        <v>-352395.85504592949</v>
      </c>
      <c r="S14" s="62">
        <f>'Res OLS Model'!$B$9*G14</f>
        <v>35801926.288927078</v>
      </c>
      <c r="T14" s="62">
        <f>'Res OLS Model'!$B$10*H14</f>
        <v>0</v>
      </c>
      <c r="U14" s="62">
        <f>'Res OLS Model'!$B$11*I14</f>
        <v>0</v>
      </c>
      <c r="V14" s="62">
        <f>'Res OLS Model'!$B$12*J14</f>
        <v>0</v>
      </c>
      <c r="W14" s="62">
        <f>'Res OLS Model'!$B$13*K14</f>
        <v>0</v>
      </c>
      <c r="X14" s="62">
        <f>'Res OLS Model'!$B$14*L14</f>
        <v>0</v>
      </c>
      <c r="Y14" s="62">
        <f>'Res OLS Model'!$B$15*M14</f>
        <v>0</v>
      </c>
      <c r="Z14" s="62">
        <f t="shared" si="2"/>
        <v>22837195.7691833</v>
      </c>
      <c r="AA14" s="13">
        <f t="shared" si="3"/>
        <v>3.437685121258955E-2</v>
      </c>
    </row>
    <row r="15" spans="1:27" x14ac:dyDescent="0.2">
      <c r="A15" s="11">
        <f>'Monthly Data'!A15</f>
        <v>40210</v>
      </c>
      <c r="B15" s="6">
        <f t="shared" si="1"/>
        <v>2010</v>
      </c>
      <c r="C15" s="30">
        <f>'Monthly Data'!F15</f>
        <v>21137330.052274939</v>
      </c>
      <c r="D15">
        <f>'Monthly Data'!U15</f>
        <v>620.40000000000009</v>
      </c>
      <c r="E15">
        <f>'Monthly Data'!V15</f>
        <v>0</v>
      </c>
      <c r="F15">
        <f>'Monthly Data'!AA15</f>
        <v>14</v>
      </c>
      <c r="G15" s="30">
        <f>'Monthly Data'!AB15</f>
        <v>23206</v>
      </c>
      <c r="H15" s="30">
        <f>'Monthly Data'!AM15</f>
        <v>0</v>
      </c>
      <c r="I15" s="30">
        <f>'Monthly Data'!AN15</f>
        <v>1</v>
      </c>
      <c r="J15" s="30">
        <f>'Monthly Data'!AO15</f>
        <v>0</v>
      </c>
      <c r="K15" s="30">
        <f>'Monthly Data'!AP15</f>
        <v>0</v>
      </c>
      <c r="L15" s="30">
        <f>'Monthly Data'!AQ15</f>
        <v>0</v>
      </c>
      <c r="M15" s="30">
        <f>'Monthly Data'!AS15</f>
        <v>0</v>
      </c>
      <c r="O15" s="62">
        <f>'Res OLS Model'!$B$5</f>
        <v>-21829458.475313298</v>
      </c>
      <c r="P15" s="62">
        <f>'Res OLS Model'!$B$6*D15</f>
        <v>7618310.1680066949</v>
      </c>
      <c r="Q15" s="62">
        <f>'Res OLS Model'!$B$7*E15</f>
        <v>0</v>
      </c>
      <c r="R15" s="62">
        <f>'Res OLS Model'!$B$8*F15</f>
        <v>-379503.22851100104</v>
      </c>
      <c r="S15" s="62">
        <f>'Res OLS Model'!$B$9*G15</f>
        <v>35743396.208089903</v>
      </c>
      <c r="T15" s="62">
        <f>'Res OLS Model'!$B$10*H15</f>
        <v>0</v>
      </c>
      <c r="U15" s="62">
        <f>'Res OLS Model'!$B$11*I15</f>
        <v>-1155768.0223701899</v>
      </c>
      <c r="V15" s="62">
        <f>'Res OLS Model'!$B$12*J15</f>
        <v>0</v>
      </c>
      <c r="W15" s="62">
        <f>'Res OLS Model'!$B$13*K15</f>
        <v>0</v>
      </c>
      <c r="X15" s="62">
        <f>'Res OLS Model'!$B$14*L15</f>
        <v>0</v>
      </c>
      <c r="Y15" s="62">
        <f>'Res OLS Model'!$B$15*M15</f>
        <v>0</v>
      </c>
      <c r="Z15" s="62">
        <f t="shared" si="2"/>
        <v>19996976.649902109</v>
      </c>
      <c r="AA15" s="13">
        <f t="shared" si="3"/>
        <v>5.3949737244609913E-2</v>
      </c>
    </row>
    <row r="16" spans="1:27" x14ac:dyDescent="0.2">
      <c r="A16" s="11">
        <f>'Monthly Data'!A16</f>
        <v>40238</v>
      </c>
      <c r="B16" s="6">
        <f t="shared" si="1"/>
        <v>2010</v>
      </c>
      <c r="C16" s="30">
        <f>'Monthly Data'!F16</f>
        <v>19339569.887852073</v>
      </c>
      <c r="D16">
        <f>'Monthly Data'!U16</f>
        <v>451.89999999999992</v>
      </c>
      <c r="E16">
        <f>'Monthly Data'!V16</f>
        <v>0</v>
      </c>
      <c r="F16">
        <f>'Monthly Data'!AA16</f>
        <v>15</v>
      </c>
      <c r="G16" s="30">
        <f>'Monthly Data'!AB16</f>
        <v>23227</v>
      </c>
      <c r="H16" s="30">
        <f>'Monthly Data'!AM16</f>
        <v>0</v>
      </c>
      <c r="I16" s="30">
        <f>'Monthly Data'!AN16</f>
        <v>0</v>
      </c>
      <c r="J16" s="30">
        <f>'Monthly Data'!AO16</f>
        <v>0</v>
      </c>
      <c r="K16" s="30">
        <f>'Monthly Data'!AP16</f>
        <v>0</v>
      </c>
      <c r="L16" s="30">
        <f>'Monthly Data'!AQ16</f>
        <v>0</v>
      </c>
      <c r="M16" s="30">
        <f>'Monthly Data'!AS16</f>
        <v>1</v>
      </c>
      <c r="O16" s="62">
        <f>'Res OLS Model'!$B$5</f>
        <v>-21829458.475313298</v>
      </c>
      <c r="P16" s="62">
        <f>'Res OLS Model'!$B$6*D16</f>
        <v>5549184.9853678662</v>
      </c>
      <c r="Q16" s="62">
        <f>'Res OLS Model'!$B$7*E16</f>
        <v>0</v>
      </c>
      <c r="R16" s="62">
        <f>'Res OLS Model'!$B$8*F16</f>
        <v>-406610.60197607253</v>
      </c>
      <c r="S16" s="62">
        <f>'Res OLS Model'!$B$9*G16</f>
        <v>35775741.779078864</v>
      </c>
      <c r="T16" s="62">
        <f>'Res OLS Model'!$B$10*H16</f>
        <v>0</v>
      </c>
      <c r="U16" s="62">
        <f>'Res OLS Model'!$B$11*I16</f>
        <v>0</v>
      </c>
      <c r="V16" s="62">
        <f>'Res OLS Model'!$B$12*J16</f>
        <v>0</v>
      </c>
      <c r="W16" s="62">
        <f>'Res OLS Model'!$B$13*K16</f>
        <v>0</v>
      </c>
      <c r="X16" s="62">
        <f>'Res OLS Model'!$B$14*L16</f>
        <v>0</v>
      </c>
      <c r="Y16" s="62">
        <f>'Res OLS Model'!$B$15*M16</f>
        <v>-837788.64826971502</v>
      </c>
      <c r="Z16" s="62">
        <f t="shared" si="2"/>
        <v>18251069.038887642</v>
      </c>
      <c r="AA16" s="13">
        <f t="shared" si="3"/>
        <v>5.6283612059447076E-2</v>
      </c>
    </row>
    <row r="17" spans="1:27" x14ac:dyDescent="0.2">
      <c r="A17" s="11">
        <f>'Monthly Data'!A17</f>
        <v>40269</v>
      </c>
      <c r="B17" s="6">
        <f t="shared" si="1"/>
        <v>2010</v>
      </c>
      <c r="C17" s="30">
        <f>'Monthly Data'!F17</f>
        <v>14339897.801129207</v>
      </c>
      <c r="D17">
        <f>'Monthly Data'!U17</f>
        <v>243.49999999999989</v>
      </c>
      <c r="E17">
        <f>'Monthly Data'!V17</f>
        <v>1.3</v>
      </c>
      <c r="F17">
        <f>'Monthly Data'!AA17</f>
        <v>16</v>
      </c>
      <c r="G17" s="30">
        <f>'Monthly Data'!AB17</f>
        <v>23169</v>
      </c>
      <c r="H17" s="30">
        <f>'Monthly Data'!AM17</f>
        <v>0</v>
      </c>
      <c r="I17" s="30">
        <f>'Monthly Data'!AN17</f>
        <v>0</v>
      </c>
      <c r="J17" s="30">
        <f>'Monthly Data'!AO17</f>
        <v>1</v>
      </c>
      <c r="K17" s="30">
        <f>'Monthly Data'!AP17</f>
        <v>0</v>
      </c>
      <c r="L17" s="30">
        <f>'Monthly Data'!AQ17</f>
        <v>0</v>
      </c>
      <c r="M17" s="30">
        <f>'Monthly Data'!AS17</f>
        <v>0</v>
      </c>
      <c r="O17" s="62">
        <f>'Res OLS Model'!$B$5</f>
        <v>-21829458.475313298</v>
      </c>
      <c r="P17" s="62">
        <f>'Res OLS Model'!$B$6*D17</f>
        <v>2990100.7832199051</v>
      </c>
      <c r="Q17" s="62">
        <f>'Res OLS Model'!$B$7*E17</f>
        <v>43986.641331822015</v>
      </c>
      <c r="R17" s="62">
        <f>'Res OLS Model'!$B$8*F17</f>
        <v>-433717.97544114402</v>
      </c>
      <c r="S17" s="62">
        <f>'Res OLS Model'!$B$9*G17</f>
        <v>35686406.392537922</v>
      </c>
      <c r="T17" s="62">
        <f>'Res OLS Model'!$B$10*H17</f>
        <v>0</v>
      </c>
      <c r="U17" s="62">
        <f>'Res OLS Model'!$B$11*I17</f>
        <v>0</v>
      </c>
      <c r="V17" s="62">
        <f>'Res OLS Model'!$B$12*J17</f>
        <v>-2202368.1909308801</v>
      </c>
      <c r="W17" s="62">
        <f>'Res OLS Model'!$B$13*K17</f>
        <v>0</v>
      </c>
      <c r="X17" s="62">
        <f>'Res OLS Model'!$B$14*L17</f>
        <v>0</v>
      </c>
      <c r="Y17" s="62">
        <f>'Res OLS Model'!$B$15*M17</f>
        <v>0</v>
      </c>
      <c r="Z17" s="62">
        <f t="shared" si="2"/>
        <v>14254949.175404325</v>
      </c>
      <c r="AA17" s="13">
        <f t="shared" si="3"/>
        <v>5.9239352262463497E-3</v>
      </c>
    </row>
    <row r="18" spans="1:27" x14ac:dyDescent="0.2">
      <c r="A18" s="11">
        <f>'Monthly Data'!A18</f>
        <v>40299</v>
      </c>
      <c r="B18" s="6">
        <f t="shared" si="1"/>
        <v>2010</v>
      </c>
      <c r="C18" s="30">
        <f>'Monthly Data'!F18</f>
        <v>12579503.733506339</v>
      </c>
      <c r="D18">
        <f>'Monthly Data'!U18</f>
        <v>110.2</v>
      </c>
      <c r="E18">
        <f>'Monthly Data'!V18</f>
        <v>26.100000000000005</v>
      </c>
      <c r="F18">
        <f>'Monthly Data'!AA18</f>
        <v>17</v>
      </c>
      <c r="G18" s="30">
        <f>'Monthly Data'!AB18</f>
        <v>22966</v>
      </c>
      <c r="H18" s="30">
        <f>'Monthly Data'!AM18</f>
        <v>0</v>
      </c>
      <c r="I18" s="30">
        <f>'Monthly Data'!AN18</f>
        <v>0</v>
      </c>
      <c r="J18" s="30">
        <f>'Monthly Data'!AO18</f>
        <v>0</v>
      </c>
      <c r="K18" s="30">
        <f>'Monthly Data'!AP18</f>
        <v>0</v>
      </c>
      <c r="L18" s="30">
        <f>'Monthly Data'!AQ18</f>
        <v>1</v>
      </c>
      <c r="M18" s="30">
        <f>'Monthly Data'!AS18</f>
        <v>0</v>
      </c>
      <c r="O18" s="62">
        <f>'Res OLS Model'!$B$5</f>
        <v>-21829458.475313298</v>
      </c>
      <c r="P18" s="62">
        <f>'Res OLS Model'!$B$6*D18</f>
        <v>1353220.149120467</v>
      </c>
      <c r="Q18" s="62">
        <f>'Res OLS Model'!$B$7*E18</f>
        <v>883116.41443119606</v>
      </c>
      <c r="R18" s="62">
        <f>'Res OLS Model'!$B$8*F18</f>
        <v>-460825.34890621551</v>
      </c>
      <c r="S18" s="62">
        <f>'Res OLS Model'!$B$9*G18</f>
        <v>35373732.539644606</v>
      </c>
      <c r="T18" s="62">
        <f>'Res OLS Model'!$B$10*H18</f>
        <v>0</v>
      </c>
      <c r="U18" s="62">
        <f>'Res OLS Model'!$B$11*I18</f>
        <v>0</v>
      </c>
      <c r="V18" s="62">
        <f>'Res OLS Model'!$B$12*J18</f>
        <v>0</v>
      </c>
      <c r="W18" s="62">
        <f>'Res OLS Model'!$B$13*K18</f>
        <v>0</v>
      </c>
      <c r="X18" s="62">
        <f>'Res OLS Model'!$B$14*L18</f>
        <v>-2436223.8583839401</v>
      </c>
      <c r="Y18" s="62">
        <f>'Res OLS Model'!$B$15*M18</f>
        <v>0</v>
      </c>
      <c r="Z18" s="62">
        <f t="shared" si="2"/>
        <v>12883561.420592817</v>
      </c>
      <c r="AA18" s="13">
        <f t="shared" si="3"/>
        <v>2.4170880944738713E-2</v>
      </c>
    </row>
    <row r="19" spans="1:27" x14ac:dyDescent="0.2">
      <c r="A19" s="11">
        <f>'Monthly Data'!A19</f>
        <v>40330</v>
      </c>
      <c r="B19" s="6">
        <f t="shared" si="1"/>
        <v>2010</v>
      </c>
      <c r="C19" s="30">
        <f>'Monthly Data'!F19</f>
        <v>12709669.92388347</v>
      </c>
      <c r="D19">
        <f>'Monthly Data'!U19</f>
        <v>38.300000000000004</v>
      </c>
      <c r="E19">
        <f>'Monthly Data'!V19</f>
        <v>33.700000000000003</v>
      </c>
      <c r="F19">
        <f>'Monthly Data'!AA19</f>
        <v>18</v>
      </c>
      <c r="G19" s="30">
        <f>'Monthly Data'!AB19</f>
        <v>23006</v>
      </c>
      <c r="H19" s="30">
        <f>'Monthly Data'!AM19</f>
        <v>0</v>
      </c>
      <c r="I19" s="30">
        <f>'Monthly Data'!AN19</f>
        <v>0</v>
      </c>
      <c r="J19" s="30">
        <f>'Monthly Data'!AO19</f>
        <v>0</v>
      </c>
      <c r="K19" s="30">
        <f>'Monthly Data'!AP19</f>
        <v>0</v>
      </c>
      <c r="L19" s="30">
        <f>'Monthly Data'!AQ19</f>
        <v>1</v>
      </c>
      <c r="M19" s="30">
        <f>'Monthly Data'!AS19</f>
        <v>0</v>
      </c>
      <c r="O19" s="62">
        <f>'Res OLS Model'!$B$5</f>
        <v>-21829458.475313298</v>
      </c>
      <c r="P19" s="62">
        <f>'Res OLS Model'!$B$6*D19</f>
        <v>470311.54003007157</v>
      </c>
      <c r="Q19" s="62">
        <f>'Res OLS Model'!$B$7*E19</f>
        <v>1140269.0868326169</v>
      </c>
      <c r="R19" s="62">
        <f>'Res OLS Model'!$B$8*F19</f>
        <v>-487932.722371287</v>
      </c>
      <c r="S19" s="62">
        <f>'Res OLS Model'!$B$9*G19</f>
        <v>35435343.151052155</v>
      </c>
      <c r="T19" s="62">
        <f>'Res OLS Model'!$B$10*H19</f>
        <v>0</v>
      </c>
      <c r="U19" s="62">
        <f>'Res OLS Model'!$B$11*I19</f>
        <v>0</v>
      </c>
      <c r="V19" s="62">
        <f>'Res OLS Model'!$B$12*J19</f>
        <v>0</v>
      </c>
      <c r="W19" s="62">
        <f>'Res OLS Model'!$B$13*K19</f>
        <v>0</v>
      </c>
      <c r="X19" s="62">
        <f>'Res OLS Model'!$B$14*L19</f>
        <v>-2436223.8583839401</v>
      </c>
      <c r="Y19" s="62">
        <f>'Res OLS Model'!$B$15*M19</f>
        <v>0</v>
      </c>
      <c r="Z19" s="62">
        <f t="shared" si="2"/>
        <v>12292308.721846318</v>
      </c>
      <c r="AA19" s="13">
        <f t="shared" si="3"/>
        <v>3.2838083485776805E-2</v>
      </c>
    </row>
    <row r="20" spans="1:27" x14ac:dyDescent="0.2">
      <c r="A20" s="11">
        <f>'Monthly Data'!A20</f>
        <v>40360</v>
      </c>
      <c r="B20" s="6">
        <f t="shared" si="1"/>
        <v>2010</v>
      </c>
      <c r="C20" s="30">
        <f>'Monthly Data'!F20</f>
        <v>14680147.484760607</v>
      </c>
      <c r="D20">
        <f>'Monthly Data'!U20</f>
        <v>3.4000000000000004</v>
      </c>
      <c r="E20">
        <f>'Monthly Data'!V20</f>
        <v>139.79999999999995</v>
      </c>
      <c r="F20">
        <f>'Monthly Data'!AA20</f>
        <v>19</v>
      </c>
      <c r="G20" s="30">
        <f>'Monthly Data'!AB20</f>
        <v>23113</v>
      </c>
      <c r="H20" s="30">
        <f>'Monthly Data'!AM20</f>
        <v>0</v>
      </c>
      <c r="I20" s="30">
        <f>'Monthly Data'!AN20</f>
        <v>0</v>
      </c>
      <c r="J20" s="30">
        <f>'Monthly Data'!AO20</f>
        <v>0</v>
      </c>
      <c r="K20" s="30">
        <f>'Monthly Data'!AP20</f>
        <v>0</v>
      </c>
      <c r="L20" s="30">
        <f>'Monthly Data'!AQ20</f>
        <v>1</v>
      </c>
      <c r="M20" s="30">
        <f>'Monthly Data'!AS20</f>
        <v>0</v>
      </c>
      <c r="O20" s="62">
        <f>'Res OLS Model'!$B$5</f>
        <v>-21829458.475313298</v>
      </c>
      <c r="P20" s="62">
        <f>'Res OLS Model'!$B$6*D20</f>
        <v>41750.893893008964</v>
      </c>
      <c r="Q20" s="62">
        <f>'Res OLS Model'!$B$7*E20</f>
        <v>4730255.7370682433</v>
      </c>
      <c r="R20" s="62">
        <f>'Res OLS Model'!$B$8*F20</f>
        <v>-515040.09583635855</v>
      </c>
      <c r="S20" s="62">
        <f>'Res OLS Model'!$B$9*G20</f>
        <v>35600151.536567353</v>
      </c>
      <c r="T20" s="62">
        <f>'Res OLS Model'!$B$10*H20</f>
        <v>0</v>
      </c>
      <c r="U20" s="62">
        <f>'Res OLS Model'!$B$11*I20</f>
        <v>0</v>
      </c>
      <c r="V20" s="62">
        <f>'Res OLS Model'!$B$12*J20</f>
        <v>0</v>
      </c>
      <c r="W20" s="62">
        <f>'Res OLS Model'!$B$13*K20</f>
        <v>0</v>
      </c>
      <c r="X20" s="62">
        <f>'Res OLS Model'!$B$14*L20</f>
        <v>-2436223.8583839401</v>
      </c>
      <c r="Y20" s="62">
        <f>'Res OLS Model'!$B$15*M20</f>
        <v>0</v>
      </c>
      <c r="Z20" s="62">
        <f t="shared" si="2"/>
        <v>15591435.737995004</v>
      </c>
      <c r="AA20" s="13">
        <f t="shared" si="3"/>
        <v>6.2076232829431838E-2</v>
      </c>
    </row>
    <row r="21" spans="1:27" x14ac:dyDescent="0.2">
      <c r="A21" s="11">
        <f>'Monthly Data'!A21</f>
        <v>40391</v>
      </c>
      <c r="B21" s="6">
        <f t="shared" si="1"/>
        <v>2010</v>
      </c>
      <c r="C21" s="30">
        <f>'Monthly Data'!F21</f>
        <v>14024711.74603774</v>
      </c>
      <c r="D21">
        <f>'Monthly Data'!U21</f>
        <v>10.100000000000001</v>
      </c>
      <c r="E21">
        <f>'Monthly Data'!V21</f>
        <v>90.299999999999969</v>
      </c>
      <c r="F21">
        <f>'Monthly Data'!AA21</f>
        <v>20</v>
      </c>
      <c r="G21" s="30">
        <f>'Monthly Data'!AB21</f>
        <v>23035</v>
      </c>
      <c r="H21" s="30">
        <f>'Monthly Data'!AM21</f>
        <v>0</v>
      </c>
      <c r="I21" s="30">
        <f>'Monthly Data'!AN21</f>
        <v>0</v>
      </c>
      <c r="J21" s="30">
        <f>'Monthly Data'!AO21</f>
        <v>0</v>
      </c>
      <c r="K21" s="30">
        <f>'Monthly Data'!AP21</f>
        <v>0</v>
      </c>
      <c r="L21" s="30">
        <f>'Monthly Data'!AQ21</f>
        <v>1</v>
      </c>
      <c r="M21" s="30">
        <f>'Monthly Data'!AS21</f>
        <v>0</v>
      </c>
      <c r="O21" s="62">
        <f>'Res OLS Model'!$B$5</f>
        <v>-21829458.475313298</v>
      </c>
      <c r="P21" s="62">
        <f>'Res OLS Model'!$B$6*D21</f>
        <v>124024.71421158547</v>
      </c>
      <c r="Q21" s="62">
        <f>'Res OLS Model'!$B$7*E21</f>
        <v>3055379.7786642513</v>
      </c>
      <c r="R21" s="62">
        <f>'Res OLS Model'!$B$8*F21</f>
        <v>-542147.46930143004</v>
      </c>
      <c r="S21" s="62">
        <f>'Res OLS Model'!$B$9*G21</f>
        <v>35480010.844322629</v>
      </c>
      <c r="T21" s="62">
        <f>'Res OLS Model'!$B$10*H21</f>
        <v>0</v>
      </c>
      <c r="U21" s="62">
        <f>'Res OLS Model'!$B$11*I21</f>
        <v>0</v>
      </c>
      <c r="V21" s="62">
        <f>'Res OLS Model'!$B$12*J21</f>
        <v>0</v>
      </c>
      <c r="W21" s="62">
        <f>'Res OLS Model'!$B$13*K21</f>
        <v>0</v>
      </c>
      <c r="X21" s="62">
        <f>'Res OLS Model'!$B$14*L21</f>
        <v>-2436223.8583839401</v>
      </c>
      <c r="Y21" s="62">
        <f>'Res OLS Model'!$B$15*M21</f>
        <v>0</v>
      </c>
      <c r="Z21" s="62">
        <f t="shared" si="2"/>
        <v>13851585.534199798</v>
      </c>
      <c r="AA21" s="13">
        <f t="shared" si="3"/>
        <v>1.234436863822555E-2</v>
      </c>
    </row>
    <row r="22" spans="1:27" x14ac:dyDescent="0.2">
      <c r="A22" s="11">
        <f>'Monthly Data'!A22</f>
        <v>40422</v>
      </c>
      <c r="B22" s="6">
        <f t="shared" si="1"/>
        <v>2010</v>
      </c>
      <c r="C22" s="30">
        <f>'Monthly Data'!F22</f>
        <v>13142688.407314872</v>
      </c>
      <c r="D22">
        <f>'Monthly Data'!U22</f>
        <v>99.40000000000002</v>
      </c>
      <c r="E22">
        <f>'Monthly Data'!V22</f>
        <v>29.400000000000002</v>
      </c>
      <c r="F22">
        <f>'Monthly Data'!AA22</f>
        <v>21</v>
      </c>
      <c r="G22" s="30">
        <f>'Monthly Data'!AB22</f>
        <v>23146</v>
      </c>
      <c r="H22" s="30">
        <f>'Monthly Data'!AM22</f>
        <v>1</v>
      </c>
      <c r="I22" s="30">
        <f>'Monthly Data'!AN22</f>
        <v>0</v>
      </c>
      <c r="J22" s="30">
        <f>'Monthly Data'!AO22</f>
        <v>0</v>
      </c>
      <c r="K22" s="30">
        <f>'Monthly Data'!AP22</f>
        <v>0</v>
      </c>
      <c r="L22" s="30">
        <f>'Monthly Data'!AQ22</f>
        <v>0</v>
      </c>
      <c r="M22" s="30">
        <f>'Monthly Data'!AS22</f>
        <v>0</v>
      </c>
      <c r="O22" s="62">
        <f>'Res OLS Model'!$B$5</f>
        <v>-21829458.475313298</v>
      </c>
      <c r="P22" s="62">
        <f>'Res OLS Model'!$B$6*D22</f>
        <v>1220599.6626367916</v>
      </c>
      <c r="Q22" s="62">
        <f>'Res OLS Model'!$B$7*E22</f>
        <v>994774.81165812875</v>
      </c>
      <c r="R22" s="62">
        <f>'Res OLS Model'!$B$8*F22</f>
        <v>-569254.84276650148</v>
      </c>
      <c r="S22" s="62">
        <f>'Res OLS Model'!$B$9*G22</f>
        <v>35650980.290978581</v>
      </c>
      <c r="T22" s="62">
        <f>'Res OLS Model'!$B$10*H22</f>
        <v>-2247633.2272498501</v>
      </c>
      <c r="U22" s="62">
        <f>'Res OLS Model'!$B$11*I22</f>
        <v>0</v>
      </c>
      <c r="V22" s="62">
        <f>'Res OLS Model'!$B$12*J22</f>
        <v>0</v>
      </c>
      <c r="W22" s="62">
        <f>'Res OLS Model'!$B$13*K22</f>
        <v>0</v>
      </c>
      <c r="X22" s="62">
        <f>'Res OLS Model'!$B$14*L22</f>
        <v>0</v>
      </c>
      <c r="Y22" s="62">
        <f>'Res OLS Model'!$B$15*M22</f>
        <v>0</v>
      </c>
      <c r="Z22" s="62">
        <f t="shared" si="2"/>
        <v>13220008.219943851</v>
      </c>
      <c r="AA22" s="13">
        <f t="shared" si="3"/>
        <v>5.8831047524450708E-3</v>
      </c>
    </row>
    <row r="23" spans="1:27" x14ac:dyDescent="0.2">
      <c r="A23" s="11">
        <f>'Monthly Data'!A23</f>
        <v>40452</v>
      </c>
      <c r="B23" s="6">
        <f t="shared" si="1"/>
        <v>2010</v>
      </c>
      <c r="C23" s="30">
        <f>'Monthly Data'!F23</f>
        <v>14485777.508292003</v>
      </c>
      <c r="D23">
        <f>'Monthly Data'!U23</f>
        <v>284.69999999999993</v>
      </c>
      <c r="E23">
        <f>'Monthly Data'!V23</f>
        <v>0</v>
      </c>
      <c r="F23">
        <f>'Monthly Data'!AA23</f>
        <v>22</v>
      </c>
      <c r="G23" s="30">
        <f>'Monthly Data'!AB23</f>
        <v>23213</v>
      </c>
      <c r="H23" s="30">
        <f>'Monthly Data'!AM23</f>
        <v>1</v>
      </c>
      <c r="I23" s="30">
        <f>'Monthly Data'!AN23</f>
        <v>0</v>
      </c>
      <c r="J23" s="30">
        <f>'Monthly Data'!AO23</f>
        <v>0</v>
      </c>
      <c r="K23" s="30">
        <f>'Monthly Data'!AP23</f>
        <v>0</v>
      </c>
      <c r="L23" s="30">
        <f>'Monthly Data'!AQ23</f>
        <v>0</v>
      </c>
      <c r="M23" s="30">
        <f>'Monthly Data'!AS23</f>
        <v>0</v>
      </c>
      <c r="O23" s="62">
        <f>'Res OLS Model'!$B$5</f>
        <v>-21829458.475313298</v>
      </c>
      <c r="P23" s="62">
        <f>'Res OLS Model'!$B$6*D23</f>
        <v>3496023.3798057791</v>
      </c>
      <c r="Q23" s="62">
        <f>'Res OLS Model'!$B$7*E23</f>
        <v>0</v>
      </c>
      <c r="R23" s="62">
        <f>'Res OLS Model'!$B$8*F23</f>
        <v>-596362.21623157302</v>
      </c>
      <c r="S23" s="62">
        <f>'Res OLS Model'!$B$9*G23</f>
        <v>35754178.065086223</v>
      </c>
      <c r="T23" s="62">
        <f>'Res OLS Model'!$B$10*H23</f>
        <v>-2247633.2272498501</v>
      </c>
      <c r="U23" s="62">
        <f>'Res OLS Model'!$B$11*I23</f>
        <v>0</v>
      </c>
      <c r="V23" s="62">
        <f>'Res OLS Model'!$B$12*J23</f>
        <v>0</v>
      </c>
      <c r="W23" s="62">
        <f>'Res OLS Model'!$B$13*K23</f>
        <v>0</v>
      </c>
      <c r="X23" s="62">
        <f>'Res OLS Model'!$B$14*L23</f>
        <v>0</v>
      </c>
      <c r="Y23" s="62">
        <f>'Res OLS Model'!$B$15*M23</f>
        <v>0</v>
      </c>
      <c r="Z23" s="62">
        <f t="shared" si="2"/>
        <v>14576747.526097283</v>
      </c>
      <c r="AA23" s="13">
        <f t="shared" si="3"/>
        <v>6.2799540965755392E-3</v>
      </c>
    </row>
    <row r="24" spans="1:27" x14ac:dyDescent="0.2">
      <c r="A24" s="11">
        <f>'Monthly Data'!A24</f>
        <v>40483</v>
      </c>
      <c r="B24" s="6">
        <f t="shared" si="1"/>
        <v>2010</v>
      </c>
      <c r="C24" s="30">
        <f>'Monthly Data'!F24</f>
        <v>16983251.713569138</v>
      </c>
      <c r="D24">
        <f>'Monthly Data'!U24</f>
        <v>451.4</v>
      </c>
      <c r="E24">
        <f>'Monthly Data'!V24</f>
        <v>0</v>
      </c>
      <c r="F24">
        <f>'Monthly Data'!AA24</f>
        <v>23</v>
      </c>
      <c r="G24" s="30">
        <f>'Monthly Data'!AB24</f>
        <v>23299</v>
      </c>
      <c r="H24" s="30">
        <f>'Monthly Data'!AM24</f>
        <v>1</v>
      </c>
      <c r="I24" s="30">
        <f>'Monthly Data'!AN24</f>
        <v>0</v>
      </c>
      <c r="J24" s="30">
        <f>'Monthly Data'!AO24</f>
        <v>0</v>
      </c>
      <c r="K24" s="30">
        <f>'Monthly Data'!AP24</f>
        <v>0</v>
      </c>
      <c r="L24" s="30">
        <f>'Monthly Data'!AQ24</f>
        <v>0</v>
      </c>
      <c r="M24" s="30">
        <f>'Monthly Data'!AS24</f>
        <v>0</v>
      </c>
      <c r="O24" s="62">
        <f>'Res OLS Model'!$B$5</f>
        <v>-21829458.475313298</v>
      </c>
      <c r="P24" s="62">
        <f>'Res OLS Model'!$B$6*D24</f>
        <v>5543045.1480306601</v>
      </c>
      <c r="Q24" s="62">
        <f>'Res OLS Model'!$B$7*E24</f>
        <v>0</v>
      </c>
      <c r="R24" s="62">
        <f>'Res OLS Model'!$B$8*F24</f>
        <v>-623469.58969664457</v>
      </c>
      <c r="S24" s="62">
        <f>'Res OLS Model'!$B$9*G24</f>
        <v>35886640.879612453</v>
      </c>
      <c r="T24" s="62">
        <f>'Res OLS Model'!$B$10*H24</f>
        <v>-2247633.2272498501</v>
      </c>
      <c r="U24" s="62">
        <f>'Res OLS Model'!$B$11*I24</f>
        <v>0</v>
      </c>
      <c r="V24" s="62">
        <f>'Res OLS Model'!$B$12*J24</f>
        <v>0</v>
      </c>
      <c r="W24" s="62">
        <f>'Res OLS Model'!$B$13*K24</f>
        <v>0</v>
      </c>
      <c r="X24" s="62">
        <f>'Res OLS Model'!$B$14*L24</f>
        <v>0</v>
      </c>
      <c r="Y24" s="62">
        <f>'Res OLS Model'!$B$15*M24</f>
        <v>0</v>
      </c>
      <c r="Z24" s="62">
        <f t="shared" si="2"/>
        <v>16729124.735383321</v>
      </c>
      <c r="AA24" s="13">
        <f t="shared" si="3"/>
        <v>1.4963387605141442E-2</v>
      </c>
    </row>
    <row r="25" spans="1:27" x14ac:dyDescent="0.2">
      <c r="A25" s="11">
        <f>'Monthly Data'!A25</f>
        <v>40513</v>
      </c>
      <c r="B25" s="6">
        <f t="shared" si="1"/>
        <v>2010</v>
      </c>
      <c r="C25" s="30">
        <f>'Monthly Data'!F25</f>
        <v>21020194.500046272</v>
      </c>
      <c r="D25">
        <f>'Monthly Data'!U25</f>
        <v>713.49999999999989</v>
      </c>
      <c r="E25">
        <f>'Monthly Data'!V25</f>
        <v>0</v>
      </c>
      <c r="F25">
        <f>'Monthly Data'!AA25</f>
        <v>24</v>
      </c>
      <c r="G25" s="30">
        <f>'Monthly Data'!AB25</f>
        <v>23337</v>
      </c>
      <c r="H25" s="30">
        <f>'Monthly Data'!AM25</f>
        <v>0</v>
      </c>
      <c r="I25" s="30">
        <f>'Monthly Data'!AN25</f>
        <v>0</v>
      </c>
      <c r="J25" s="30">
        <f>'Monthly Data'!AO25</f>
        <v>0</v>
      </c>
      <c r="K25" s="30">
        <f>'Monthly Data'!AP25</f>
        <v>1</v>
      </c>
      <c r="L25" s="30">
        <f>'Monthly Data'!AQ25</f>
        <v>0</v>
      </c>
      <c r="M25" s="30">
        <f>'Monthly Data'!AS25</f>
        <v>0</v>
      </c>
      <c r="O25" s="62">
        <f>'Res OLS Model'!$B$5</f>
        <v>-21829458.475313298</v>
      </c>
      <c r="P25" s="62">
        <f>'Res OLS Model'!$B$6*D25</f>
        <v>8761547.8801946733</v>
      </c>
      <c r="Q25" s="62">
        <f>'Res OLS Model'!$B$7*E25</f>
        <v>0</v>
      </c>
      <c r="R25" s="62">
        <f>'Res OLS Model'!$B$8*F25</f>
        <v>-650576.963161716</v>
      </c>
      <c r="S25" s="62">
        <f>'Res OLS Model'!$B$9*G25</f>
        <v>35945170.960449629</v>
      </c>
      <c r="T25" s="62">
        <f>'Res OLS Model'!$B$10*H25</f>
        <v>0</v>
      </c>
      <c r="U25" s="62">
        <f>'Res OLS Model'!$B$11*I25</f>
        <v>0</v>
      </c>
      <c r="V25" s="62">
        <f>'Res OLS Model'!$B$12*J25</f>
        <v>0</v>
      </c>
      <c r="W25" s="62">
        <f>'Res OLS Model'!$B$13*K25</f>
        <v>-1224027.3043384899</v>
      </c>
      <c r="X25" s="62">
        <f>'Res OLS Model'!$B$14*L25</f>
        <v>0</v>
      </c>
      <c r="Y25" s="62">
        <f>'Res OLS Model'!$B$15*M25</f>
        <v>0</v>
      </c>
      <c r="Z25" s="62">
        <f t="shared" si="2"/>
        <v>21002656.097830798</v>
      </c>
      <c r="AA25" s="13">
        <f t="shared" si="3"/>
        <v>8.34359654256993E-4</v>
      </c>
    </row>
    <row r="26" spans="1:27" x14ac:dyDescent="0.2">
      <c r="A26" s="11">
        <f>'Monthly Data'!A26</f>
        <v>40544</v>
      </c>
      <c r="B26" s="6">
        <f t="shared" si="1"/>
        <v>2011</v>
      </c>
      <c r="C26" s="30">
        <f>'Monthly Data'!F26</f>
        <v>23022326.42784144</v>
      </c>
      <c r="D26">
        <f>'Monthly Data'!U26</f>
        <v>853.19999999999982</v>
      </c>
      <c r="E26">
        <f>'Monthly Data'!V26</f>
        <v>0</v>
      </c>
      <c r="F26">
        <f>'Monthly Data'!AA26</f>
        <v>25</v>
      </c>
      <c r="G26" s="30">
        <f>'Monthly Data'!AB26</f>
        <v>23342</v>
      </c>
      <c r="H26" s="30">
        <f>'Monthly Data'!AM26</f>
        <v>0</v>
      </c>
      <c r="I26" s="30">
        <f>'Monthly Data'!AN26</f>
        <v>0</v>
      </c>
      <c r="J26" s="30">
        <f>'Monthly Data'!AO26</f>
        <v>0</v>
      </c>
      <c r="K26" s="30">
        <f>'Monthly Data'!AP26</f>
        <v>0</v>
      </c>
      <c r="L26" s="30">
        <f>'Monthly Data'!AQ26</f>
        <v>0</v>
      </c>
      <c r="M26" s="30">
        <f>'Monthly Data'!AS26</f>
        <v>0</v>
      </c>
      <c r="O26" s="62">
        <f>'Res OLS Model'!$B$5</f>
        <v>-21829458.475313298</v>
      </c>
      <c r="P26" s="62">
        <f>'Res OLS Model'!$B$6*D26</f>
        <v>10477018.432210363</v>
      </c>
      <c r="Q26" s="62">
        <f>'Res OLS Model'!$B$7*E26</f>
        <v>0</v>
      </c>
      <c r="R26" s="62">
        <f>'Res OLS Model'!$B$8*F26</f>
        <v>-677684.33662678755</v>
      </c>
      <c r="S26" s="62">
        <f>'Res OLS Model'!$B$9*G26</f>
        <v>35952872.286875568</v>
      </c>
      <c r="T26" s="62">
        <f>'Res OLS Model'!$B$10*H26</f>
        <v>0</v>
      </c>
      <c r="U26" s="62">
        <f>'Res OLS Model'!$B$11*I26</f>
        <v>0</v>
      </c>
      <c r="V26" s="62">
        <f>'Res OLS Model'!$B$12*J26</f>
        <v>0</v>
      </c>
      <c r="W26" s="62">
        <f>'Res OLS Model'!$B$13*K26</f>
        <v>0</v>
      </c>
      <c r="X26" s="62">
        <f>'Res OLS Model'!$B$14*L26</f>
        <v>0</v>
      </c>
      <c r="Y26" s="62">
        <f>'Res OLS Model'!$B$15*M26</f>
        <v>0</v>
      </c>
      <c r="Z26" s="62">
        <f t="shared" si="2"/>
        <v>23922747.907145847</v>
      </c>
      <c r="AA26" s="13">
        <f t="shared" si="3"/>
        <v>3.9110794563989242E-2</v>
      </c>
    </row>
    <row r="27" spans="1:27" x14ac:dyDescent="0.2">
      <c r="A27" s="11">
        <f>'Monthly Data'!A27</f>
        <v>40575</v>
      </c>
      <c r="B27" s="6">
        <f t="shared" si="1"/>
        <v>2011</v>
      </c>
      <c r="C27" s="30">
        <f>'Monthly Data'!F27</f>
        <v>20206438.193256531</v>
      </c>
      <c r="D27">
        <f>'Monthly Data'!U27</f>
        <v>700.39999999999986</v>
      </c>
      <c r="E27">
        <f>'Monthly Data'!V27</f>
        <v>0</v>
      </c>
      <c r="F27">
        <f>'Monthly Data'!AA27</f>
        <v>26</v>
      </c>
      <c r="G27" s="30">
        <f>'Monthly Data'!AB27</f>
        <v>23363</v>
      </c>
      <c r="H27" s="30">
        <f>'Monthly Data'!AM27</f>
        <v>0</v>
      </c>
      <c r="I27" s="30">
        <f>'Monthly Data'!AN27</f>
        <v>1</v>
      </c>
      <c r="J27" s="30">
        <f>'Monthly Data'!AO27</f>
        <v>0</v>
      </c>
      <c r="K27" s="30">
        <f>'Monthly Data'!AP27</f>
        <v>0</v>
      </c>
      <c r="L27" s="30">
        <f>'Monthly Data'!AQ27</f>
        <v>0</v>
      </c>
      <c r="M27" s="30">
        <f>'Monthly Data'!AS27</f>
        <v>0</v>
      </c>
      <c r="O27" s="62">
        <f>'Res OLS Model'!$B$5</f>
        <v>-21829458.475313298</v>
      </c>
      <c r="P27" s="62">
        <f>'Res OLS Model'!$B$6*D27</f>
        <v>8600684.1419598442</v>
      </c>
      <c r="Q27" s="62">
        <f>'Res OLS Model'!$B$7*E27</f>
        <v>0</v>
      </c>
      <c r="R27" s="62">
        <f>'Res OLS Model'!$B$8*F27</f>
        <v>-704791.71009185899</v>
      </c>
      <c r="S27" s="62">
        <f>'Res OLS Model'!$B$9*G27</f>
        <v>35985217.857864536</v>
      </c>
      <c r="T27" s="62">
        <f>'Res OLS Model'!$B$10*H27</f>
        <v>0</v>
      </c>
      <c r="U27" s="62">
        <f>'Res OLS Model'!$B$11*I27</f>
        <v>-1155768.0223701899</v>
      </c>
      <c r="V27" s="62">
        <f>'Res OLS Model'!$B$12*J27</f>
        <v>0</v>
      </c>
      <c r="W27" s="62">
        <f>'Res OLS Model'!$B$13*K27</f>
        <v>0</v>
      </c>
      <c r="X27" s="62">
        <f>'Res OLS Model'!$B$14*L27</f>
        <v>0</v>
      </c>
      <c r="Y27" s="62">
        <f>'Res OLS Model'!$B$15*M27</f>
        <v>0</v>
      </c>
      <c r="Z27" s="62">
        <f t="shared" si="2"/>
        <v>20895883.792049035</v>
      </c>
      <c r="AA27" s="13">
        <f t="shared" si="3"/>
        <v>3.4120095397247807E-2</v>
      </c>
    </row>
    <row r="28" spans="1:27" x14ac:dyDescent="0.2">
      <c r="A28" s="11">
        <f>'Monthly Data'!A28</f>
        <v>40603</v>
      </c>
      <c r="B28" s="6">
        <f t="shared" si="1"/>
        <v>2011</v>
      </c>
      <c r="C28" s="30">
        <f>'Monthly Data'!F28</f>
        <v>19343947.481271625</v>
      </c>
      <c r="D28">
        <f>'Monthly Data'!U28</f>
        <v>595.70000000000016</v>
      </c>
      <c r="E28">
        <f>'Monthly Data'!V28</f>
        <v>0</v>
      </c>
      <c r="F28">
        <f>'Monthly Data'!AA28</f>
        <v>27</v>
      </c>
      <c r="G28" s="30">
        <f>'Monthly Data'!AB28</f>
        <v>23358</v>
      </c>
      <c r="H28" s="30">
        <f>'Monthly Data'!AM28</f>
        <v>0</v>
      </c>
      <c r="I28" s="30">
        <f>'Monthly Data'!AN28</f>
        <v>0</v>
      </c>
      <c r="J28" s="30">
        <f>'Monthly Data'!AO28</f>
        <v>0</v>
      </c>
      <c r="K28" s="30">
        <f>'Monthly Data'!AP28</f>
        <v>0</v>
      </c>
      <c r="L28" s="30">
        <f>'Monthly Data'!AQ28</f>
        <v>0</v>
      </c>
      <c r="M28" s="30">
        <f>'Monthly Data'!AS28</f>
        <v>1</v>
      </c>
      <c r="O28" s="62">
        <f>'Res OLS Model'!$B$5</f>
        <v>-21829458.475313298</v>
      </c>
      <c r="P28" s="62">
        <f>'Res OLS Model'!$B$6*D28</f>
        <v>7315002.2035486605</v>
      </c>
      <c r="Q28" s="62">
        <f>'Res OLS Model'!$B$7*E28</f>
        <v>0</v>
      </c>
      <c r="R28" s="62">
        <f>'Res OLS Model'!$B$8*F28</f>
        <v>-731899.08355693053</v>
      </c>
      <c r="S28" s="62">
        <f>'Res OLS Model'!$B$9*G28</f>
        <v>35977516.531438589</v>
      </c>
      <c r="T28" s="62">
        <f>'Res OLS Model'!$B$10*H28</f>
        <v>0</v>
      </c>
      <c r="U28" s="62">
        <f>'Res OLS Model'!$B$11*I28</f>
        <v>0</v>
      </c>
      <c r="V28" s="62">
        <f>'Res OLS Model'!$B$12*J28</f>
        <v>0</v>
      </c>
      <c r="W28" s="62">
        <f>'Res OLS Model'!$B$13*K28</f>
        <v>0</v>
      </c>
      <c r="X28" s="62">
        <f>'Res OLS Model'!$B$14*L28</f>
        <v>0</v>
      </c>
      <c r="Y28" s="62">
        <f>'Res OLS Model'!$B$15*M28</f>
        <v>-837788.64826971502</v>
      </c>
      <c r="Z28" s="62">
        <f t="shared" si="2"/>
        <v>19893372.527847305</v>
      </c>
      <c r="AA28" s="13">
        <f t="shared" si="3"/>
        <v>2.8402943458548022E-2</v>
      </c>
    </row>
    <row r="29" spans="1:27" x14ac:dyDescent="0.2">
      <c r="A29" s="11">
        <f>'Monthly Data'!A29</f>
        <v>40634</v>
      </c>
      <c r="B29" s="6">
        <f t="shared" si="1"/>
        <v>2011</v>
      </c>
      <c r="C29" s="30">
        <f>'Monthly Data'!F29</f>
        <v>15358267.267086715</v>
      </c>
      <c r="D29">
        <f>'Monthly Data'!U29</f>
        <v>350.99999999999989</v>
      </c>
      <c r="E29">
        <f>'Monthly Data'!V29</f>
        <v>0</v>
      </c>
      <c r="F29">
        <f>'Monthly Data'!AA29</f>
        <v>28</v>
      </c>
      <c r="G29" s="30">
        <f>'Monthly Data'!AB29</f>
        <v>23357</v>
      </c>
      <c r="H29" s="30">
        <f>'Monthly Data'!AM29</f>
        <v>0</v>
      </c>
      <c r="I29" s="30">
        <f>'Monthly Data'!AN29</f>
        <v>0</v>
      </c>
      <c r="J29" s="30">
        <f>'Monthly Data'!AO29</f>
        <v>1</v>
      </c>
      <c r="K29" s="30">
        <f>'Monthly Data'!AP29</f>
        <v>0</v>
      </c>
      <c r="L29" s="30">
        <f>'Monthly Data'!AQ29</f>
        <v>0</v>
      </c>
      <c r="M29" s="30">
        <f>'Monthly Data'!AS29</f>
        <v>0</v>
      </c>
      <c r="O29" s="62">
        <f>'Res OLS Model'!$B$5</f>
        <v>-21829458.475313298</v>
      </c>
      <c r="P29" s="62">
        <f>'Res OLS Model'!$B$6*D29</f>
        <v>4310165.8107194528</v>
      </c>
      <c r="Q29" s="62">
        <f>'Res OLS Model'!$B$7*E29</f>
        <v>0</v>
      </c>
      <c r="R29" s="62">
        <f>'Res OLS Model'!$B$8*F29</f>
        <v>-759006.45702200208</v>
      </c>
      <c r="S29" s="62">
        <f>'Res OLS Model'!$B$9*G29</f>
        <v>35975976.266153403</v>
      </c>
      <c r="T29" s="62">
        <f>'Res OLS Model'!$B$10*H29</f>
        <v>0</v>
      </c>
      <c r="U29" s="62">
        <f>'Res OLS Model'!$B$11*I29</f>
        <v>0</v>
      </c>
      <c r="V29" s="62">
        <f>'Res OLS Model'!$B$12*J29</f>
        <v>-2202368.1909308801</v>
      </c>
      <c r="W29" s="62">
        <f>'Res OLS Model'!$B$13*K29</f>
        <v>0</v>
      </c>
      <c r="X29" s="62">
        <f>'Res OLS Model'!$B$14*L29</f>
        <v>0</v>
      </c>
      <c r="Y29" s="62">
        <f>'Res OLS Model'!$B$15*M29</f>
        <v>0</v>
      </c>
      <c r="Z29" s="62">
        <f t="shared" si="2"/>
        <v>15495308.953606673</v>
      </c>
      <c r="AA29" s="13">
        <f t="shared" si="3"/>
        <v>8.922991385469833E-3</v>
      </c>
    </row>
    <row r="30" spans="1:27" x14ac:dyDescent="0.2">
      <c r="A30" s="11">
        <f>'Monthly Data'!A30</f>
        <v>40664</v>
      </c>
      <c r="B30" s="6">
        <f t="shared" si="1"/>
        <v>2011</v>
      </c>
      <c r="C30" s="30">
        <f>'Monthly Data'!F30</f>
        <v>13075508.600401806</v>
      </c>
      <c r="D30">
        <f>'Monthly Data'!U30</f>
        <v>150</v>
      </c>
      <c r="E30">
        <f>'Monthly Data'!V30</f>
        <v>1.2999999999999998</v>
      </c>
      <c r="F30">
        <f>'Monthly Data'!AA30</f>
        <v>29</v>
      </c>
      <c r="G30" s="30">
        <f>'Monthly Data'!AB30</f>
        <v>23144</v>
      </c>
      <c r="H30" s="30">
        <f>'Monthly Data'!AM30</f>
        <v>0</v>
      </c>
      <c r="I30" s="30">
        <f>'Monthly Data'!AN30</f>
        <v>0</v>
      </c>
      <c r="J30" s="30">
        <f>'Monthly Data'!AO30</f>
        <v>0</v>
      </c>
      <c r="K30" s="30">
        <f>'Monthly Data'!AP30</f>
        <v>0</v>
      </c>
      <c r="L30" s="30">
        <f>'Monthly Data'!AQ30</f>
        <v>1</v>
      </c>
      <c r="M30" s="30">
        <f>'Monthly Data'!AS30</f>
        <v>0</v>
      </c>
      <c r="O30" s="62">
        <f>'Res OLS Model'!$B$5</f>
        <v>-21829458.475313298</v>
      </c>
      <c r="P30" s="62">
        <f>'Res OLS Model'!$B$6*D30</f>
        <v>1841951.2011621601</v>
      </c>
      <c r="Q30" s="62">
        <f>'Res OLS Model'!$B$7*E30</f>
        <v>43986.641331822007</v>
      </c>
      <c r="R30" s="62">
        <f>'Res OLS Model'!$B$8*F30</f>
        <v>-786113.83048707352</v>
      </c>
      <c r="S30" s="62">
        <f>'Res OLS Model'!$B$9*G30</f>
        <v>35647899.7604082</v>
      </c>
      <c r="T30" s="62">
        <f>'Res OLS Model'!$B$10*H30</f>
        <v>0</v>
      </c>
      <c r="U30" s="62">
        <f>'Res OLS Model'!$B$11*I30</f>
        <v>0</v>
      </c>
      <c r="V30" s="62">
        <f>'Res OLS Model'!$B$12*J30</f>
        <v>0</v>
      </c>
      <c r="W30" s="62">
        <f>'Res OLS Model'!$B$13*K30</f>
        <v>0</v>
      </c>
      <c r="X30" s="62">
        <f>'Res OLS Model'!$B$14*L30</f>
        <v>-2436223.8583839401</v>
      </c>
      <c r="Y30" s="62">
        <f>'Res OLS Model'!$B$15*M30</f>
        <v>0</v>
      </c>
      <c r="Z30" s="62">
        <f t="shared" si="2"/>
        <v>12482041.43871787</v>
      </c>
      <c r="AA30" s="13">
        <f t="shared" si="3"/>
        <v>4.5387692350697444E-2</v>
      </c>
    </row>
    <row r="31" spans="1:27" x14ac:dyDescent="0.2">
      <c r="A31" s="11">
        <f>'Monthly Data'!A31</f>
        <v>40695</v>
      </c>
      <c r="B31" s="6">
        <f t="shared" si="1"/>
        <v>2011</v>
      </c>
      <c r="C31" s="30">
        <f>'Monthly Data'!F31</f>
        <v>12318121.995516896</v>
      </c>
      <c r="D31">
        <f>'Monthly Data'!U31</f>
        <v>25.199999999999996</v>
      </c>
      <c r="E31">
        <f>'Monthly Data'!V31</f>
        <v>24.900000000000002</v>
      </c>
      <c r="F31">
        <f>'Monthly Data'!AA31</f>
        <v>30</v>
      </c>
      <c r="G31" s="30">
        <f>'Monthly Data'!AB31</f>
        <v>23078</v>
      </c>
      <c r="H31" s="30">
        <f>'Monthly Data'!AM31</f>
        <v>0</v>
      </c>
      <c r="I31" s="30">
        <f>'Monthly Data'!AN31</f>
        <v>0</v>
      </c>
      <c r="J31" s="30">
        <f>'Monthly Data'!AO31</f>
        <v>0</v>
      </c>
      <c r="K31" s="30">
        <f>'Monthly Data'!AP31</f>
        <v>0</v>
      </c>
      <c r="L31" s="30">
        <f>'Monthly Data'!AQ31</f>
        <v>1</v>
      </c>
      <c r="M31" s="30">
        <f>'Monthly Data'!AS31</f>
        <v>0</v>
      </c>
      <c r="O31" s="62">
        <f>'Res OLS Model'!$B$5</f>
        <v>-21829458.475313298</v>
      </c>
      <c r="P31" s="62">
        <f>'Res OLS Model'!$B$6*D31</f>
        <v>309447.80179524282</v>
      </c>
      <c r="Q31" s="62">
        <f>'Res OLS Model'!$B$7*E31</f>
        <v>842513.3608941295</v>
      </c>
      <c r="R31" s="62">
        <f>'Res OLS Model'!$B$8*F31</f>
        <v>-813221.20395214506</v>
      </c>
      <c r="S31" s="62">
        <f>'Res OLS Model'!$B$9*G31</f>
        <v>35546242.251585744</v>
      </c>
      <c r="T31" s="62">
        <f>'Res OLS Model'!$B$10*H31</f>
        <v>0</v>
      </c>
      <c r="U31" s="62">
        <f>'Res OLS Model'!$B$11*I31</f>
        <v>0</v>
      </c>
      <c r="V31" s="62">
        <f>'Res OLS Model'!$B$12*J31</f>
        <v>0</v>
      </c>
      <c r="W31" s="62">
        <f>'Res OLS Model'!$B$13*K31</f>
        <v>0</v>
      </c>
      <c r="X31" s="62">
        <f>'Res OLS Model'!$B$14*L31</f>
        <v>-2436223.8583839401</v>
      </c>
      <c r="Y31" s="62">
        <f>'Res OLS Model'!$B$15*M31</f>
        <v>0</v>
      </c>
      <c r="Z31" s="62">
        <f t="shared" si="2"/>
        <v>11619299.876625733</v>
      </c>
      <c r="AA31" s="13">
        <f t="shared" si="3"/>
        <v>5.6731222433540986E-2</v>
      </c>
    </row>
    <row r="32" spans="1:27" x14ac:dyDescent="0.2">
      <c r="A32" s="11">
        <f>'Monthly Data'!A32</f>
        <v>40725</v>
      </c>
      <c r="B32" s="6">
        <f t="shared" si="1"/>
        <v>2011</v>
      </c>
      <c r="C32" s="30">
        <f>'Monthly Data'!F32</f>
        <v>14280540.223931987</v>
      </c>
      <c r="D32">
        <f>'Monthly Data'!U32</f>
        <v>0</v>
      </c>
      <c r="E32">
        <f>'Monthly Data'!V32</f>
        <v>118.30000000000003</v>
      </c>
      <c r="F32">
        <f>'Monthly Data'!AA32</f>
        <v>31</v>
      </c>
      <c r="G32" s="30">
        <f>'Monthly Data'!AB32</f>
        <v>23049</v>
      </c>
      <c r="H32" s="30">
        <f>'Monthly Data'!AM32</f>
        <v>0</v>
      </c>
      <c r="I32" s="30">
        <f>'Monthly Data'!AN32</f>
        <v>0</v>
      </c>
      <c r="J32" s="30">
        <f>'Monthly Data'!AO32</f>
        <v>0</v>
      </c>
      <c r="K32" s="30">
        <f>'Monthly Data'!AP32</f>
        <v>0</v>
      </c>
      <c r="L32" s="30">
        <f>'Monthly Data'!AQ32</f>
        <v>1</v>
      </c>
      <c r="M32" s="30">
        <f>'Monthly Data'!AS32</f>
        <v>0</v>
      </c>
      <c r="O32" s="62">
        <f>'Res OLS Model'!$B$5</f>
        <v>-21829458.475313298</v>
      </c>
      <c r="P32" s="62">
        <f>'Res OLS Model'!$B$6*D32</f>
        <v>0</v>
      </c>
      <c r="Q32" s="62">
        <f>'Res OLS Model'!$B$7*E32</f>
        <v>4002784.3611958041</v>
      </c>
      <c r="R32" s="62">
        <f>'Res OLS Model'!$B$8*F32</f>
        <v>-840328.5774172165</v>
      </c>
      <c r="S32" s="62">
        <f>'Res OLS Model'!$B$9*G32</f>
        <v>35501574.55831527</v>
      </c>
      <c r="T32" s="62">
        <f>'Res OLS Model'!$B$10*H32</f>
        <v>0</v>
      </c>
      <c r="U32" s="62">
        <f>'Res OLS Model'!$B$11*I32</f>
        <v>0</v>
      </c>
      <c r="V32" s="62">
        <f>'Res OLS Model'!$B$12*J32</f>
        <v>0</v>
      </c>
      <c r="W32" s="62">
        <f>'Res OLS Model'!$B$13*K32</f>
        <v>0</v>
      </c>
      <c r="X32" s="62">
        <f>'Res OLS Model'!$B$14*L32</f>
        <v>-2436223.8583839401</v>
      </c>
      <c r="Y32" s="62">
        <f>'Res OLS Model'!$B$15*M32</f>
        <v>0</v>
      </c>
      <c r="Z32" s="62">
        <f t="shared" si="2"/>
        <v>14398348.008396616</v>
      </c>
      <c r="AA32" s="13">
        <f t="shared" si="3"/>
        <v>8.2495327639777703E-3</v>
      </c>
    </row>
    <row r="33" spans="1:27" x14ac:dyDescent="0.2">
      <c r="A33" s="11">
        <f>'Monthly Data'!A33</f>
        <v>40756</v>
      </c>
      <c r="B33" s="6">
        <f t="shared" si="1"/>
        <v>2011</v>
      </c>
      <c r="C33" s="30">
        <f>'Monthly Data'!F33</f>
        <v>13744542.177247077</v>
      </c>
      <c r="D33">
        <f>'Monthly Data'!U33</f>
        <v>7</v>
      </c>
      <c r="E33">
        <f>'Monthly Data'!V33</f>
        <v>68.2</v>
      </c>
      <c r="F33">
        <f>'Monthly Data'!AA33</f>
        <v>32</v>
      </c>
      <c r="G33" s="30">
        <f>'Monthly Data'!AB33</f>
        <v>23068</v>
      </c>
      <c r="H33" s="30">
        <f>'Monthly Data'!AM33</f>
        <v>0</v>
      </c>
      <c r="I33" s="30">
        <f>'Monthly Data'!AN33</f>
        <v>0</v>
      </c>
      <c r="J33" s="30">
        <f>'Monthly Data'!AO33</f>
        <v>0</v>
      </c>
      <c r="K33" s="30">
        <f>'Monthly Data'!AP33</f>
        <v>0</v>
      </c>
      <c r="L33" s="30">
        <f>'Monthly Data'!AQ33</f>
        <v>1</v>
      </c>
      <c r="M33" s="30">
        <f>'Monthly Data'!AS33</f>
        <v>0</v>
      </c>
      <c r="O33" s="62">
        <f>'Res OLS Model'!$B$5</f>
        <v>-21829458.475313298</v>
      </c>
      <c r="P33" s="62">
        <f>'Res OLS Model'!$B$6*D33</f>
        <v>85957.722720900798</v>
      </c>
      <c r="Q33" s="62">
        <f>'Res OLS Model'!$B$7*E33</f>
        <v>2307606.8760232781</v>
      </c>
      <c r="R33" s="62">
        <f>'Res OLS Model'!$B$8*F33</f>
        <v>-867435.95088228805</v>
      </c>
      <c r="S33" s="62">
        <f>'Res OLS Model'!$B$9*G33</f>
        <v>35530839.598733857</v>
      </c>
      <c r="T33" s="62">
        <f>'Res OLS Model'!$B$10*H33</f>
        <v>0</v>
      </c>
      <c r="U33" s="62">
        <f>'Res OLS Model'!$B$11*I33</f>
        <v>0</v>
      </c>
      <c r="V33" s="62">
        <f>'Res OLS Model'!$B$12*J33</f>
        <v>0</v>
      </c>
      <c r="W33" s="62">
        <f>'Res OLS Model'!$B$13*K33</f>
        <v>0</v>
      </c>
      <c r="X33" s="62">
        <f>'Res OLS Model'!$B$14*L33</f>
        <v>-2436223.8583839401</v>
      </c>
      <c r="Y33" s="62">
        <f>'Res OLS Model'!$B$15*M33</f>
        <v>0</v>
      </c>
      <c r="Z33" s="62">
        <f t="shared" si="2"/>
        <v>12791285.912898509</v>
      </c>
      <c r="AA33" s="13">
        <f t="shared" si="3"/>
        <v>6.9355257676505452E-2</v>
      </c>
    </row>
    <row r="34" spans="1:27" x14ac:dyDescent="0.2">
      <c r="A34" s="11">
        <f>'Monthly Data'!A34</f>
        <v>40787</v>
      </c>
      <c r="B34" s="6">
        <f t="shared" si="1"/>
        <v>2011</v>
      </c>
      <c r="C34" s="30">
        <f>'Monthly Data'!F34</f>
        <v>12475644.696762169</v>
      </c>
      <c r="D34">
        <f>'Monthly Data'!U34</f>
        <v>72.5</v>
      </c>
      <c r="E34">
        <f>'Monthly Data'!V34</f>
        <v>24.500000000000004</v>
      </c>
      <c r="F34">
        <f>'Monthly Data'!AA34</f>
        <v>33</v>
      </c>
      <c r="G34" s="30">
        <f>'Monthly Data'!AB34</f>
        <v>23151</v>
      </c>
      <c r="H34" s="30">
        <f>'Monthly Data'!AM34</f>
        <v>1</v>
      </c>
      <c r="I34" s="30">
        <f>'Monthly Data'!AN34</f>
        <v>0</v>
      </c>
      <c r="J34" s="30">
        <f>'Monthly Data'!AO34</f>
        <v>0</v>
      </c>
      <c r="K34" s="30">
        <f>'Monthly Data'!AP34</f>
        <v>0</v>
      </c>
      <c r="L34" s="30">
        <f>'Monthly Data'!AQ34</f>
        <v>0</v>
      </c>
      <c r="M34" s="30">
        <f>'Monthly Data'!AS34</f>
        <v>0</v>
      </c>
      <c r="O34" s="62">
        <f>'Res OLS Model'!$B$5</f>
        <v>-21829458.475313298</v>
      </c>
      <c r="P34" s="62">
        <f>'Res OLS Model'!$B$6*D34</f>
        <v>890276.41389504401</v>
      </c>
      <c r="Q34" s="62">
        <f>'Res OLS Model'!$B$7*E34</f>
        <v>828979.00971510739</v>
      </c>
      <c r="R34" s="62">
        <f>'Res OLS Model'!$B$8*F34</f>
        <v>-894543.32434735959</v>
      </c>
      <c r="S34" s="62">
        <f>'Res OLS Model'!$B$9*G34</f>
        <v>35658681.617404521</v>
      </c>
      <c r="T34" s="62">
        <f>'Res OLS Model'!$B$10*H34</f>
        <v>-2247633.2272498501</v>
      </c>
      <c r="U34" s="62">
        <f>'Res OLS Model'!$B$11*I34</f>
        <v>0</v>
      </c>
      <c r="V34" s="62">
        <f>'Res OLS Model'!$B$12*J34</f>
        <v>0</v>
      </c>
      <c r="W34" s="62">
        <f>'Res OLS Model'!$B$13*K34</f>
        <v>0</v>
      </c>
      <c r="X34" s="62">
        <f>'Res OLS Model'!$B$14*L34</f>
        <v>0</v>
      </c>
      <c r="Y34" s="62">
        <f>'Res OLS Model'!$B$15*M34</f>
        <v>0</v>
      </c>
      <c r="Z34" s="62">
        <f t="shared" si="2"/>
        <v>12406302.014104165</v>
      </c>
      <c r="AA34" s="13">
        <f t="shared" si="3"/>
        <v>5.5582444309271086E-3</v>
      </c>
    </row>
    <row r="35" spans="1:27" x14ac:dyDescent="0.2">
      <c r="A35" s="11">
        <f>'Monthly Data'!A35</f>
        <v>40817</v>
      </c>
      <c r="B35" s="6">
        <f t="shared" si="1"/>
        <v>2011</v>
      </c>
      <c r="C35" s="30">
        <f>'Monthly Data'!F35</f>
        <v>13769534.523777261</v>
      </c>
      <c r="D35">
        <f>'Monthly Data'!U35</f>
        <v>266.49999999999994</v>
      </c>
      <c r="E35">
        <f>'Monthly Data'!V35</f>
        <v>0.5</v>
      </c>
      <c r="F35">
        <f>'Monthly Data'!AA35</f>
        <v>34</v>
      </c>
      <c r="G35" s="30">
        <f>'Monthly Data'!AB35</f>
        <v>23189</v>
      </c>
      <c r="H35" s="30">
        <f>'Monthly Data'!AM35</f>
        <v>1</v>
      </c>
      <c r="I35" s="30">
        <f>'Monthly Data'!AN35</f>
        <v>0</v>
      </c>
      <c r="J35" s="30">
        <f>'Monthly Data'!AO35</f>
        <v>0</v>
      </c>
      <c r="K35" s="30">
        <f>'Monthly Data'!AP35</f>
        <v>0</v>
      </c>
      <c r="L35" s="30">
        <f>'Monthly Data'!AQ35</f>
        <v>0</v>
      </c>
      <c r="M35" s="30">
        <f>'Monthly Data'!AS35</f>
        <v>0</v>
      </c>
      <c r="O35" s="62">
        <f>'Res OLS Model'!$B$5</f>
        <v>-21829458.475313298</v>
      </c>
      <c r="P35" s="62">
        <f>'Res OLS Model'!$B$6*D35</f>
        <v>3272533.3007314368</v>
      </c>
      <c r="Q35" s="62">
        <f>'Res OLS Model'!$B$7*E35</f>
        <v>16917.938973777698</v>
      </c>
      <c r="R35" s="62">
        <f>'Res OLS Model'!$B$8*F35</f>
        <v>-921650.69781243103</v>
      </c>
      <c r="S35" s="62">
        <f>'Res OLS Model'!$B$9*G35</f>
        <v>35717211.698241696</v>
      </c>
      <c r="T35" s="62">
        <f>'Res OLS Model'!$B$10*H35</f>
        <v>-2247633.2272498501</v>
      </c>
      <c r="U35" s="62">
        <f>'Res OLS Model'!$B$11*I35</f>
        <v>0</v>
      </c>
      <c r="V35" s="62">
        <f>'Res OLS Model'!$B$12*J35</f>
        <v>0</v>
      </c>
      <c r="W35" s="62">
        <f>'Res OLS Model'!$B$13*K35</f>
        <v>0</v>
      </c>
      <c r="X35" s="62">
        <f>'Res OLS Model'!$B$14*L35</f>
        <v>0</v>
      </c>
      <c r="Y35" s="62">
        <f>'Res OLS Model'!$B$15*M35</f>
        <v>0</v>
      </c>
      <c r="Z35" s="62">
        <f t="shared" si="2"/>
        <v>14007920.53757133</v>
      </c>
      <c r="AA35" s="13">
        <f t="shared" si="3"/>
        <v>1.7312568800522832E-2</v>
      </c>
    </row>
    <row r="36" spans="1:27" x14ac:dyDescent="0.2">
      <c r="A36" s="11">
        <f>'Monthly Data'!A36</f>
        <v>40848</v>
      </c>
      <c r="B36" s="6">
        <f t="shared" si="1"/>
        <v>2011</v>
      </c>
      <c r="C36" s="30">
        <f>'Monthly Data'!F36</f>
        <v>15620490.438992351</v>
      </c>
      <c r="D36">
        <f>'Monthly Data'!U36</f>
        <v>394.7</v>
      </c>
      <c r="E36">
        <f>'Monthly Data'!V36</f>
        <v>0</v>
      </c>
      <c r="F36">
        <f>'Monthly Data'!AA36</f>
        <v>35</v>
      </c>
      <c r="G36" s="30">
        <f>'Monthly Data'!AB36</f>
        <v>23212</v>
      </c>
      <c r="H36" s="30">
        <f>'Monthly Data'!AM36</f>
        <v>1</v>
      </c>
      <c r="I36" s="30">
        <f>'Monthly Data'!AN36</f>
        <v>0</v>
      </c>
      <c r="J36" s="30">
        <f>'Monthly Data'!AO36</f>
        <v>0</v>
      </c>
      <c r="K36" s="30">
        <f>'Monthly Data'!AP36</f>
        <v>0</v>
      </c>
      <c r="L36" s="30">
        <f>'Monthly Data'!AQ36</f>
        <v>0</v>
      </c>
      <c r="M36" s="30">
        <f>'Monthly Data'!AS36</f>
        <v>0</v>
      </c>
      <c r="O36" s="62">
        <f>'Res OLS Model'!$B$5</f>
        <v>-21829458.475313298</v>
      </c>
      <c r="P36" s="62">
        <f>'Res OLS Model'!$B$6*D36</f>
        <v>4846787.5939913634</v>
      </c>
      <c r="Q36" s="62">
        <f>'Res OLS Model'!$B$7*E36</f>
        <v>0</v>
      </c>
      <c r="R36" s="62">
        <f>'Res OLS Model'!$B$8*F36</f>
        <v>-948758.07127750257</v>
      </c>
      <c r="S36" s="62">
        <f>'Res OLS Model'!$B$9*G36</f>
        <v>35752637.799801037</v>
      </c>
      <c r="T36" s="62">
        <f>'Res OLS Model'!$B$10*H36</f>
        <v>-2247633.2272498501</v>
      </c>
      <c r="U36" s="62">
        <f>'Res OLS Model'!$B$11*I36</f>
        <v>0</v>
      </c>
      <c r="V36" s="62">
        <f>'Res OLS Model'!$B$12*J36</f>
        <v>0</v>
      </c>
      <c r="W36" s="62">
        <f>'Res OLS Model'!$B$13*K36</f>
        <v>0</v>
      </c>
      <c r="X36" s="62">
        <f>'Res OLS Model'!$B$14*L36</f>
        <v>0</v>
      </c>
      <c r="Y36" s="62">
        <f>'Res OLS Model'!$B$15*M36</f>
        <v>0</v>
      </c>
      <c r="Z36" s="62">
        <f t="shared" si="2"/>
        <v>15573575.619951747</v>
      </c>
      <c r="AA36" s="13">
        <f t="shared" si="3"/>
        <v>3.0034152399910385E-3</v>
      </c>
    </row>
    <row r="37" spans="1:27" x14ac:dyDescent="0.2">
      <c r="A37" s="11">
        <f>'Monthly Data'!A37</f>
        <v>40878</v>
      </c>
      <c r="B37" s="6">
        <f t="shared" si="1"/>
        <v>2011</v>
      </c>
      <c r="C37" s="30">
        <f>'Monthly Data'!F37</f>
        <v>18996139.590307444</v>
      </c>
      <c r="D37">
        <f>'Monthly Data'!U37</f>
        <v>623.09999999999991</v>
      </c>
      <c r="E37">
        <f>'Monthly Data'!V37</f>
        <v>0</v>
      </c>
      <c r="F37">
        <f>'Monthly Data'!AA37</f>
        <v>36</v>
      </c>
      <c r="G37" s="30">
        <f>'Monthly Data'!AB37</f>
        <v>23234</v>
      </c>
      <c r="H37" s="30">
        <f>'Monthly Data'!AM37</f>
        <v>0</v>
      </c>
      <c r="I37" s="30">
        <f>'Monthly Data'!AN37</f>
        <v>0</v>
      </c>
      <c r="J37" s="30">
        <f>'Monthly Data'!AO37</f>
        <v>0</v>
      </c>
      <c r="K37" s="30">
        <f>'Monthly Data'!AP37</f>
        <v>1</v>
      </c>
      <c r="L37" s="30">
        <f>'Monthly Data'!AQ37</f>
        <v>0</v>
      </c>
      <c r="M37" s="30">
        <f>'Monthly Data'!AS37</f>
        <v>0</v>
      </c>
      <c r="O37" s="62">
        <f>'Res OLS Model'!$B$5</f>
        <v>-21829458.475313298</v>
      </c>
      <c r="P37" s="62">
        <f>'Res OLS Model'!$B$6*D37</f>
        <v>7651465.2896276116</v>
      </c>
      <c r="Q37" s="62">
        <f>'Res OLS Model'!$B$7*E37</f>
        <v>0</v>
      </c>
      <c r="R37" s="62">
        <f>'Res OLS Model'!$B$8*F37</f>
        <v>-975865.44474257401</v>
      </c>
      <c r="S37" s="62">
        <f>'Res OLS Model'!$B$9*G37</f>
        <v>35786523.636075191</v>
      </c>
      <c r="T37" s="62">
        <f>'Res OLS Model'!$B$10*H37</f>
        <v>0</v>
      </c>
      <c r="U37" s="62">
        <f>'Res OLS Model'!$B$11*I37</f>
        <v>0</v>
      </c>
      <c r="V37" s="62">
        <f>'Res OLS Model'!$B$12*J37</f>
        <v>0</v>
      </c>
      <c r="W37" s="62">
        <f>'Res OLS Model'!$B$13*K37</f>
        <v>-1224027.3043384899</v>
      </c>
      <c r="X37" s="62">
        <f>'Res OLS Model'!$B$14*L37</f>
        <v>0</v>
      </c>
      <c r="Y37" s="62">
        <f>'Res OLS Model'!$B$15*M37</f>
        <v>0</v>
      </c>
      <c r="Z37" s="62">
        <f t="shared" si="2"/>
        <v>19408637.70130844</v>
      </c>
      <c r="AA37" s="13">
        <f t="shared" si="3"/>
        <v>2.1714838903977542E-2</v>
      </c>
    </row>
    <row r="38" spans="1:27" x14ac:dyDescent="0.2">
      <c r="A38" s="11">
        <f>'Monthly Data'!A38</f>
        <v>40909</v>
      </c>
      <c r="B38" s="6">
        <f t="shared" si="1"/>
        <v>2012</v>
      </c>
      <c r="C38" s="30">
        <f>'Monthly Data'!F38</f>
        <v>20909423.816872794</v>
      </c>
      <c r="D38">
        <f>'Monthly Data'!U38</f>
        <v>712.69999999999993</v>
      </c>
      <c r="E38">
        <f>'Monthly Data'!V38</f>
        <v>0</v>
      </c>
      <c r="F38">
        <f>'Monthly Data'!AA38</f>
        <v>37</v>
      </c>
      <c r="G38" s="30">
        <f>'Monthly Data'!AB38</f>
        <v>23226</v>
      </c>
      <c r="H38" s="30">
        <f>'Monthly Data'!AM38</f>
        <v>0</v>
      </c>
      <c r="I38" s="30">
        <f>'Monthly Data'!AN38</f>
        <v>0</v>
      </c>
      <c r="J38" s="30">
        <f>'Monthly Data'!AO38</f>
        <v>0</v>
      </c>
      <c r="K38" s="30">
        <f>'Monthly Data'!AP38</f>
        <v>0</v>
      </c>
      <c r="L38" s="30">
        <f>'Monthly Data'!AQ38</f>
        <v>0</v>
      </c>
      <c r="M38" s="30">
        <f>'Monthly Data'!AS38</f>
        <v>0</v>
      </c>
      <c r="O38" s="62">
        <f>'Res OLS Model'!$B$5</f>
        <v>-21829458.475313298</v>
      </c>
      <c r="P38" s="62">
        <f>'Res OLS Model'!$B$6*D38</f>
        <v>8751724.1404551417</v>
      </c>
      <c r="Q38" s="62">
        <f>'Res OLS Model'!$B$7*E38</f>
        <v>0</v>
      </c>
      <c r="R38" s="62">
        <f>'Res OLS Model'!$B$8*F38</f>
        <v>-1002972.8182076456</v>
      </c>
      <c r="S38" s="62">
        <f>'Res OLS Model'!$B$9*G38</f>
        <v>35774201.513793677</v>
      </c>
      <c r="T38" s="62">
        <f>'Res OLS Model'!$B$10*H38</f>
        <v>0</v>
      </c>
      <c r="U38" s="62">
        <f>'Res OLS Model'!$B$11*I38</f>
        <v>0</v>
      </c>
      <c r="V38" s="62">
        <f>'Res OLS Model'!$B$12*J38</f>
        <v>0</v>
      </c>
      <c r="W38" s="62">
        <f>'Res OLS Model'!$B$13*K38</f>
        <v>0</v>
      </c>
      <c r="X38" s="62">
        <f>'Res OLS Model'!$B$14*L38</f>
        <v>0</v>
      </c>
      <c r="Y38" s="62">
        <f>'Res OLS Model'!$B$15*M38</f>
        <v>0</v>
      </c>
      <c r="Z38" s="62">
        <f t="shared" si="2"/>
        <v>21693494.360727876</v>
      </c>
      <c r="AA38" s="13">
        <f t="shared" si="3"/>
        <v>3.7498428972604157E-2</v>
      </c>
    </row>
    <row r="39" spans="1:27" x14ac:dyDescent="0.2">
      <c r="A39" s="11">
        <f>'Monthly Data'!A39</f>
        <v>40940</v>
      </c>
      <c r="B39" s="6">
        <f t="shared" si="1"/>
        <v>2012</v>
      </c>
      <c r="C39" s="30">
        <f>'Monthly Data'!F39</f>
        <v>18689053.260874771</v>
      </c>
      <c r="D39">
        <f>'Monthly Data'!U39</f>
        <v>604.40000000000009</v>
      </c>
      <c r="E39">
        <f>'Monthly Data'!V39</f>
        <v>0</v>
      </c>
      <c r="F39">
        <f>'Monthly Data'!AA39</f>
        <v>38</v>
      </c>
      <c r="G39" s="30">
        <f>'Monthly Data'!AB39</f>
        <v>23235</v>
      </c>
      <c r="H39" s="30">
        <f>'Monthly Data'!AM39</f>
        <v>0</v>
      </c>
      <c r="I39" s="30">
        <f>'Monthly Data'!AN39</f>
        <v>1</v>
      </c>
      <c r="J39" s="30">
        <f>'Monthly Data'!AO39</f>
        <v>0</v>
      </c>
      <c r="K39" s="30">
        <f>'Monthly Data'!AP39</f>
        <v>0</v>
      </c>
      <c r="L39" s="30">
        <f>'Monthly Data'!AQ39</f>
        <v>0</v>
      </c>
      <c r="M39" s="30">
        <f>'Monthly Data'!AS39</f>
        <v>0</v>
      </c>
      <c r="O39" s="62">
        <f>'Res OLS Model'!$B$5</f>
        <v>-21829458.475313298</v>
      </c>
      <c r="P39" s="62">
        <f>'Res OLS Model'!$B$6*D39</f>
        <v>7421835.3732160646</v>
      </c>
      <c r="Q39" s="62">
        <f>'Res OLS Model'!$B$7*E39</f>
        <v>0</v>
      </c>
      <c r="R39" s="62">
        <f>'Res OLS Model'!$B$8*F39</f>
        <v>-1030080.1916727171</v>
      </c>
      <c r="S39" s="62">
        <f>'Res OLS Model'!$B$9*G39</f>
        <v>35788063.901360378</v>
      </c>
      <c r="T39" s="62">
        <f>'Res OLS Model'!$B$10*H39</f>
        <v>0</v>
      </c>
      <c r="U39" s="62">
        <f>'Res OLS Model'!$B$11*I39</f>
        <v>-1155768.0223701899</v>
      </c>
      <c r="V39" s="62">
        <f>'Res OLS Model'!$B$12*J39</f>
        <v>0</v>
      </c>
      <c r="W39" s="62">
        <f>'Res OLS Model'!$B$13*K39</f>
        <v>0</v>
      </c>
      <c r="X39" s="62">
        <f>'Res OLS Model'!$B$14*L39</f>
        <v>0</v>
      </c>
      <c r="Y39" s="62">
        <f>'Res OLS Model'!$B$15*M39</f>
        <v>0</v>
      </c>
      <c r="Z39" s="62">
        <f t="shared" si="2"/>
        <v>19194592.58522024</v>
      </c>
      <c r="AA39" s="13">
        <f t="shared" si="3"/>
        <v>2.7050023202823646E-2</v>
      </c>
    </row>
    <row r="40" spans="1:27" x14ac:dyDescent="0.2">
      <c r="A40" s="11">
        <f>'Monthly Data'!A40</f>
        <v>40969</v>
      </c>
      <c r="B40" s="6">
        <f t="shared" si="1"/>
        <v>2012</v>
      </c>
      <c r="C40" s="30">
        <f>'Monthly Data'!F40</f>
        <v>16791457.429876745</v>
      </c>
      <c r="D40">
        <f>'Monthly Data'!U40</f>
        <v>412.19999999999993</v>
      </c>
      <c r="E40">
        <f>'Monthly Data'!V40</f>
        <v>0</v>
      </c>
      <c r="F40">
        <f>'Monthly Data'!AA40</f>
        <v>39</v>
      </c>
      <c r="G40" s="30">
        <f>'Monthly Data'!AB40</f>
        <v>23259</v>
      </c>
      <c r="H40" s="30">
        <f>'Monthly Data'!AM40</f>
        <v>0</v>
      </c>
      <c r="I40" s="30">
        <f>'Monthly Data'!AN40</f>
        <v>0</v>
      </c>
      <c r="J40" s="30">
        <f>'Monthly Data'!AO40</f>
        <v>0</v>
      </c>
      <c r="K40" s="30">
        <f>'Monthly Data'!AP40</f>
        <v>0</v>
      </c>
      <c r="L40" s="30">
        <f>'Monthly Data'!AQ40</f>
        <v>0</v>
      </c>
      <c r="M40" s="30">
        <f>'Monthly Data'!AS40</f>
        <v>1</v>
      </c>
      <c r="O40" s="62">
        <f>'Res OLS Model'!$B$5</f>
        <v>-21829458.475313298</v>
      </c>
      <c r="P40" s="62">
        <f>'Res OLS Model'!$B$6*D40</f>
        <v>5061681.9007936148</v>
      </c>
      <c r="Q40" s="62">
        <f>'Res OLS Model'!$B$7*E40</f>
        <v>0</v>
      </c>
      <c r="R40" s="62">
        <f>'Res OLS Model'!$B$8*F40</f>
        <v>-1057187.5651377887</v>
      </c>
      <c r="S40" s="62">
        <f>'Res OLS Model'!$B$9*G40</f>
        <v>35825030.268204905</v>
      </c>
      <c r="T40" s="62">
        <f>'Res OLS Model'!$B$10*H40</f>
        <v>0</v>
      </c>
      <c r="U40" s="62">
        <f>'Res OLS Model'!$B$11*I40</f>
        <v>0</v>
      </c>
      <c r="V40" s="62">
        <f>'Res OLS Model'!$B$12*J40</f>
        <v>0</v>
      </c>
      <c r="W40" s="62">
        <f>'Res OLS Model'!$B$13*K40</f>
        <v>0</v>
      </c>
      <c r="X40" s="62">
        <f>'Res OLS Model'!$B$14*L40</f>
        <v>0</v>
      </c>
      <c r="Y40" s="62">
        <f>'Res OLS Model'!$B$15*M40</f>
        <v>-837788.64826971502</v>
      </c>
      <c r="Z40" s="62">
        <f t="shared" si="2"/>
        <v>17162277.480277717</v>
      </c>
      <c r="AA40" s="13">
        <f t="shared" si="3"/>
        <v>2.2083851383929234E-2</v>
      </c>
    </row>
    <row r="41" spans="1:27" x14ac:dyDescent="0.2">
      <c r="A41" s="11">
        <f>'Monthly Data'!A41</f>
        <v>41000</v>
      </c>
      <c r="B41" s="6">
        <f t="shared" si="1"/>
        <v>2012</v>
      </c>
      <c r="C41" s="30">
        <f>'Monthly Data'!F41</f>
        <v>14517265.894378716</v>
      </c>
      <c r="D41">
        <f>'Monthly Data'!U41</f>
        <v>358.9</v>
      </c>
      <c r="E41">
        <f>'Monthly Data'!V41</f>
        <v>0.8</v>
      </c>
      <c r="F41">
        <f>'Monthly Data'!AA41</f>
        <v>40</v>
      </c>
      <c r="G41" s="30">
        <f>'Monthly Data'!AB41</f>
        <v>23160</v>
      </c>
      <c r="H41" s="30">
        <f>'Monthly Data'!AM41</f>
        <v>0</v>
      </c>
      <c r="I41" s="30">
        <f>'Monthly Data'!AN41</f>
        <v>0</v>
      </c>
      <c r="J41" s="30">
        <f>'Monthly Data'!AO41</f>
        <v>1</v>
      </c>
      <c r="K41" s="30">
        <f>'Monthly Data'!AP41</f>
        <v>0</v>
      </c>
      <c r="L41" s="30">
        <f>'Monthly Data'!AQ41</f>
        <v>0</v>
      </c>
      <c r="M41" s="30">
        <f>'Monthly Data'!AS41</f>
        <v>0</v>
      </c>
      <c r="O41" s="62">
        <f>'Res OLS Model'!$B$5</f>
        <v>-21829458.475313298</v>
      </c>
      <c r="P41" s="62">
        <f>'Res OLS Model'!$B$6*D41</f>
        <v>4407175.2406473281</v>
      </c>
      <c r="Q41" s="62">
        <f>'Res OLS Model'!$B$7*E41</f>
        <v>27068.70235804432</v>
      </c>
      <c r="R41" s="62">
        <f>'Res OLS Model'!$B$8*F41</f>
        <v>-1084294.9386028601</v>
      </c>
      <c r="S41" s="62">
        <f>'Res OLS Model'!$B$9*G41</f>
        <v>35672544.004971221</v>
      </c>
      <c r="T41" s="62">
        <f>'Res OLS Model'!$B$10*H41</f>
        <v>0</v>
      </c>
      <c r="U41" s="62">
        <f>'Res OLS Model'!$B$11*I41</f>
        <v>0</v>
      </c>
      <c r="V41" s="62">
        <f>'Res OLS Model'!$B$12*J41</f>
        <v>-2202368.1909308801</v>
      </c>
      <c r="W41" s="62">
        <f>'Res OLS Model'!$B$13*K41</f>
        <v>0</v>
      </c>
      <c r="X41" s="62">
        <f>'Res OLS Model'!$B$14*L41</f>
        <v>0</v>
      </c>
      <c r="Y41" s="62">
        <f>'Res OLS Model'!$B$15*M41</f>
        <v>0</v>
      </c>
      <c r="Z41" s="62">
        <f t="shared" si="2"/>
        <v>14990666.343129553</v>
      </c>
      <c r="AA41" s="13">
        <f t="shared" si="3"/>
        <v>3.260947703204526E-2</v>
      </c>
    </row>
    <row r="42" spans="1:27" x14ac:dyDescent="0.2">
      <c r="A42" s="11">
        <f>'Monthly Data'!A42</f>
        <v>41030</v>
      </c>
      <c r="B42" s="6">
        <f t="shared" si="1"/>
        <v>2012</v>
      </c>
      <c r="C42" s="30">
        <f>'Monthly Data'!F42</f>
        <v>11855286.068080692</v>
      </c>
      <c r="D42">
        <f>'Monthly Data'!U42</f>
        <v>94.000000000000014</v>
      </c>
      <c r="E42">
        <f>'Monthly Data'!V42</f>
        <v>20.100000000000001</v>
      </c>
      <c r="F42">
        <f>'Monthly Data'!AA42</f>
        <v>41</v>
      </c>
      <c r="G42" s="30">
        <f>'Monthly Data'!AB42</f>
        <v>22994</v>
      </c>
      <c r="H42" s="30">
        <f>'Monthly Data'!AM42</f>
        <v>0</v>
      </c>
      <c r="I42" s="30">
        <f>'Monthly Data'!AN42</f>
        <v>0</v>
      </c>
      <c r="J42" s="30">
        <f>'Monthly Data'!AO42</f>
        <v>0</v>
      </c>
      <c r="K42" s="30">
        <f>'Monthly Data'!AP42</f>
        <v>0</v>
      </c>
      <c r="L42" s="30">
        <f>'Monthly Data'!AQ42</f>
        <v>1</v>
      </c>
      <c r="M42" s="30">
        <f>'Monthly Data'!AS42</f>
        <v>0</v>
      </c>
      <c r="O42" s="62">
        <f>'Res OLS Model'!$B$5</f>
        <v>-21829458.475313298</v>
      </c>
      <c r="P42" s="62">
        <f>'Res OLS Model'!$B$6*D42</f>
        <v>1154289.4193949539</v>
      </c>
      <c r="Q42" s="62">
        <f>'Res OLS Model'!$B$7*E42</f>
        <v>680101.14674586349</v>
      </c>
      <c r="R42" s="62">
        <f>'Res OLS Model'!$B$8*F42</f>
        <v>-1111402.3120679315</v>
      </c>
      <c r="S42" s="62">
        <f>'Res OLS Model'!$B$9*G42</f>
        <v>35416859.967629887</v>
      </c>
      <c r="T42" s="62">
        <f>'Res OLS Model'!$B$10*H42</f>
        <v>0</v>
      </c>
      <c r="U42" s="62">
        <f>'Res OLS Model'!$B$11*I42</f>
        <v>0</v>
      </c>
      <c r="V42" s="62">
        <f>'Res OLS Model'!$B$12*J42</f>
        <v>0</v>
      </c>
      <c r="W42" s="62">
        <f>'Res OLS Model'!$B$13*K42</f>
        <v>0</v>
      </c>
      <c r="X42" s="62">
        <f>'Res OLS Model'!$B$14*L42</f>
        <v>-2436223.8583839401</v>
      </c>
      <c r="Y42" s="62">
        <f>'Res OLS Model'!$B$15*M42</f>
        <v>0</v>
      </c>
      <c r="Z42" s="62">
        <f t="shared" si="2"/>
        <v>11874165.888005538</v>
      </c>
      <c r="AA42" s="13">
        <f t="shared" si="3"/>
        <v>1.5925233534160373E-3</v>
      </c>
    </row>
    <row r="43" spans="1:27" x14ac:dyDescent="0.2">
      <c r="A43" s="11">
        <f>'Monthly Data'!A43</f>
        <v>41061</v>
      </c>
      <c r="B43" s="6">
        <f t="shared" si="1"/>
        <v>2012</v>
      </c>
      <c r="C43" s="30">
        <f>'Monthly Data'!F43</f>
        <v>12561226.314682662</v>
      </c>
      <c r="D43">
        <f>'Monthly Data'!U43</f>
        <v>41.300000000000004</v>
      </c>
      <c r="E43">
        <f>'Monthly Data'!V43</f>
        <v>51.8</v>
      </c>
      <c r="F43">
        <f>'Monthly Data'!AA43</f>
        <v>42</v>
      </c>
      <c r="G43" s="30">
        <f>'Monthly Data'!AB43</f>
        <v>23023</v>
      </c>
      <c r="H43" s="30">
        <f>'Monthly Data'!AM43</f>
        <v>0</v>
      </c>
      <c r="I43" s="30">
        <f>'Monthly Data'!AN43</f>
        <v>0</v>
      </c>
      <c r="J43" s="30">
        <f>'Monthly Data'!AO43</f>
        <v>0</v>
      </c>
      <c r="K43" s="30">
        <f>'Monthly Data'!AP43</f>
        <v>0</v>
      </c>
      <c r="L43" s="30">
        <f>'Monthly Data'!AQ43</f>
        <v>1</v>
      </c>
      <c r="M43" s="30">
        <f>'Monthly Data'!AS43</f>
        <v>0</v>
      </c>
      <c r="O43" s="62">
        <f>'Res OLS Model'!$B$5</f>
        <v>-21829458.475313298</v>
      </c>
      <c r="P43" s="62">
        <f>'Res OLS Model'!$B$6*D43</f>
        <v>507150.5640533148</v>
      </c>
      <c r="Q43" s="62">
        <f>'Res OLS Model'!$B$7*E43</f>
        <v>1752698.4776833695</v>
      </c>
      <c r="R43" s="62">
        <f>'Res OLS Model'!$B$8*F43</f>
        <v>-1138509.685533003</v>
      </c>
      <c r="S43" s="62">
        <f>'Res OLS Model'!$B$9*G43</f>
        <v>35461527.660900362</v>
      </c>
      <c r="T43" s="62">
        <f>'Res OLS Model'!$B$10*H43</f>
        <v>0</v>
      </c>
      <c r="U43" s="62">
        <f>'Res OLS Model'!$B$11*I43</f>
        <v>0</v>
      </c>
      <c r="V43" s="62">
        <f>'Res OLS Model'!$B$12*J43</f>
        <v>0</v>
      </c>
      <c r="W43" s="62">
        <f>'Res OLS Model'!$B$13*K43</f>
        <v>0</v>
      </c>
      <c r="X43" s="62">
        <f>'Res OLS Model'!$B$14*L43</f>
        <v>-2436223.8583839401</v>
      </c>
      <c r="Y43" s="62">
        <f>'Res OLS Model'!$B$15*M43</f>
        <v>0</v>
      </c>
      <c r="Z43" s="62">
        <f t="shared" si="2"/>
        <v>12317184.683406806</v>
      </c>
      <c r="AA43" s="13">
        <f t="shared" si="3"/>
        <v>1.9428169285557701E-2</v>
      </c>
    </row>
    <row r="44" spans="1:27" x14ac:dyDescent="0.2">
      <c r="A44" s="11">
        <f>'Monthly Data'!A44</f>
        <v>41091</v>
      </c>
      <c r="B44" s="6">
        <f t="shared" si="1"/>
        <v>2012</v>
      </c>
      <c r="C44" s="30">
        <f>'Monthly Data'!F44</f>
        <v>14574665.599084636</v>
      </c>
      <c r="D44">
        <f>'Monthly Data'!U44</f>
        <v>0.2</v>
      </c>
      <c r="E44">
        <f>'Monthly Data'!V44</f>
        <v>120.69999999999996</v>
      </c>
      <c r="F44">
        <f>'Monthly Data'!AA44</f>
        <v>43</v>
      </c>
      <c r="G44" s="30">
        <f>'Monthly Data'!AB44</f>
        <v>23070</v>
      </c>
      <c r="H44" s="30">
        <f>'Monthly Data'!AM44</f>
        <v>0</v>
      </c>
      <c r="I44" s="30">
        <f>'Monthly Data'!AN44</f>
        <v>0</v>
      </c>
      <c r="J44" s="30">
        <f>'Monthly Data'!AO44</f>
        <v>0</v>
      </c>
      <c r="K44" s="30">
        <f>'Monthly Data'!AP44</f>
        <v>0</v>
      </c>
      <c r="L44" s="30">
        <f>'Monthly Data'!AQ44</f>
        <v>1</v>
      </c>
      <c r="M44" s="30">
        <f>'Monthly Data'!AS44</f>
        <v>0</v>
      </c>
      <c r="O44" s="62">
        <f>'Res OLS Model'!$B$5</f>
        <v>-21829458.475313298</v>
      </c>
      <c r="P44" s="62">
        <f>'Res OLS Model'!$B$6*D44</f>
        <v>2455.93493488288</v>
      </c>
      <c r="Q44" s="62">
        <f>'Res OLS Model'!$B$7*E44</f>
        <v>4083990.4682699349</v>
      </c>
      <c r="R44" s="62">
        <f>'Res OLS Model'!$B$8*F44</f>
        <v>-1165617.0589980746</v>
      </c>
      <c r="S44" s="62">
        <f>'Res OLS Model'!$B$9*G44</f>
        <v>35533920.129304238</v>
      </c>
      <c r="T44" s="62">
        <f>'Res OLS Model'!$B$10*H44</f>
        <v>0</v>
      </c>
      <c r="U44" s="62">
        <f>'Res OLS Model'!$B$11*I44</f>
        <v>0</v>
      </c>
      <c r="V44" s="62">
        <f>'Res OLS Model'!$B$12*J44</f>
        <v>0</v>
      </c>
      <c r="W44" s="62">
        <f>'Res OLS Model'!$B$13*K44</f>
        <v>0</v>
      </c>
      <c r="X44" s="62">
        <f>'Res OLS Model'!$B$14*L44</f>
        <v>-2436223.8583839401</v>
      </c>
      <c r="Y44" s="62">
        <f>'Res OLS Model'!$B$15*M44</f>
        <v>0</v>
      </c>
      <c r="Z44" s="62">
        <f t="shared" si="2"/>
        <v>14189067.139813745</v>
      </c>
      <c r="AA44" s="13">
        <f t="shared" si="3"/>
        <v>2.6456762019645128E-2</v>
      </c>
    </row>
    <row r="45" spans="1:27" x14ac:dyDescent="0.2">
      <c r="A45" s="11">
        <f>'Monthly Data'!A45</f>
        <v>41122</v>
      </c>
      <c r="B45" s="6">
        <f t="shared" si="1"/>
        <v>2012</v>
      </c>
      <c r="C45" s="30">
        <f>'Monthly Data'!F45</f>
        <v>13992873.412486609</v>
      </c>
      <c r="D45">
        <f>'Monthly Data'!U45</f>
        <v>7.3000000000000007</v>
      </c>
      <c r="E45">
        <f>'Monthly Data'!V45</f>
        <v>87.199999999999974</v>
      </c>
      <c r="F45">
        <f>'Monthly Data'!AA45</f>
        <v>44</v>
      </c>
      <c r="G45" s="30">
        <f>'Monthly Data'!AB45</f>
        <v>23160</v>
      </c>
      <c r="H45" s="30">
        <f>'Monthly Data'!AM45</f>
        <v>0</v>
      </c>
      <c r="I45" s="30">
        <f>'Monthly Data'!AN45</f>
        <v>0</v>
      </c>
      <c r="J45" s="30">
        <f>'Monthly Data'!AO45</f>
        <v>0</v>
      </c>
      <c r="K45" s="30">
        <f>'Monthly Data'!AP45</f>
        <v>0</v>
      </c>
      <c r="L45" s="30">
        <f>'Monthly Data'!AQ45</f>
        <v>1</v>
      </c>
      <c r="M45" s="30">
        <f>'Monthly Data'!AS45</f>
        <v>0</v>
      </c>
      <c r="O45" s="62">
        <f>'Res OLS Model'!$B$5</f>
        <v>-21829458.475313298</v>
      </c>
      <c r="P45" s="62">
        <f>'Res OLS Model'!$B$6*D45</f>
        <v>89641.625123225123</v>
      </c>
      <c r="Q45" s="62">
        <f>'Res OLS Model'!$B$7*E45</f>
        <v>2950488.5570268296</v>
      </c>
      <c r="R45" s="62">
        <f>'Res OLS Model'!$B$8*F45</f>
        <v>-1192724.432463146</v>
      </c>
      <c r="S45" s="62">
        <f>'Res OLS Model'!$B$9*G45</f>
        <v>35672544.004971221</v>
      </c>
      <c r="T45" s="62">
        <f>'Res OLS Model'!$B$10*H45</f>
        <v>0</v>
      </c>
      <c r="U45" s="62">
        <f>'Res OLS Model'!$B$11*I45</f>
        <v>0</v>
      </c>
      <c r="V45" s="62">
        <f>'Res OLS Model'!$B$12*J45</f>
        <v>0</v>
      </c>
      <c r="W45" s="62">
        <f>'Res OLS Model'!$B$13*K45</f>
        <v>0</v>
      </c>
      <c r="X45" s="62">
        <f>'Res OLS Model'!$B$14*L45</f>
        <v>-2436223.8583839401</v>
      </c>
      <c r="Y45" s="62">
        <f>'Res OLS Model'!$B$15*M45</f>
        <v>0</v>
      </c>
      <c r="Z45" s="62">
        <f t="shared" si="2"/>
        <v>13254267.42096089</v>
      </c>
      <c r="AA45" s="13">
        <f t="shared" si="3"/>
        <v>5.2784440318499576E-2</v>
      </c>
    </row>
    <row r="46" spans="1:27" x14ac:dyDescent="0.2">
      <c r="A46" s="11">
        <f>'Monthly Data'!A46</f>
        <v>41153</v>
      </c>
      <c r="B46" s="6">
        <f t="shared" si="1"/>
        <v>2012</v>
      </c>
      <c r="C46" s="30">
        <f>'Monthly Data'!F46</f>
        <v>12679818.294088582</v>
      </c>
      <c r="D46">
        <f>'Monthly Data'!U46</f>
        <v>106.30000000000003</v>
      </c>
      <c r="E46">
        <f>'Monthly Data'!V46</f>
        <v>20.200000000000003</v>
      </c>
      <c r="F46">
        <f>'Monthly Data'!AA46</f>
        <v>45</v>
      </c>
      <c r="G46" s="30">
        <f>'Monthly Data'!AB46</f>
        <v>23229</v>
      </c>
      <c r="H46" s="30">
        <f>'Monthly Data'!AM46</f>
        <v>1</v>
      </c>
      <c r="I46" s="30">
        <f>'Monthly Data'!AN46</f>
        <v>0</v>
      </c>
      <c r="J46" s="30">
        <f>'Monthly Data'!AO46</f>
        <v>0</v>
      </c>
      <c r="K46" s="30">
        <f>'Monthly Data'!AP46</f>
        <v>0</v>
      </c>
      <c r="L46" s="30">
        <f>'Monthly Data'!AQ46</f>
        <v>0</v>
      </c>
      <c r="M46" s="30">
        <f>'Monthly Data'!AS46</f>
        <v>0</v>
      </c>
      <c r="O46" s="62">
        <f>'Res OLS Model'!$B$5</f>
        <v>-21829458.475313298</v>
      </c>
      <c r="P46" s="62">
        <f>'Res OLS Model'!$B$6*D46</f>
        <v>1305329.4178902511</v>
      </c>
      <c r="Q46" s="62">
        <f>'Res OLS Model'!$B$7*E46</f>
        <v>683484.73454061907</v>
      </c>
      <c r="R46" s="62">
        <f>'Res OLS Model'!$B$8*F46</f>
        <v>-1219831.8059282175</v>
      </c>
      <c r="S46" s="62">
        <f>'Res OLS Model'!$B$9*G46</f>
        <v>35778822.309649244</v>
      </c>
      <c r="T46" s="62">
        <f>'Res OLS Model'!$B$10*H46</f>
        <v>-2247633.2272498501</v>
      </c>
      <c r="U46" s="62">
        <f>'Res OLS Model'!$B$11*I46</f>
        <v>0</v>
      </c>
      <c r="V46" s="62">
        <f>'Res OLS Model'!$B$12*J46</f>
        <v>0</v>
      </c>
      <c r="W46" s="62">
        <f>'Res OLS Model'!$B$13*K46</f>
        <v>0</v>
      </c>
      <c r="X46" s="62">
        <f>'Res OLS Model'!$B$14*L46</f>
        <v>0</v>
      </c>
      <c r="Y46" s="62">
        <f>'Res OLS Model'!$B$15*M46</f>
        <v>0</v>
      </c>
      <c r="Z46" s="62">
        <f t="shared" si="2"/>
        <v>12470712.953588746</v>
      </c>
      <c r="AA46" s="13">
        <f t="shared" si="3"/>
        <v>1.6491193773440858E-2</v>
      </c>
    </row>
    <row r="47" spans="1:27" x14ac:dyDescent="0.2">
      <c r="A47" s="11">
        <f>'Monthly Data'!A47</f>
        <v>41183</v>
      </c>
      <c r="B47" s="6">
        <f t="shared" si="1"/>
        <v>2012</v>
      </c>
      <c r="C47" s="30">
        <f>'Monthly Data'!F47</f>
        <v>13241344.397090556</v>
      </c>
      <c r="D47">
        <f>'Monthly Data'!U47</f>
        <v>259.09999999999991</v>
      </c>
      <c r="E47">
        <f>'Monthly Data'!V47</f>
        <v>0</v>
      </c>
      <c r="F47">
        <f>'Monthly Data'!AA47</f>
        <v>46</v>
      </c>
      <c r="G47" s="30">
        <f>'Monthly Data'!AB47</f>
        <v>23301</v>
      </c>
      <c r="H47" s="30">
        <f>'Monthly Data'!AM47</f>
        <v>1</v>
      </c>
      <c r="I47" s="30">
        <f>'Monthly Data'!AN47</f>
        <v>0</v>
      </c>
      <c r="J47" s="30">
        <f>'Monthly Data'!AO47</f>
        <v>0</v>
      </c>
      <c r="K47" s="30">
        <f>'Monthly Data'!AP47</f>
        <v>0</v>
      </c>
      <c r="L47" s="30">
        <f>'Monthly Data'!AQ47</f>
        <v>0</v>
      </c>
      <c r="M47" s="30">
        <f>'Monthly Data'!AS47</f>
        <v>0</v>
      </c>
      <c r="O47" s="62">
        <f>'Res OLS Model'!$B$5</f>
        <v>-21829458.475313298</v>
      </c>
      <c r="P47" s="62">
        <f>'Res OLS Model'!$B$6*D47</f>
        <v>3181663.70814077</v>
      </c>
      <c r="Q47" s="62">
        <f>'Res OLS Model'!$B$7*E47</f>
        <v>0</v>
      </c>
      <c r="R47" s="62">
        <f>'Res OLS Model'!$B$8*F47</f>
        <v>-1246939.1793932891</v>
      </c>
      <c r="S47" s="62">
        <f>'Res OLS Model'!$B$9*G47</f>
        <v>35889721.410182834</v>
      </c>
      <c r="T47" s="62">
        <f>'Res OLS Model'!$B$10*H47</f>
        <v>-2247633.2272498501</v>
      </c>
      <c r="U47" s="62">
        <f>'Res OLS Model'!$B$11*I47</f>
        <v>0</v>
      </c>
      <c r="V47" s="62">
        <f>'Res OLS Model'!$B$12*J47</f>
        <v>0</v>
      </c>
      <c r="W47" s="62">
        <f>'Res OLS Model'!$B$13*K47</f>
        <v>0</v>
      </c>
      <c r="X47" s="62">
        <f>'Res OLS Model'!$B$14*L47</f>
        <v>0</v>
      </c>
      <c r="Y47" s="62">
        <f>'Res OLS Model'!$B$15*M47</f>
        <v>0</v>
      </c>
      <c r="Z47" s="62">
        <f t="shared" si="2"/>
        <v>13747354.236367166</v>
      </c>
      <c r="AA47" s="13">
        <f t="shared" si="3"/>
        <v>3.8214385496067343E-2</v>
      </c>
    </row>
    <row r="48" spans="1:27" x14ac:dyDescent="0.2">
      <c r="A48" s="11">
        <f>'Monthly Data'!A48</f>
        <v>41214</v>
      </c>
      <c r="B48" s="6">
        <f t="shared" si="1"/>
        <v>2012</v>
      </c>
      <c r="C48" s="30">
        <f>'Monthly Data'!F48</f>
        <v>16985573.910692532</v>
      </c>
      <c r="D48">
        <f>'Monthly Data'!U48</f>
        <v>498.9</v>
      </c>
      <c r="E48">
        <f>'Monthly Data'!V48</f>
        <v>0</v>
      </c>
      <c r="F48">
        <f>'Monthly Data'!AA48</f>
        <v>47</v>
      </c>
      <c r="G48" s="30">
        <f>'Monthly Data'!AB48</f>
        <v>23329</v>
      </c>
      <c r="H48" s="30">
        <f>'Monthly Data'!AM48</f>
        <v>1</v>
      </c>
      <c r="I48" s="30">
        <f>'Monthly Data'!AN48</f>
        <v>0</v>
      </c>
      <c r="J48" s="30">
        <f>'Monthly Data'!AO48</f>
        <v>0</v>
      </c>
      <c r="K48" s="30">
        <f>'Monthly Data'!AP48</f>
        <v>0</v>
      </c>
      <c r="L48" s="30">
        <f>'Monthly Data'!AQ48</f>
        <v>0</v>
      </c>
      <c r="M48" s="30">
        <f>'Monthly Data'!AS48</f>
        <v>0</v>
      </c>
      <c r="O48" s="62">
        <f>'Res OLS Model'!$B$5</f>
        <v>-21829458.475313298</v>
      </c>
      <c r="P48" s="62">
        <f>'Res OLS Model'!$B$6*D48</f>
        <v>6126329.6950653438</v>
      </c>
      <c r="Q48" s="62">
        <f>'Res OLS Model'!$B$7*E48</f>
        <v>0</v>
      </c>
      <c r="R48" s="62">
        <f>'Res OLS Model'!$B$8*F48</f>
        <v>-1274046.5528583606</v>
      </c>
      <c r="S48" s="62">
        <f>'Res OLS Model'!$B$9*G48</f>
        <v>35932848.838168114</v>
      </c>
      <c r="T48" s="62">
        <f>'Res OLS Model'!$B$10*H48</f>
        <v>-2247633.2272498501</v>
      </c>
      <c r="U48" s="62">
        <f>'Res OLS Model'!$B$11*I48</f>
        <v>0</v>
      </c>
      <c r="V48" s="62">
        <f>'Res OLS Model'!$B$12*J48</f>
        <v>0</v>
      </c>
      <c r="W48" s="62">
        <f>'Res OLS Model'!$B$13*K48</f>
        <v>0</v>
      </c>
      <c r="X48" s="62">
        <f>'Res OLS Model'!$B$14*L48</f>
        <v>0</v>
      </c>
      <c r="Y48" s="62">
        <f>'Res OLS Model'!$B$15*M48</f>
        <v>0</v>
      </c>
      <c r="Z48" s="62">
        <f t="shared" si="2"/>
        <v>16708040.277811948</v>
      </c>
      <c r="AA48" s="13">
        <f t="shared" si="3"/>
        <v>1.633937330229826E-2</v>
      </c>
    </row>
    <row r="49" spans="1:27" x14ac:dyDescent="0.2">
      <c r="A49" s="11">
        <f>'Monthly Data'!A49</f>
        <v>41244</v>
      </c>
      <c r="B49" s="6">
        <f t="shared" si="1"/>
        <v>2012</v>
      </c>
      <c r="C49" s="30">
        <f>'Monthly Data'!F49</f>
        <v>19688726.2089945</v>
      </c>
      <c r="D49">
        <f>'Monthly Data'!U49</f>
        <v>648.19999999999993</v>
      </c>
      <c r="E49">
        <f>'Monthly Data'!V49</f>
        <v>0</v>
      </c>
      <c r="F49">
        <f>'Monthly Data'!AA49</f>
        <v>48</v>
      </c>
      <c r="G49" s="30">
        <f>'Monthly Data'!AB49</f>
        <v>23324</v>
      </c>
      <c r="H49" s="30">
        <f>'Monthly Data'!AM49</f>
        <v>0</v>
      </c>
      <c r="I49" s="30">
        <f>'Monthly Data'!AN49</f>
        <v>0</v>
      </c>
      <c r="J49" s="30">
        <f>'Monthly Data'!AO49</f>
        <v>0</v>
      </c>
      <c r="K49" s="30">
        <f>'Monthly Data'!AP49</f>
        <v>1</v>
      </c>
      <c r="L49" s="30">
        <f>'Monthly Data'!AQ49</f>
        <v>0</v>
      </c>
      <c r="M49" s="30">
        <f>'Monthly Data'!AS49</f>
        <v>0</v>
      </c>
      <c r="O49" s="62">
        <f>'Res OLS Model'!$B$5</f>
        <v>-21829458.475313298</v>
      </c>
      <c r="P49" s="62">
        <f>'Res OLS Model'!$B$6*D49</f>
        <v>7959685.1239554137</v>
      </c>
      <c r="Q49" s="62">
        <f>'Res OLS Model'!$B$7*E49</f>
        <v>0</v>
      </c>
      <c r="R49" s="62">
        <f>'Res OLS Model'!$B$8*F49</f>
        <v>-1301153.926323432</v>
      </c>
      <c r="S49" s="62">
        <f>'Res OLS Model'!$B$9*G49</f>
        <v>35925147.511742175</v>
      </c>
      <c r="T49" s="62">
        <f>'Res OLS Model'!$B$10*H49</f>
        <v>0</v>
      </c>
      <c r="U49" s="62">
        <f>'Res OLS Model'!$B$11*I49</f>
        <v>0</v>
      </c>
      <c r="V49" s="62">
        <f>'Res OLS Model'!$B$12*J49</f>
        <v>0</v>
      </c>
      <c r="W49" s="62">
        <f>'Res OLS Model'!$B$13*K49</f>
        <v>-1224027.3043384899</v>
      </c>
      <c r="X49" s="62">
        <f>'Res OLS Model'!$B$14*L49</f>
        <v>0</v>
      </c>
      <c r="Y49" s="62">
        <f>'Res OLS Model'!$B$15*M49</f>
        <v>0</v>
      </c>
      <c r="Z49" s="62">
        <f t="shared" si="2"/>
        <v>19530192.929722369</v>
      </c>
      <c r="AA49" s="13">
        <f t="shared" si="3"/>
        <v>8.0519825198091307E-3</v>
      </c>
    </row>
    <row r="50" spans="1:27" x14ac:dyDescent="0.2">
      <c r="A50" s="11">
        <f>'Monthly Data'!A50</f>
        <v>41275</v>
      </c>
      <c r="B50" s="6">
        <f t="shared" si="1"/>
        <v>2013</v>
      </c>
      <c r="C50" s="30">
        <f>'Monthly Data'!F50</f>
        <v>22042229.190884668</v>
      </c>
      <c r="D50">
        <f>'Monthly Data'!U50</f>
        <v>743.9</v>
      </c>
      <c r="E50">
        <f>'Monthly Data'!V50</f>
        <v>0</v>
      </c>
      <c r="F50">
        <f>'Monthly Data'!AA50</f>
        <v>49</v>
      </c>
      <c r="G50" s="30">
        <f>'Monthly Data'!AB50</f>
        <v>23359</v>
      </c>
      <c r="H50" s="30">
        <f>'Monthly Data'!AM50</f>
        <v>0</v>
      </c>
      <c r="I50" s="30">
        <f>'Monthly Data'!AN50</f>
        <v>0</v>
      </c>
      <c r="J50" s="30">
        <f>'Monthly Data'!AO50</f>
        <v>0</v>
      </c>
      <c r="K50" s="30">
        <f>'Monthly Data'!AP50</f>
        <v>0</v>
      </c>
      <c r="L50" s="30">
        <f>'Monthly Data'!AQ50</f>
        <v>0</v>
      </c>
      <c r="M50" s="30">
        <f>'Monthly Data'!AS50</f>
        <v>0</v>
      </c>
      <c r="O50" s="62">
        <f>'Res OLS Model'!$B$5</f>
        <v>-21829458.475313298</v>
      </c>
      <c r="P50" s="62">
        <f>'Res OLS Model'!$B$6*D50</f>
        <v>9134849.9902968723</v>
      </c>
      <c r="Q50" s="62">
        <f>'Res OLS Model'!$B$7*E50</f>
        <v>0</v>
      </c>
      <c r="R50" s="62">
        <f>'Res OLS Model'!$B$8*F50</f>
        <v>-1328261.2997885037</v>
      </c>
      <c r="S50" s="62">
        <f>'Res OLS Model'!$B$9*G50</f>
        <v>35979056.796723783</v>
      </c>
      <c r="T50" s="62">
        <f>'Res OLS Model'!$B$10*H50</f>
        <v>0</v>
      </c>
      <c r="U50" s="62">
        <f>'Res OLS Model'!$B$11*I50</f>
        <v>0</v>
      </c>
      <c r="V50" s="62">
        <f>'Res OLS Model'!$B$12*J50</f>
        <v>0</v>
      </c>
      <c r="W50" s="62">
        <f>'Res OLS Model'!$B$13*K50</f>
        <v>0</v>
      </c>
      <c r="X50" s="62">
        <f>'Res OLS Model'!$B$14*L50</f>
        <v>0</v>
      </c>
      <c r="Y50" s="62">
        <f>'Res OLS Model'!$B$15*M50</f>
        <v>0</v>
      </c>
      <c r="Z50" s="62">
        <f t="shared" si="2"/>
        <v>21956187.011918854</v>
      </c>
      <c r="AA50" s="13">
        <f t="shared" si="3"/>
        <v>3.9035153033158848E-3</v>
      </c>
    </row>
    <row r="51" spans="1:27" x14ac:dyDescent="0.2">
      <c r="A51" s="11">
        <f>'Monthly Data'!A51</f>
        <v>41306</v>
      </c>
      <c r="B51" s="6">
        <f t="shared" si="1"/>
        <v>2013</v>
      </c>
      <c r="C51" s="30">
        <f>'Monthly Data'!F51</f>
        <v>19773607.005250089</v>
      </c>
      <c r="D51">
        <f>'Monthly Data'!U51</f>
        <v>693.5</v>
      </c>
      <c r="E51">
        <f>'Monthly Data'!V51</f>
        <v>0</v>
      </c>
      <c r="F51">
        <f>'Monthly Data'!AA51</f>
        <v>50</v>
      </c>
      <c r="G51" s="30">
        <f>'Monthly Data'!AB51</f>
        <v>23474</v>
      </c>
      <c r="H51" s="30">
        <f>'Monthly Data'!AM51</f>
        <v>0</v>
      </c>
      <c r="I51" s="30">
        <f>'Monthly Data'!AN51</f>
        <v>1</v>
      </c>
      <c r="J51" s="30">
        <f>'Monthly Data'!AO51</f>
        <v>0</v>
      </c>
      <c r="K51" s="30">
        <f>'Monthly Data'!AP51</f>
        <v>0</v>
      </c>
      <c r="L51" s="30">
        <f>'Monthly Data'!AQ51</f>
        <v>0</v>
      </c>
      <c r="M51" s="30">
        <f>'Monthly Data'!AS51</f>
        <v>0</v>
      </c>
      <c r="O51" s="62">
        <f>'Res OLS Model'!$B$5</f>
        <v>-21829458.475313298</v>
      </c>
      <c r="P51" s="62">
        <f>'Res OLS Model'!$B$6*D51</f>
        <v>8515954.3867063858</v>
      </c>
      <c r="Q51" s="62">
        <f>'Res OLS Model'!$B$7*E51</f>
        <v>0</v>
      </c>
      <c r="R51" s="62">
        <f>'Res OLS Model'!$B$8*F51</f>
        <v>-1355368.6732535751</v>
      </c>
      <c r="S51" s="62">
        <f>'Res OLS Model'!$B$9*G51</f>
        <v>36156187.304520488</v>
      </c>
      <c r="T51" s="62">
        <f>'Res OLS Model'!$B$10*H51</f>
        <v>0</v>
      </c>
      <c r="U51" s="62">
        <f>'Res OLS Model'!$B$11*I51</f>
        <v>-1155768.0223701899</v>
      </c>
      <c r="V51" s="62">
        <f>'Res OLS Model'!$B$12*J51</f>
        <v>0</v>
      </c>
      <c r="W51" s="62">
        <f>'Res OLS Model'!$B$13*K51</f>
        <v>0</v>
      </c>
      <c r="X51" s="62">
        <f>'Res OLS Model'!$B$14*L51</f>
        <v>0</v>
      </c>
      <c r="Y51" s="62">
        <f>'Res OLS Model'!$B$15*M51</f>
        <v>0</v>
      </c>
      <c r="Z51" s="62">
        <f t="shared" si="2"/>
        <v>20331546.520289809</v>
      </c>
      <c r="AA51" s="13">
        <f t="shared" si="3"/>
        <v>2.821637523652519E-2</v>
      </c>
    </row>
    <row r="52" spans="1:27" x14ac:dyDescent="0.2">
      <c r="A52" s="11">
        <f>'Monthly Data'!A52</f>
        <v>41334</v>
      </c>
      <c r="B52" s="6">
        <f t="shared" si="1"/>
        <v>2013</v>
      </c>
      <c r="C52" s="30">
        <f>'Monthly Data'!F52</f>
        <v>19002801.376715507</v>
      </c>
      <c r="D52">
        <f>'Monthly Data'!U52</f>
        <v>588.30000000000018</v>
      </c>
      <c r="E52">
        <f>'Monthly Data'!V52</f>
        <v>0</v>
      </c>
      <c r="F52">
        <f>'Monthly Data'!AA52</f>
        <v>51</v>
      </c>
      <c r="G52" s="30">
        <f>'Monthly Data'!AB52</f>
        <v>23489</v>
      </c>
      <c r="H52" s="30">
        <f>'Monthly Data'!AM52</f>
        <v>0</v>
      </c>
      <c r="I52" s="30">
        <f>'Monthly Data'!AN52</f>
        <v>0</v>
      </c>
      <c r="J52" s="30">
        <f>'Monthly Data'!AO52</f>
        <v>0</v>
      </c>
      <c r="K52" s="30">
        <f>'Monthly Data'!AP52</f>
        <v>0</v>
      </c>
      <c r="L52" s="30">
        <f>'Monthly Data'!AQ52</f>
        <v>0</v>
      </c>
      <c r="M52" s="30">
        <f>'Monthly Data'!AS52</f>
        <v>1</v>
      </c>
      <c r="O52" s="62">
        <f>'Res OLS Model'!$B$5</f>
        <v>-21829458.475313298</v>
      </c>
      <c r="P52" s="62">
        <f>'Res OLS Model'!$B$6*D52</f>
        <v>7224132.6109579941</v>
      </c>
      <c r="Q52" s="62">
        <f>'Res OLS Model'!$B$7*E52</f>
        <v>0</v>
      </c>
      <c r="R52" s="62">
        <f>'Res OLS Model'!$B$8*F52</f>
        <v>-1382476.0467186465</v>
      </c>
      <c r="S52" s="62">
        <f>'Res OLS Model'!$B$9*G52</f>
        <v>36179291.283798315</v>
      </c>
      <c r="T52" s="62">
        <f>'Res OLS Model'!$B$10*H52</f>
        <v>0</v>
      </c>
      <c r="U52" s="62">
        <f>'Res OLS Model'!$B$11*I52</f>
        <v>0</v>
      </c>
      <c r="V52" s="62">
        <f>'Res OLS Model'!$B$12*J52</f>
        <v>0</v>
      </c>
      <c r="W52" s="62">
        <f>'Res OLS Model'!$B$13*K52</f>
        <v>0</v>
      </c>
      <c r="X52" s="62">
        <f>'Res OLS Model'!$B$14*L52</f>
        <v>0</v>
      </c>
      <c r="Y52" s="62">
        <f>'Res OLS Model'!$B$15*M52</f>
        <v>-837788.64826971502</v>
      </c>
      <c r="Z52" s="62">
        <f t="shared" si="2"/>
        <v>19353700.724454649</v>
      </c>
      <c r="AA52" s="13">
        <f t="shared" si="3"/>
        <v>1.8465664129348056E-2</v>
      </c>
    </row>
    <row r="53" spans="1:27" x14ac:dyDescent="0.2">
      <c r="A53" s="11">
        <f>'Monthly Data'!A53</f>
        <v>41365</v>
      </c>
      <c r="B53" s="6">
        <f t="shared" si="1"/>
        <v>2013</v>
      </c>
      <c r="C53" s="30">
        <f>'Monthly Data'!F53</f>
        <v>15463434.860880928</v>
      </c>
      <c r="D53">
        <f>'Monthly Data'!U53</f>
        <v>386.99999999999989</v>
      </c>
      <c r="E53">
        <f>'Monthly Data'!V53</f>
        <v>0</v>
      </c>
      <c r="F53">
        <f>'Monthly Data'!AA53</f>
        <v>52</v>
      </c>
      <c r="G53" s="30">
        <f>'Monthly Data'!AB53</f>
        <v>23431</v>
      </c>
      <c r="H53" s="30">
        <f>'Monthly Data'!AM53</f>
        <v>0</v>
      </c>
      <c r="I53" s="30">
        <f>'Monthly Data'!AN53</f>
        <v>0</v>
      </c>
      <c r="J53" s="30">
        <f>'Monthly Data'!AO53</f>
        <v>1</v>
      </c>
      <c r="K53" s="30">
        <f>'Monthly Data'!AP53</f>
        <v>0</v>
      </c>
      <c r="L53" s="30">
        <f>'Monthly Data'!AQ53</f>
        <v>0</v>
      </c>
      <c r="M53" s="30">
        <f>'Monthly Data'!AS53</f>
        <v>0</v>
      </c>
      <c r="O53" s="62">
        <f>'Res OLS Model'!$B$5</f>
        <v>-21829458.475313298</v>
      </c>
      <c r="P53" s="62">
        <f>'Res OLS Model'!$B$6*D53</f>
        <v>4752234.0989983715</v>
      </c>
      <c r="Q53" s="62">
        <f>'Res OLS Model'!$B$7*E53</f>
        <v>0</v>
      </c>
      <c r="R53" s="62">
        <f>'Res OLS Model'!$B$8*F53</f>
        <v>-1409583.420183718</v>
      </c>
      <c r="S53" s="62">
        <f>'Res OLS Model'!$B$9*G53</f>
        <v>36089955.897257373</v>
      </c>
      <c r="T53" s="62">
        <f>'Res OLS Model'!$B$10*H53</f>
        <v>0</v>
      </c>
      <c r="U53" s="62">
        <f>'Res OLS Model'!$B$11*I53</f>
        <v>0</v>
      </c>
      <c r="V53" s="62">
        <f>'Res OLS Model'!$B$12*J53</f>
        <v>-2202368.1909308801</v>
      </c>
      <c r="W53" s="62">
        <f>'Res OLS Model'!$B$13*K53</f>
        <v>0</v>
      </c>
      <c r="X53" s="62">
        <f>'Res OLS Model'!$B$14*L53</f>
        <v>0</v>
      </c>
      <c r="Y53" s="62">
        <f>'Res OLS Model'!$B$15*M53</f>
        <v>0</v>
      </c>
      <c r="Z53" s="62">
        <f t="shared" si="2"/>
        <v>15400779.909827847</v>
      </c>
      <c r="AA53" s="13">
        <f t="shared" si="3"/>
        <v>4.0518133012985525E-3</v>
      </c>
    </row>
    <row r="54" spans="1:27" x14ac:dyDescent="0.2">
      <c r="A54" s="11">
        <f>'Monthly Data'!A54</f>
        <v>41395</v>
      </c>
      <c r="B54" s="6">
        <f t="shared" si="1"/>
        <v>2013</v>
      </c>
      <c r="C54" s="30">
        <f>'Monthly Data'!F54</f>
        <v>11411798.742946351</v>
      </c>
      <c r="D54">
        <f>'Monthly Data'!U54</f>
        <v>139.70000000000002</v>
      </c>
      <c r="E54">
        <f>'Monthly Data'!V54</f>
        <v>6.3</v>
      </c>
      <c r="F54">
        <f>'Monthly Data'!AA54</f>
        <v>53</v>
      </c>
      <c r="G54" s="30">
        <f>'Monthly Data'!AB54</f>
        <v>23336</v>
      </c>
      <c r="H54" s="30">
        <f>'Monthly Data'!AM54</f>
        <v>0</v>
      </c>
      <c r="I54" s="30">
        <f>'Monthly Data'!AN54</f>
        <v>0</v>
      </c>
      <c r="J54" s="30">
        <f>'Monthly Data'!AO54</f>
        <v>0</v>
      </c>
      <c r="K54" s="30">
        <f>'Monthly Data'!AP54</f>
        <v>0</v>
      </c>
      <c r="L54" s="30">
        <f>'Monthly Data'!AQ54</f>
        <v>1</v>
      </c>
      <c r="M54" s="30">
        <f>'Monthly Data'!AS54</f>
        <v>0</v>
      </c>
      <c r="O54" s="62">
        <f>'Res OLS Model'!$B$5</f>
        <v>-21829458.475313298</v>
      </c>
      <c r="P54" s="62">
        <f>'Res OLS Model'!$B$6*D54</f>
        <v>1715470.552015692</v>
      </c>
      <c r="Q54" s="62">
        <f>'Res OLS Model'!$B$7*E54</f>
        <v>213166.031069599</v>
      </c>
      <c r="R54" s="62">
        <f>'Res OLS Model'!$B$8*F54</f>
        <v>-1436690.7936487896</v>
      </c>
      <c r="S54" s="62">
        <f>'Res OLS Model'!$B$9*G54</f>
        <v>35943630.695164442</v>
      </c>
      <c r="T54" s="62">
        <f>'Res OLS Model'!$B$10*H54</f>
        <v>0</v>
      </c>
      <c r="U54" s="62">
        <f>'Res OLS Model'!$B$11*I54</f>
        <v>0</v>
      </c>
      <c r="V54" s="62">
        <f>'Res OLS Model'!$B$12*J54</f>
        <v>0</v>
      </c>
      <c r="W54" s="62">
        <f>'Res OLS Model'!$B$13*K54</f>
        <v>0</v>
      </c>
      <c r="X54" s="62">
        <f>'Res OLS Model'!$B$14*L54</f>
        <v>-2436223.8583839401</v>
      </c>
      <c r="Y54" s="62">
        <f>'Res OLS Model'!$B$15*M54</f>
        <v>0</v>
      </c>
      <c r="Z54" s="62">
        <f t="shared" si="2"/>
        <v>12169894.150903704</v>
      </c>
      <c r="AA54" s="13">
        <f t="shared" si="3"/>
        <v>6.6430842764900022E-2</v>
      </c>
    </row>
    <row r="55" spans="1:27" x14ac:dyDescent="0.2">
      <c r="A55" s="11">
        <f>'Monthly Data'!A55</f>
        <v>41426</v>
      </c>
      <c r="B55" s="6">
        <f t="shared" si="1"/>
        <v>2013</v>
      </c>
      <c r="C55" s="30">
        <f>'Monthly Data'!F55</f>
        <v>11995475.306811769</v>
      </c>
      <c r="D55">
        <f>'Monthly Data'!U55</f>
        <v>72.200000000000017</v>
      </c>
      <c r="E55">
        <f>'Monthly Data'!V55</f>
        <v>30.800000000000004</v>
      </c>
      <c r="F55">
        <f>'Monthly Data'!AA55</f>
        <v>54</v>
      </c>
      <c r="G55" s="30">
        <f>'Monthly Data'!AB55</f>
        <v>23395</v>
      </c>
      <c r="H55" s="30">
        <f>'Monthly Data'!AM55</f>
        <v>0</v>
      </c>
      <c r="I55" s="30">
        <f>'Monthly Data'!AN55</f>
        <v>0</v>
      </c>
      <c r="J55" s="30">
        <f>'Monthly Data'!AO55</f>
        <v>0</v>
      </c>
      <c r="K55" s="30">
        <f>'Monthly Data'!AP55</f>
        <v>0</v>
      </c>
      <c r="L55" s="30">
        <f>'Monthly Data'!AQ55</f>
        <v>1</v>
      </c>
      <c r="M55" s="30">
        <f>'Monthly Data'!AS55</f>
        <v>0</v>
      </c>
      <c r="O55" s="62">
        <f>'Res OLS Model'!$B$5</f>
        <v>-21829458.475313298</v>
      </c>
      <c r="P55" s="62">
        <f>'Res OLS Model'!$B$6*D55</f>
        <v>886592.51149271987</v>
      </c>
      <c r="Q55" s="62">
        <f>'Res OLS Model'!$B$7*E55</f>
        <v>1042145.0407847064</v>
      </c>
      <c r="R55" s="62">
        <f>'Res OLS Model'!$B$8*F55</f>
        <v>-1463798.1671138611</v>
      </c>
      <c r="S55" s="62">
        <f>'Res OLS Model'!$B$9*G55</f>
        <v>36034506.346990578</v>
      </c>
      <c r="T55" s="62">
        <f>'Res OLS Model'!$B$10*H55</f>
        <v>0</v>
      </c>
      <c r="U55" s="62">
        <f>'Res OLS Model'!$B$11*I55</f>
        <v>0</v>
      </c>
      <c r="V55" s="62">
        <f>'Res OLS Model'!$B$12*J55</f>
        <v>0</v>
      </c>
      <c r="W55" s="62">
        <f>'Res OLS Model'!$B$13*K55</f>
        <v>0</v>
      </c>
      <c r="X55" s="62">
        <f>'Res OLS Model'!$B$14*L55</f>
        <v>-2436223.8583839401</v>
      </c>
      <c r="Y55" s="62">
        <f>'Res OLS Model'!$B$15*M55</f>
        <v>0</v>
      </c>
      <c r="Z55" s="62">
        <f t="shared" si="2"/>
        <v>12233763.398456907</v>
      </c>
      <c r="AA55" s="13">
        <f t="shared" si="3"/>
        <v>1.9864831159280841E-2</v>
      </c>
    </row>
    <row r="56" spans="1:27" x14ac:dyDescent="0.2">
      <c r="A56" s="11">
        <f>'Monthly Data'!A56</f>
        <v>41456</v>
      </c>
      <c r="B56" s="6">
        <f t="shared" si="1"/>
        <v>2013</v>
      </c>
      <c r="C56" s="30">
        <f>'Monthly Data'!F56</f>
        <v>13886742.437877189</v>
      </c>
      <c r="D56">
        <f>'Monthly Data'!U56</f>
        <v>4.8</v>
      </c>
      <c r="E56">
        <f>'Monthly Data'!V56</f>
        <v>97.09999999999998</v>
      </c>
      <c r="F56">
        <f>'Monthly Data'!AA56</f>
        <v>55</v>
      </c>
      <c r="G56" s="30">
        <f>'Monthly Data'!AB56</f>
        <v>23379</v>
      </c>
      <c r="H56" s="30">
        <f>'Monthly Data'!AM56</f>
        <v>0</v>
      </c>
      <c r="I56" s="30">
        <f>'Monthly Data'!AN56</f>
        <v>0</v>
      </c>
      <c r="J56" s="30">
        <f>'Monthly Data'!AO56</f>
        <v>0</v>
      </c>
      <c r="K56" s="30">
        <f>'Monthly Data'!AP56</f>
        <v>0</v>
      </c>
      <c r="L56" s="30">
        <f>'Monthly Data'!AQ56</f>
        <v>1</v>
      </c>
      <c r="M56" s="30">
        <f>'Monthly Data'!AS56</f>
        <v>0</v>
      </c>
      <c r="O56" s="62">
        <f>'Res OLS Model'!$B$5</f>
        <v>-21829458.475313298</v>
      </c>
      <c r="P56" s="62">
        <f>'Res OLS Model'!$B$6*D56</f>
        <v>58942.438437189121</v>
      </c>
      <c r="Q56" s="62">
        <f>'Res OLS Model'!$B$7*E56</f>
        <v>3285463.7487076283</v>
      </c>
      <c r="R56" s="62">
        <f>'Res OLS Model'!$B$8*F56</f>
        <v>-1490905.5405789325</v>
      </c>
      <c r="S56" s="62">
        <f>'Res OLS Model'!$B$9*G56</f>
        <v>36009862.102427557</v>
      </c>
      <c r="T56" s="62">
        <f>'Res OLS Model'!$B$10*H56</f>
        <v>0</v>
      </c>
      <c r="U56" s="62">
        <f>'Res OLS Model'!$B$11*I56</f>
        <v>0</v>
      </c>
      <c r="V56" s="62">
        <f>'Res OLS Model'!$B$12*J56</f>
        <v>0</v>
      </c>
      <c r="W56" s="62">
        <f>'Res OLS Model'!$B$13*K56</f>
        <v>0</v>
      </c>
      <c r="X56" s="62">
        <f>'Res OLS Model'!$B$14*L56</f>
        <v>-2436223.8583839401</v>
      </c>
      <c r="Y56" s="62">
        <f>'Res OLS Model'!$B$15*M56</f>
        <v>0</v>
      </c>
      <c r="Z56" s="62">
        <f t="shared" si="2"/>
        <v>13597680.415296206</v>
      </c>
      <c r="AA56" s="13">
        <f t="shared" si="3"/>
        <v>2.0815682574521117E-2</v>
      </c>
    </row>
    <row r="57" spans="1:27" x14ac:dyDescent="0.2">
      <c r="A57" s="11">
        <f>'Monthly Data'!A57</f>
        <v>41487</v>
      </c>
      <c r="B57" s="6">
        <f t="shared" si="1"/>
        <v>2013</v>
      </c>
      <c r="C57" s="30">
        <f>'Monthly Data'!F57</f>
        <v>12973729.18644261</v>
      </c>
      <c r="D57">
        <f>'Monthly Data'!U57</f>
        <v>7.7</v>
      </c>
      <c r="E57">
        <f>'Monthly Data'!V57</f>
        <v>59.999999999999993</v>
      </c>
      <c r="F57">
        <f>'Monthly Data'!AA57</f>
        <v>56</v>
      </c>
      <c r="G57" s="30">
        <f>'Monthly Data'!AB57</f>
        <v>23423</v>
      </c>
      <c r="H57" s="30">
        <f>'Monthly Data'!AM57</f>
        <v>0</v>
      </c>
      <c r="I57" s="30">
        <f>'Monthly Data'!AN57</f>
        <v>0</v>
      </c>
      <c r="J57" s="30">
        <f>'Monthly Data'!AO57</f>
        <v>0</v>
      </c>
      <c r="K57" s="30">
        <f>'Monthly Data'!AP57</f>
        <v>0</v>
      </c>
      <c r="L57" s="30">
        <f>'Monthly Data'!AQ57</f>
        <v>1</v>
      </c>
      <c r="M57" s="30">
        <f>'Monthly Data'!AS57</f>
        <v>0</v>
      </c>
      <c r="O57" s="62">
        <f>'Res OLS Model'!$B$5</f>
        <v>-21829458.475313298</v>
      </c>
      <c r="P57" s="62">
        <f>'Res OLS Model'!$B$6*D57</f>
        <v>94553.494992990891</v>
      </c>
      <c r="Q57" s="62">
        <f>'Res OLS Model'!$B$7*E57</f>
        <v>2030152.6768533236</v>
      </c>
      <c r="R57" s="62">
        <f>'Res OLS Model'!$B$8*F57</f>
        <v>-1518012.9140440042</v>
      </c>
      <c r="S57" s="62">
        <f>'Res OLS Model'!$B$9*G57</f>
        <v>36077633.774975859</v>
      </c>
      <c r="T57" s="62">
        <f>'Res OLS Model'!$B$10*H57</f>
        <v>0</v>
      </c>
      <c r="U57" s="62">
        <f>'Res OLS Model'!$B$11*I57</f>
        <v>0</v>
      </c>
      <c r="V57" s="62">
        <f>'Res OLS Model'!$B$12*J57</f>
        <v>0</v>
      </c>
      <c r="W57" s="62">
        <f>'Res OLS Model'!$B$13*K57</f>
        <v>0</v>
      </c>
      <c r="X57" s="62">
        <f>'Res OLS Model'!$B$14*L57</f>
        <v>-2436223.8583839401</v>
      </c>
      <c r="Y57" s="62">
        <f>'Res OLS Model'!$B$15*M57</f>
        <v>0</v>
      </c>
      <c r="Z57" s="62">
        <f t="shared" si="2"/>
        <v>12418644.699080931</v>
      </c>
      <c r="AA57" s="13">
        <f t="shared" si="3"/>
        <v>4.2785268551908374E-2</v>
      </c>
    </row>
    <row r="58" spans="1:27" x14ac:dyDescent="0.2">
      <c r="A58" s="11">
        <f>'Monthly Data'!A58</f>
        <v>41518</v>
      </c>
      <c r="B58" s="6">
        <f t="shared" si="1"/>
        <v>2013</v>
      </c>
      <c r="C58" s="30">
        <f>'Monthly Data'!F58</f>
        <v>12414553.238608029</v>
      </c>
      <c r="D58">
        <f>'Monthly Data'!U58</f>
        <v>118.4</v>
      </c>
      <c r="E58">
        <f>'Monthly Data'!V58</f>
        <v>16.5</v>
      </c>
      <c r="F58">
        <f>'Monthly Data'!AA58</f>
        <v>57</v>
      </c>
      <c r="G58" s="30">
        <f>'Monthly Data'!AB58</f>
        <v>23499</v>
      </c>
      <c r="H58" s="30">
        <f>'Monthly Data'!AM58</f>
        <v>1</v>
      </c>
      <c r="I58" s="30">
        <f>'Monthly Data'!AN58</f>
        <v>0</v>
      </c>
      <c r="J58" s="30">
        <f>'Monthly Data'!AO58</f>
        <v>0</v>
      </c>
      <c r="K58" s="30">
        <f>'Monthly Data'!AP58</f>
        <v>0</v>
      </c>
      <c r="L58" s="30">
        <f>'Monthly Data'!AQ58</f>
        <v>0</v>
      </c>
      <c r="M58" s="30">
        <f>'Monthly Data'!AS58</f>
        <v>0</v>
      </c>
      <c r="O58" s="62">
        <f>'Res OLS Model'!$B$5</f>
        <v>-21829458.475313298</v>
      </c>
      <c r="P58" s="62">
        <f>'Res OLS Model'!$B$6*D58</f>
        <v>1453913.481450665</v>
      </c>
      <c r="Q58" s="62">
        <f>'Res OLS Model'!$B$7*E58</f>
        <v>558291.98613466404</v>
      </c>
      <c r="R58" s="62">
        <f>'Res OLS Model'!$B$8*F58</f>
        <v>-1545120.2875090756</v>
      </c>
      <c r="S58" s="62">
        <f>'Res OLS Model'!$B$9*G58</f>
        <v>36194693.936650202</v>
      </c>
      <c r="T58" s="62">
        <f>'Res OLS Model'!$B$10*H58</f>
        <v>-2247633.2272498501</v>
      </c>
      <c r="U58" s="62">
        <f>'Res OLS Model'!$B$11*I58</f>
        <v>0</v>
      </c>
      <c r="V58" s="62">
        <f>'Res OLS Model'!$B$12*J58</f>
        <v>0</v>
      </c>
      <c r="W58" s="62">
        <f>'Res OLS Model'!$B$13*K58</f>
        <v>0</v>
      </c>
      <c r="X58" s="62">
        <f>'Res OLS Model'!$B$14*L58</f>
        <v>0</v>
      </c>
      <c r="Y58" s="62">
        <f>'Res OLS Model'!$B$15*M58</f>
        <v>0</v>
      </c>
      <c r="Z58" s="62">
        <f t="shared" si="2"/>
        <v>12584687.414163306</v>
      </c>
      <c r="AA58" s="13">
        <f t="shared" si="3"/>
        <v>1.3704413866958757E-2</v>
      </c>
    </row>
    <row r="59" spans="1:27" x14ac:dyDescent="0.2">
      <c r="A59" s="11">
        <f>'Monthly Data'!A59</f>
        <v>41548</v>
      </c>
      <c r="B59" s="6">
        <f t="shared" si="1"/>
        <v>2013</v>
      </c>
      <c r="C59" s="30">
        <f>'Monthly Data'!F59</f>
        <v>13273674.921473451</v>
      </c>
      <c r="D59">
        <f>'Monthly Data'!U59</f>
        <v>235.69999999999996</v>
      </c>
      <c r="E59">
        <f>'Monthly Data'!V59</f>
        <v>1.5</v>
      </c>
      <c r="F59">
        <f>'Monthly Data'!AA59</f>
        <v>58</v>
      </c>
      <c r="G59" s="30">
        <f>'Monthly Data'!AB59</f>
        <v>23572</v>
      </c>
      <c r="H59" s="30">
        <f>'Monthly Data'!AM59</f>
        <v>1</v>
      </c>
      <c r="I59" s="30">
        <f>'Monthly Data'!AN59</f>
        <v>0</v>
      </c>
      <c r="J59" s="30">
        <f>'Monthly Data'!AO59</f>
        <v>0</v>
      </c>
      <c r="K59" s="30">
        <f>'Monthly Data'!AP59</f>
        <v>0</v>
      </c>
      <c r="L59" s="30">
        <f>'Monthly Data'!AQ59</f>
        <v>0</v>
      </c>
      <c r="M59" s="30">
        <f>'Monthly Data'!AS59</f>
        <v>0</v>
      </c>
      <c r="O59" s="62">
        <f>'Res OLS Model'!$B$5</f>
        <v>-21829458.475313298</v>
      </c>
      <c r="P59" s="62">
        <f>'Res OLS Model'!$B$6*D59</f>
        <v>2894319.3207594738</v>
      </c>
      <c r="Q59" s="62">
        <f>'Res OLS Model'!$B$7*E59</f>
        <v>50753.816921333098</v>
      </c>
      <c r="R59" s="62">
        <f>'Res OLS Model'!$B$8*F59</f>
        <v>-1572227.660974147</v>
      </c>
      <c r="S59" s="62">
        <f>'Res OLS Model'!$B$9*G59</f>
        <v>36307133.302468985</v>
      </c>
      <c r="T59" s="62">
        <f>'Res OLS Model'!$B$10*H59</f>
        <v>-2247633.2272498501</v>
      </c>
      <c r="U59" s="62">
        <f>'Res OLS Model'!$B$11*I59</f>
        <v>0</v>
      </c>
      <c r="V59" s="62">
        <f>'Res OLS Model'!$B$12*J59</f>
        <v>0</v>
      </c>
      <c r="W59" s="62">
        <f>'Res OLS Model'!$B$13*K59</f>
        <v>0</v>
      </c>
      <c r="X59" s="62">
        <f>'Res OLS Model'!$B$14*L59</f>
        <v>0</v>
      </c>
      <c r="Y59" s="62">
        <f>'Res OLS Model'!$B$15*M59</f>
        <v>0</v>
      </c>
      <c r="Z59" s="62">
        <f t="shared" si="2"/>
        <v>13602887.076612499</v>
      </c>
      <c r="AA59" s="13">
        <f t="shared" si="3"/>
        <v>2.4801884714418129E-2</v>
      </c>
    </row>
    <row r="60" spans="1:27" x14ac:dyDescent="0.2">
      <c r="A60" s="11">
        <f>'Monthly Data'!A60</f>
        <v>41579</v>
      </c>
      <c r="B60" s="6">
        <f t="shared" si="1"/>
        <v>2013</v>
      </c>
      <c r="C60" s="30">
        <f>'Monthly Data'!F60</f>
        <v>17575993.111538868</v>
      </c>
      <c r="D60">
        <f>'Monthly Data'!U60</f>
        <v>501.50000000000006</v>
      </c>
      <c r="E60">
        <f>'Monthly Data'!V60</f>
        <v>0</v>
      </c>
      <c r="F60">
        <f>'Monthly Data'!AA60</f>
        <v>59</v>
      </c>
      <c r="G60" s="30">
        <f>'Monthly Data'!AB60</f>
        <v>23628</v>
      </c>
      <c r="H60" s="30">
        <f>'Monthly Data'!AM60</f>
        <v>1</v>
      </c>
      <c r="I60" s="30">
        <f>'Monthly Data'!AN60</f>
        <v>0</v>
      </c>
      <c r="J60" s="30">
        <f>'Monthly Data'!AO60</f>
        <v>0</v>
      </c>
      <c r="K60" s="30">
        <f>'Monthly Data'!AP60</f>
        <v>0</v>
      </c>
      <c r="L60" s="30">
        <f>'Monthly Data'!AQ60</f>
        <v>0</v>
      </c>
      <c r="M60" s="30">
        <f>'Monthly Data'!AS60</f>
        <v>0</v>
      </c>
      <c r="O60" s="62">
        <f>'Res OLS Model'!$B$5</f>
        <v>-21829458.475313298</v>
      </c>
      <c r="P60" s="62">
        <f>'Res OLS Model'!$B$6*D60</f>
        <v>6158256.8492188221</v>
      </c>
      <c r="Q60" s="62">
        <f>'Res OLS Model'!$B$7*E60</f>
        <v>0</v>
      </c>
      <c r="R60" s="62">
        <f>'Res OLS Model'!$B$8*F60</f>
        <v>-1599335.0344392187</v>
      </c>
      <c r="S60" s="62">
        <f>'Res OLS Model'!$B$9*G60</f>
        <v>36393388.158439554</v>
      </c>
      <c r="T60" s="62">
        <f>'Res OLS Model'!$B$10*H60</f>
        <v>-2247633.2272498501</v>
      </c>
      <c r="U60" s="62">
        <f>'Res OLS Model'!$B$11*I60</f>
        <v>0</v>
      </c>
      <c r="V60" s="62">
        <f>'Res OLS Model'!$B$12*J60</f>
        <v>0</v>
      </c>
      <c r="W60" s="62">
        <f>'Res OLS Model'!$B$13*K60</f>
        <v>0</v>
      </c>
      <c r="X60" s="62">
        <f>'Res OLS Model'!$B$14*L60</f>
        <v>0</v>
      </c>
      <c r="Y60" s="62">
        <f>'Res OLS Model'!$B$15*M60</f>
        <v>0</v>
      </c>
      <c r="Z60" s="62">
        <f t="shared" si="2"/>
        <v>16875218.270656012</v>
      </c>
      <c r="AA60" s="13">
        <f t="shared" si="3"/>
        <v>3.9871137661222036E-2</v>
      </c>
    </row>
    <row r="61" spans="1:27" x14ac:dyDescent="0.2">
      <c r="A61" s="11">
        <f>'Monthly Data'!A61</f>
        <v>41609</v>
      </c>
      <c r="B61" s="6">
        <f t="shared" si="1"/>
        <v>2013</v>
      </c>
      <c r="C61" s="30">
        <f>'Monthly Data'!F61</f>
        <v>21455609.37580429</v>
      </c>
      <c r="D61">
        <f>'Monthly Data'!U61</f>
        <v>756.99999999999977</v>
      </c>
      <c r="E61">
        <f>'Monthly Data'!V61</f>
        <v>0</v>
      </c>
      <c r="F61">
        <f>'Monthly Data'!AA61</f>
        <v>60</v>
      </c>
      <c r="G61" s="30">
        <f>'Monthly Data'!AB61</f>
        <v>23625</v>
      </c>
      <c r="H61" s="30">
        <f>'Monthly Data'!AM61</f>
        <v>0</v>
      </c>
      <c r="I61" s="30">
        <f>'Monthly Data'!AN61</f>
        <v>0</v>
      </c>
      <c r="J61" s="30">
        <f>'Monthly Data'!AO61</f>
        <v>0</v>
      </c>
      <c r="K61" s="30">
        <f>'Monthly Data'!AP61</f>
        <v>1</v>
      </c>
      <c r="L61" s="30">
        <f>'Monthly Data'!AQ61</f>
        <v>0</v>
      </c>
      <c r="M61" s="30">
        <f>'Monthly Data'!AS61</f>
        <v>0</v>
      </c>
      <c r="O61" s="62">
        <f>'Res OLS Model'!$B$5</f>
        <v>-21829458.475313298</v>
      </c>
      <c r="P61" s="62">
        <f>'Res OLS Model'!$B$6*D61</f>
        <v>9295713.7285316978</v>
      </c>
      <c r="Q61" s="62">
        <f>'Res OLS Model'!$B$7*E61</f>
        <v>0</v>
      </c>
      <c r="R61" s="62">
        <f>'Res OLS Model'!$B$8*F61</f>
        <v>-1626442.4079042901</v>
      </c>
      <c r="S61" s="62">
        <f>'Res OLS Model'!$B$9*G61</f>
        <v>36388767.362583987</v>
      </c>
      <c r="T61" s="62">
        <f>'Res OLS Model'!$B$10*H61</f>
        <v>0</v>
      </c>
      <c r="U61" s="62">
        <f>'Res OLS Model'!$B$11*I61</f>
        <v>0</v>
      </c>
      <c r="V61" s="62">
        <f>'Res OLS Model'!$B$12*J61</f>
        <v>0</v>
      </c>
      <c r="W61" s="62">
        <f>'Res OLS Model'!$B$13*K61</f>
        <v>-1224027.3043384899</v>
      </c>
      <c r="X61" s="62">
        <f>'Res OLS Model'!$B$14*L61</f>
        <v>0</v>
      </c>
      <c r="Y61" s="62">
        <f>'Res OLS Model'!$B$15*M61</f>
        <v>0</v>
      </c>
      <c r="Z61" s="62">
        <f t="shared" si="2"/>
        <v>21004552.903559607</v>
      </c>
      <c r="AA61" s="13">
        <f t="shared" si="3"/>
        <v>2.1022776111562912E-2</v>
      </c>
    </row>
    <row r="62" spans="1:27" s="30" customFormat="1" x14ac:dyDescent="0.2">
      <c r="A62" s="11">
        <f>'Monthly Data'!A62</f>
        <v>41640</v>
      </c>
      <c r="B62" s="6">
        <f t="shared" ref="B62:B73" si="4">YEAR(A62)</f>
        <v>2014</v>
      </c>
      <c r="C62" s="30">
        <f>'Monthly Data'!F62</f>
        <v>24218664.983197823</v>
      </c>
      <c r="D62" s="30">
        <f>'Monthly Data'!U62</f>
        <v>844.5</v>
      </c>
      <c r="E62" s="30">
        <f>'Monthly Data'!V62</f>
        <v>0</v>
      </c>
      <c r="F62" s="30">
        <f>'Monthly Data'!AA62</f>
        <v>61</v>
      </c>
      <c r="G62" s="30">
        <f>'Monthly Data'!AB62</f>
        <v>23649</v>
      </c>
      <c r="H62" s="30">
        <f>'Monthly Data'!AM62</f>
        <v>0</v>
      </c>
      <c r="I62" s="30">
        <f>'Monthly Data'!AN62</f>
        <v>0</v>
      </c>
      <c r="J62" s="30">
        <f>'Monthly Data'!AO62</f>
        <v>0</v>
      </c>
      <c r="K62" s="30">
        <f>'Monthly Data'!AP62</f>
        <v>0</v>
      </c>
      <c r="L62" s="30">
        <f>'Monthly Data'!AQ62</f>
        <v>0</v>
      </c>
      <c r="M62" s="30">
        <f>'Monthly Data'!AS62</f>
        <v>0</v>
      </c>
      <c r="O62" s="62">
        <f>'Res OLS Model'!$B$5</f>
        <v>-21829458.475313298</v>
      </c>
      <c r="P62" s="62">
        <f>'Res OLS Model'!$B$6*D62</f>
        <v>10370185.262542961</v>
      </c>
      <c r="Q62" s="62">
        <f>'Res OLS Model'!$B$7*E62</f>
        <v>0</v>
      </c>
      <c r="R62" s="62">
        <f>'Res OLS Model'!$B$8*F62</f>
        <v>-1653549.7813693616</v>
      </c>
      <c r="S62" s="62">
        <f>'Res OLS Model'!$B$9*G62</f>
        <v>36425733.729428515</v>
      </c>
      <c r="T62" s="62">
        <f>'Res OLS Model'!$B$10*H62</f>
        <v>0</v>
      </c>
      <c r="U62" s="62">
        <f>'Res OLS Model'!$B$11*I62</f>
        <v>0</v>
      </c>
      <c r="V62" s="62">
        <f>'Res OLS Model'!$B$12*J62</f>
        <v>0</v>
      </c>
      <c r="W62" s="62">
        <f>'Res OLS Model'!$B$13*K62</f>
        <v>0</v>
      </c>
      <c r="X62" s="62">
        <f>'Res OLS Model'!$B$14*L62</f>
        <v>0</v>
      </c>
      <c r="Y62" s="62">
        <f>'Res OLS Model'!$B$15*M62</f>
        <v>0</v>
      </c>
      <c r="Z62" s="62">
        <f t="shared" si="2"/>
        <v>23312910.735288814</v>
      </c>
      <c r="AA62" s="13">
        <f t="shared" ref="AA62:AA73" si="5">ABS(Z62-C62)/C62</f>
        <v>3.7399016359382087E-2</v>
      </c>
    </row>
    <row r="63" spans="1:27" s="30" customFormat="1" x14ac:dyDescent="0.2">
      <c r="A63" s="11">
        <f>'Monthly Data'!A63</f>
        <v>41671</v>
      </c>
      <c r="B63" s="6">
        <f t="shared" si="4"/>
        <v>2014</v>
      </c>
      <c r="C63" s="30">
        <f>'Monthly Data'!F63</f>
        <v>20930195.922494277</v>
      </c>
      <c r="D63" s="30">
        <f>'Monthly Data'!U63</f>
        <v>740.90000000000009</v>
      </c>
      <c r="E63" s="30">
        <f>'Monthly Data'!V63</f>
        <v>0</v>
      </c>
      <c r="F63" s="30">
        <f>'Monthly Data'!AA63</f>
        <v>62</v>
      </c>
      <c r="G63" s="30">
        <f>'Monthly Data'!AB63</f>
        <v>23652</v>
      </c>
      <c r="H63" s="30">
        <f>'Monthly Data'!AM63</f>
        <v>0</v>
      </c>
      <c r="I63" s="30">
        <f>'Monthly Data'!AN63</f>
        <v>1</v>
      </c>
      <c r="J63" s="30">
        <f>'Monthly Data'!AO63</f>
        <v>0</v>
      </c>
      <c r="K63" s="30">
        <f>'Monthly Data'!AP63</f>
        <v>0</v>
      </c>
      <c r="L63" s="30">
        <f>'Monthly Data'!AQ63</f>
        <v>0</v>
      </c>
      <c r="M63" s="30">
        <f>'Monthly Data'!AS63</f>
        <v>0</v>
      </c>
      <c r="O63" s="62">
        <f>'Res OLS Model'!$B$5</f>
        <v>-21829458.475313298</v>
      </c>
      <c r="P63" s="62">
        <f>'Res OLS Model'!$B$6*D63</f>
        <v>9098010.96627363</v>
      </c>
      <c r="Q63" s="62">
        <f>'Res OLS Model'!$B$7*E63</f>
        <v>0</v>
      </c>
      <c r="R63" s="62">
        <f>'Res OLS Model'!$B$8*F63</f>
        <v>-1680657.154834433</v>
      </c>
      <c r="S63" s="62">
        <f>'Res OLS Model'!$B$9*G63</f>
        <v>36430354.525284082</v>
      </c>
      <c r="T63" s="62">
        <f>'Res OLS Model'!$B$10*H63</f>
        <v>0</v>
      </c>
      <c r="U63" s="62">
        <f>'Res OLS Model'!$B$11*I63</f>
        <v>-1155768.0223701899</v>
      </c>
      <c r="V63" s="62">
        <f>'Res OLS Model'!$B$12*J63</f>
        <v>0</v>
      </c>
      <c r="W63" s="62">
        <f>'Res OLS Model'!$B$13*K63</f>
        <v>0</v>
      </c>
      <c r="X63" s="62">
        <f>'Res OLS Model'!$B$14*L63</f>
        <v>0</v>
      </c>
      <c r="Y63" s="62">
        <f>'Res OLS Model'!$B$15*M63</f>
        <v>0</v>
      </c>
      <c r="Z63" s="62">
        <f t="shared" si="2"/>
        <v>20862481.839039791</v>
      </c>
      <c r="AA63" s="13">
        <f t="shared" si="5"/>
        <v>3.2352340945701196E-3</v>
      </c>
    </row>
    <row r="64" spans="1:27" s="30" customFormat="1" x14ac:dyDescent="0.2">
      <c r="A64" s="11">
        <f>'Monthly Data'!A64</f>
        <v>41699</v>
      </c>
      <c r="B64" s="6">
        <f t="shared" si="4"/>
        <v>2014</v>
      </c>
      <c r="C64" s="30">
        <f>'Monthly Data'!F64</f>
        <v>20665009.949390739</v>
      </c>
      <c r="D64" s="30">
        <f>'Monthly Data'!U64</f>
        <v>720.19999999999993</v>
      </c>
      <c r="E64" s="30">
        <f>'Monthly Data'!V64</f>
        <v>0</v>
      </c>
      <c r="F64" s="30">
        <f>'Monthly Data'!AA64</f>
        <v>63</v>
      </c>
      <c r="G64" s="30">
        <f>'Monthly Data'!AB64</f>
        <v>23692</v>
      </c>
      <c r="H64" s="30">
        <f>'Monthly Data'!AM64</f>
        <v>0</v>
      </c>
      <c r="I64" s="30">
        <f>'Monthly Data'!AN64</f>
        <v>0</v>
      </c>
      <c r="J64" s="30">
        <f>'Monthly Data'!AO64</f>
        <v>0</v>
      </c>
      <c r="K64" s="30">
        <f>'Monthly Data'!AP64</f>
        <v>0</v>
      </c>
      <c r="L64" s="30">
        <f>'Monthly Data'!AQ64</f>
        <v>0</v>
      </c>
      <c r="M64" s="30">
        <f>'Monthly Data'!AS64</f>
        <v>1</v>
      </c>
      <c r="O64" s="62">
        <f>'Res OLS Model'!$B$5</f>
        <v>-21829458.475313298</v>
      </c>
      <c r="P64" s="62">
        <f>'Res OLS Model'!$B$6*D64</f>
        <v>8843821.7005132511</v>
      </c>
      <c r="Q64" s="62">
        <f>'Res OLS Model'!$B$7*E64</f>
        <v>0</v>
      </c>
      <c r="R64" s="62">
        <f>'Res OLS Model'!$B$8*F64</f>
        <v>-1707764.5282995047</v>
      </c>
      <c r="S64" s="62">
        <f>'Res OLS Model'!$B$9*G64</f>
        <v>36491965.13669163</v>
      </c>
      <c r="T64" s="62">
        <f>'Res OLS Model'!$B$10*H64</f>
        <v>0</v>
      </c>
      <c r="U64" s="62">
        <f>'Res OLS Model'!$B$11*I64</f>
        <v>0</v>
      </c>
      <c r="V64" s="62">
        <f>'Res OLS Model'!$B$12*J64</f>
        <v>0</v>
      </c>
      <c r="W64" s="62">
        <f>'Res OLS Model'!$B$13*K64</f>
        <v>0</v>
      </c>
      <c r="X64" s="62">
        <f>'Res OLS Model'!$B$14*L64</f>
        <v>0</v>
      </c>
      <c r="Y64" s="62">
        <f>'Res OLS Model'!$B$15*M64</f>
        <v>-837788.64826971502</v>
      </c>
      <c r="Z64" s="62">
        <f t="shared" si="2"/>
        <v>20960775.185322363</v>
      </c>
      <c r="AA64" s="13">
        <f t="shared" si="5"/>
        <v>1.4312368426434931E-2</v>
      </c>
    </row>
    <row r="65" spans="1:27" s="30" customFormat="1" x14ac:dyDescent="0.2">
      <c r="A65" s="11">
        <f>'Monthly Data'!A65</f>
        <v>41730</v>
      </c>
      <c r="B65" s="6">
        <f t="shared" si="4"/>
        <v>2014</v>
      </c>
      <c r="C65" s="30">
        <f>'Monthly Data'!F65</f>
        <v>15802184.922587194</v>
      </c>
      <c r="D65" s="30">
        <f>'Monthly Data'!U65</f>
        <v>352.09999999999991</v>
      </c>
      <c r="E65" s="30">
        <f>'Monthly Data'!V65</f>
        <v>0</v>
      </c>
      <c r="F65" s="30">
        <f>'Monthly Data'!AA65</f>
        <v>64</v>
      </c>
      <c r="G65" s="30">
        <f>'Monthly Data'!AB65</f>
        <v>23826</v>
      </c>
      <c r="H65" s="30">
        <f>'Monthly Data'!AM65</f>
        <v>0</v>
      </c>
      <c r="I65" s="30">
        <f>'Monthly Data'!AN65</f>
        <v>0</v>
      </c>
      <c r="J65" s="30">
        <f>'Monthly Data'!AO65</f>
        <v>1</v>
      </c>
      <c r="K65" s="30">
        <f>'Monthly Data'!AP65</f>
        <v>0</v>
      </c>
      <c r="L65" s="30">
        <f>'Monthly Data'!AQ65</f>
        <v>0</v>
      </c>
      <c r="M65" s="30">
        <f>'Monthly Data'!AS65</f>
        <v>0</v>
      </c>
      <c r="O65" s="62">
        <f>'Res OLS Model'!$B$5</f>
        <v>-21829458.475313298</v>
      </c>
      <c r="P65" s="62">
        <f>'Res OLS Model'!$B$6*D65</f>
        <v>4323673.4528613091</v>
      </c>
      <c r="Q65" s="62">
        <f>'Res OLS Model'!$B$7*E65</f>
        <v>0</v>
      </c>
      <c r="R65" s="62">
        <f>'Res OLS Model'!$B$8*F65</f>
        <v>-1734871.9017645761</v>
      </c>
      <c r="S65" s="62">
        <f>'Res OLS Model'!$B$9*G65</f>
        <v>36698360.684906922</v>
      </c>
      <c r="T65" s="62">
        <f>'Res OLS Model'!$B$10*H65</f>
        <v>0</v>
      </c>
      <c r="U65" s="62">
        <f>'Res OLS Model'!$B$11*I65</f>
        <v>0</v>
      </c>
      <c r="V65" s="62">
        <f>'Res OLS Model'!$B$12*J65</f>
        <v>-2202368.1909308801</v>
      </c>
      <c r="W65" s="62">
        <f>'Res OLS Model'!$B$13*K65</f>
        <v>0</v>
      </c>
      <c r="X65" s="62">
        <f>'Res OLS Model'!$B$14*L65</f>
        <v>0</v>
      </c>
      <c r="Y65" s="62">
        <f>'Res OLS Model'!$B$15*M65</f>
        <v>0</v>
      </c>
      <c r="Z65" s="62">
        <f t="shared" si="2"/>
        <v>15255335.569759477</v>
      </c>
      <c r="AA65" s="13">
        <f t="shared" si="5"/>
        <v>3.4605933009052799E-2</v>
      </c>
    </row>
    <row r="66" spans="1:27" s="30" customFormat="1" x14ac:dyDescent="0.2">
      <c r="A66" s="11">
        <f>'Monthly Data'!A66</f>
        <v>41760</v>
      </c>
      <c r="B66" s="6">
        <f t="shared" si="4"/>
        <v>2014</v>
      </c>
      <c r="C66" s="30">
        <f>'Monthly Data'!F66</f>
        <v>11645562.289283656</v>
      </c>
      <c r="D66" s="30">
        <f>'Monthly Data'!U66</f>
        <v>127.70000000000003</v>
      </c>
      <c r="E66" s="30">
        <f>'Monthly Data'!V66</f>
        <v>12.399999999999999</v>
      </c>
      <c r="F66" s="30">
        <f>'Monthly Data'!AA66</f>
        <v>65</v>
      </c>
      <c r="G66" s="30">
        <f>'Monthly Data'!AB66</f>
        <v>23751</v>
      </c>
      <c r="H66" s="30">
        <f>'Monthly Data'!AM66</f>
        <v>0</v>
      </c>
      <c r="I66" s="30">
        <f>'Monthly Data'!AN66</f>
        <v>0</v>
      </c>
      <c r="J66" s="30">
        <f>'Monthly Data'!AO66</f>
        <v>0</v>
      </c>
      <c r="K66" s="30">
        <f>'Monthly Data'!AP66</f>
        <v>0</v>
      </c>
      <c r="L66" s="30">
        <f>'Monthly Data'!AQ66</f>
        <v>1</v>
      </c>
      <c r="M66" s="30">
        <f>'Monthly Data'!AS66</f>
        <v>0</v>
      </c>
      <c r="O66" s="62">
        <f>'Res OLS Model'!$B$5</f>
        <v>-21829458.475313298</v>
      </c>
      <c r="P66" s="62">
        <f>'Res OLS Model'!$B$6*D66</f>
        <v>1568114.4559227193</v>
      </c>
      <c r="Q66" s="62">
        <f>'Res OLS Model'!$B$7*E66</f>
        <v>419564.8865496869</v>
      </c>
      <c r="R66" s="62">
        <f>'Res OLS Model'!$B$8*F66</f>
        <v>-1761979.2752296475</v>
      </c>
      <c r="S66" s="62">
        <f>'Res OLS Model'!$B$9*G66</f>
        <v>36582840.788517766</v>
      </c>
      <c r="T66" s="62">
        <f>'Res OLS Model'!$B$10*H66</f>
        <v>0</v>
      </c>
      <c r="U66" s="62">
        <f>'Res OLS Model'!$B$11*I66</f>
        <v>0</v>
      </c>
      <c r="V66" s="62">
        <f>'Res OLS Model'!$B$12*J66</f>
        <v>0</v>
      </c>
      <c r="W66" s="62">
        <f>'Res OLS Model'!$B$13*K66</f>
        <v>0</v>
      </c>
      <c r="X66" s="62">
        <f>'Res OLS Model'!$B$14*L66</f>
        <v>-2436223.8583839401</v>
      </c>
      <c r="Y66" s="62">
        <f>'Res OLS Model'!$B$15*M66</f>
        <v>0</v>
      </c>
      <c r="Z66" s="62">
        <f t="shared" si="2"/>
        <v>12542858.522063283</v>
      </c>
      <c r="AA66" s="13">
        <f t="shared" si="5"/>
        <v>7.7050485883822642E-2</v>
      </c>
    </row>
    <row r="67" spans="1:27" s="30" customFormat="1" x14ac:dyDescent="0.2">
      <c r="A67" s="11">
        <f>'Monthly Data'!A67</f>
        <v>41791</v>
      </c>
      <c r="B67" s="6">
        <f t="shared" si="4"/>
        <v>2014</v>
      </c>
      <c r="C67" s="30">
        <f>'Monthly Data'!F67</f>
        <v>11660347.586180111</v>
      </c>
      <c r="D67" s="30">
        <f>'Monthly Data'!U67</f>
        <v>25.699999999999996</v>
      </c>
      <c r="E67" s="30">
        <f>'Monthly Data'!V67</f>
        <v>47.4</v>
      </c>
      <c r="F67" s="30">
        <f>'Monthly Data'!AA67</f>
        <v>66</v>
      </c>
      <c r="G67" s="30">
        <f>'Monthly Data'!AB67</f>
        <v>23799</v>
      </c>
      <c r="H67" s="30">
        <f>'Monthly Data'!AM67</f>
        <v>0</v>
      </c>
      <c r="I67" s="30">
        <f>'Monthly Data'!AN67</f>
        <v>0</v>
      </c>
      <c r="J67" s="30">
        <f>'Monthly Data'!AO67</f>
        <v>0</v>
      </c>
      <c r="K67" s="30">
        <f>'Monthly Data'!AP67</f>
        <v>0</v>
      </c>
      <c r="L67" s="30">
        <f>'Monthly Data'!AQ67</f>
        <v>1</v>
      </c>
      <c r="M67" s="30">
        <f>'Monthly Data'!AS67</f>
        <v>0</v>
      </c>
      <c r="O67" s="62">
        <f>'Res OLS Model'!$B$5</f>
        <v>-21829458.475313298</v>
      </c>
      <c r="P67" s="62">
        <f>'Res OLS Model'!$B$6*D67</f>
        <v>315587.63913245004</v>
      </c>
      <c r="Q67" s="62">
        <f>'Res OLS Model'!$B$7*E67</f>
        <v>1603820.6147141256</v>
      </c>
      <c r="R67" s="62">
        <f>'Res OLS Model'!$B$8*F67</f>
        <v>-1789086.6486947192</v>
      </c>
      <c r="S67" s="62">
        <f>'Res OLS Model'!$B$9*G67</f>
        <v>36656773.522206828</v>
      </c>
      <c r="T67" s="62">
        <f>'Res OLS Model'!$B$10*H67</f>
        <v>0</v>
      </c>
      <c r="U67" s="62">
        <f>'Res OLS Model'!$B$11*I67</f>
        <v>0</v>
      </c>
      <c r="V67" s="62">
        <f>'Res OLS Model'!$B$12*J67</f>
        <v>0</v>
      </c>
      <c r="W67" s="62">
        <f>'Res OLS Model'!$B$13*K67</f>
        <v>0</v>
      </c>
      <c r="X67" s="62">
        <f>'Res OLS Model'!$B$14*L67</f>
        <v>-2436223.8583839401</v>
      </c>
      <c r="Y67" s="62">
        <f>'Res OLS Model'!$B$15*M67</f>
        <v>0</v>
      </c>
      <c r="Z67" s="62">
        <f t="shared" ref="Z67:Z73" si="6">SUM(O67:Y67)</f>
        <v>12521412.793661447</v>
      </c>
      <c r="AA67" s="13">
        <f t="shared" si="5"/>
        <v>7.3845586601712768E-2</v>
      </c>
    </row>
    <row r="68" spans="1:27" s="30" customFormat="1" x14ac:dyDescent="0.2">
      <c r="A68" s="11">
        <f>'Monthly Data'!A68</f>
        <v>41821</v>
      </c>
      <c r="B68" s="6">
        <f t="shared" si="4"/>
        <v>2014</v>
      </c>
      <c r="C68" s="30">
        <f>'Monthly Data'!F68</f>
        <v>12876498.76317657</v>
      </c>
      <c r="D68" s="30">
        <f>'Monthly Data'!U68</f>
        <v>10.600000000000001</v>
      </c>
      <c r="E68" s="30">
        <f>'Monthly Data'!V68</f>
        <v>55.899999999999984</v>
      </c>
      <c r="F68" s="30">
        <f>'Monthly Data'!AA68</f>
        <v>67</v>
      </c>
      <c r="G68" s="30">
        <f>'Monthly Data'!AB68</f>
        <v>23834</v>
      </c>
      <c r="H68" s="30">
        <f>'Monthly Data'!AM68</f>
        <v>0</v>
      </c>
      <c r="I68" s="30">
        <f>'Monthly Data'!AN68</f>
        <v>0</v>
      </c>
      <c r="J68" s="30">
        <f>'Monthly Data'!AO68</f>
        <v>0</v>
      </c>
      <c r="K68" s="30">
        <f>'Monthly Data'!AP68</f>
        <v>0</v>
      </c>
      <c r="L68" s="30">
        <f>'Monthly Data'!AQ68</f>
        <v>1</v>
      </c>
      <c r="M68" s="30">
        <f>'Monthly Data'!AS68</f>
        <v>0</v>
      </c>
      <c r="O68" s="62">
        <f>'Res OLS Model'!$B$5</f>
        <v>-21829458.475313298</v>
      </c>
      <c r="P68" s="62">
        <f>'Res OLS Model'!$B$6*D68</f>
        <v>130164.55154879266</v>
      </c>
      <c r="Q68" s="62">
        <f>'Res OLS Model'!$B$7*E68</f>
        <v>1891425.5772683462</v>
      </c>
      <c r="R68" s="62">
        <f>'Res OLS Model'!$B$8*F68</f>
        <v>-1816194.0221597906</v>
      </c>
      <c r="S68" s="62">
        <f>'Res OLS Model'!$B$9*G68</f>
        <v>36710682.807188429</v>
      </c>
      <c r="T68" s="62">
        <f>'Res OLS Model'!$B$10*H68</f>
        <v>0</v>
      </c>
      <c r="U68" s="62">
        <f>'Res OLS Model'!$B$11*I68</f>
        <v>0</v>
      </c>
      <c r="V68" s="62">
        <f>'Res OLS Model'!$B$12*J68</f>
        <v>0</v>
      </c>
      <c r="W68" s="62">
        <f>'Res OLS Model'!$B$13*K68</f>
        <v>0</v>
      </c>
      <c r="X68" s="62">
        <f>'Res OLS Model'!$B$14*L68</f>
        <v>-2436223.8583839401</v>
      </c>
      <c r="Y68" s="62">
        <f>'Res OLS Model'!$B$15*M68</f>
        <v>0</v>
      </c>
      <c r="Z68" s="62">
        <f t="shared" si="6"/>
        <v>12650396.580148539</v>
      </c>
      <c r="AA68" s="13">
        <f t="shared" si="5"/>
        <v>1.7559290548345676E-2</v>
      </c>
    </row>
    <row r="69" spans="1:27" s="30" customFormat="1" x14ac:dyDescent="0.2">
      <c r="A69" s="11">
        <f>'Monthly Data'!A69</f>
        <v>41852</v>
      </c>
      <c r="B69" s="6">
        <f t="shared" si="4"/>
        <v>2014</v>
      </c>
      <c r="C69" s="30">
        <f>'Monthly Data'!F69</f>
        <v>12915052.024773028</v>
      </c>
      <c r="D69" s="30">
        <f>'Monthly Data'!U69</f>
        <v>18.999999999999996</v>
      </c>
      <c r="E69" s="30">
        <f>'Monthly Data'!V69</f>
        <v>51.999999999999993</v>
      </c>
      <c r="F69" s="30">
        <f>'Monthly Data'!AA69</f>
        <v>68</v>
      </c>
      <c r="G69" s="30">
        <f>'Monthly Data'!AB69</f>
        <v>23862</v>
      </c>
      <c r="H69" s="30">
        <f>'Monthly Data'!AM69</f>
        <v>0</v>
      </c>
      <c r="I69" s="30">
        <f>'Monthly Data'!AN69</f>
        <v>0</v>
      </c>
      <c r="J69" s="30">
        <f>'Monthly Data'!AO69</f>
        <v>0</v>
      </c>
      <c r="K69" s="30">
        <f>'Monthly Data'!AP69</f>
        <v>0</v>
      </c>
      <c r="L69" s="30">
        <f>'Monthly Data'!AQ69</f>
        <v>1</v>
      </c>
      <c r="M69" s="30">
        <f>'Monthly Data'!AS69</f>
        <v>0</v>
      </c>
      <c r="O69" s="62">
        <f>'Res OLS Model'!$B$5</f>
        <v>-21829458.475313298</v>
      </c>
      <c r="P69" s="62">
        <f>'Res OLS Model'!$B$6*D69</f>
        <v>233313.81881387357</v>
      </c>
      <c r="Q69" s="62">
        <f>'Res OLS Model'!$B$7*E69</f>
        <v>1759465.6532728805</v>
      </c>
      <c r="R69" s="62">
        <f>'Res OLS Model'!$B$8*F69</f>
        <v>-1843301.3956248621</v>
      </c>
      <c r="S69" s="62">
        <f>'Res OLS Model'!$B$9*G69</f>
        <v>36753810.235173717</v>
      </c>
      <c r="T69" s="62">
        <f>'Res OLS Model'!$B$10*H69</f>
        <v>0</v>
      </c>
      <c r="U69" s="62">
        <f>'Res OLS Model'!$B$11*I69</f>
        <v>0</v>
      </c>
      <c r="V69" s="62">
        <f>'Res OLS Model'!$B$12*J69</f>
        <v>0</v>
      </c>
      <c r="W69" s="62">
        <f>'Res OLS Model'!$B$13*K69</f>
        <v>0</v>
      </c>
      <c r="X69" s="62">
        <f>'Res OLS Model'!$B$14*L69</f>
        <v>-2436223.8583839401</v>
      </c>
      <c r="Y69" s="62">
        <f>'Res OLS Model'!$B$15*M69</f>
        <v>0</v>
      </c>
      <c r="Z69" s="62">
        <f t="shared" si="6"/>
        <v>12637605.977938375</v>
      </c>
      <c r="AA69" s="13">
        <f t="shared" si="5"/>
        <v>2.1482379343301883E-2</v>
      </c>
    </row>
    <row r="70" spans="1:27" s="30" customFormat="1" x14ac:dyDescent="0.2">
      <c r="A70" s="11">
        <f>'Monthly Data'!A70</f>
        <v>41883</v>
      </c>
      <c r="B70" s="6">
        <f t="shared" si="4"/>
        <v>2014</v>
      </c>
      <c r="C70" s="30">
        <f>'Monthly Data'!F70</f>
        <v>12628866.672069486</v>
      </c>
      <c r="D70" s="30">
        <f>'Monthly Data'!U70</f>
        <v>90.500000000000014</v>
      </c>
      <c r="E70" s="30">
        <f>'Monthly Data'!V70</f>
        <v>25.400000000000006</v>
      </c>
      <c r="F70" s="30">
        <f>'Monthly Data'!AA70</f>
        <v>69</v>
      </c>
      <c r="G70" s="30">
        <f>'Monthly Data'!AB70</f>
        <v>24020</v>
      </c>
      <c r="H70" s="30">
        <f>'Monthly Data'!AM70</f>
        <v>1</v>
      </c>
      <c r="I70" s="30">
        <f>'Monthly Data'!AN70</f>
        <v>0</v>
      </c>
      <c r="J70" s="30">
        <f>'Monthly Data'!AO70</f>
        <v>0</v>
      </c>
      <c r="K70" s="30">
        <f>'Monthly Data'!AP70</f>
        <v>0</v>
      </c>
      <c r="L70" s="30">
        <f>'Monthly Data'!AQ70</f>
        <v>0</v>
      </c>
      <c r="M70" s="30">
        <f>'Monthly Data'!AS70</f>
        <v>0</v>
      </c>
      <c r="O70" s="62">
        <f>'Res OLS Model'!$B$5</f>
        <v>-21829458.475313298</v>
      </c>
      <c r="P70" s="62">
        <f>'Res OLS Model'!$B$6*D70</f>
        <v>1111310.5580345034</v>
      </c>
      <c r="Q70" s="62">
        <f>'Res OLS Model'!$B$7*E70</f>
        <v>859431.29986790731</v>
      </c>
      <c r="R70" s="62">
        <f>'Res OLS Model'!$B$8*F70</f>
        <v>-1870408.7690899335</v>
      </c>
      <c r="S70" s="62">
        <f>'Res OLS Model'!$B$9*G70</f>
        <v>36997172.150233537</v>
      </c>
      <c r="T70" s="62">
        <f>'Res OLS Model'!$B$10*H70</f>
        <v>-2247633.2272498501</v>
      </c>
      <c r="U70" s="62">
        <f>'Res OLS Model'!$B$11*I70</f>
        <v>0</v>
      </c>
      <c r="V70" s="62">
        <f>'Res OLS Model'!$B$12*J70</f>
        <v>0</v>
      </c>
      <c r="W70" s="62">
        <f>'Res OLS Model'!$B$13*K70</f>
        <v>0</v>
      </c>
      <c r="X70" s="62">
        <f>'Res OLS Model'!$B$14*L70</f>
        <v>0</v>
      </c>
      <c r="Y70" s="62">
        <f>'Res OLS Model'!$B$15*M70</f>
        <v>0</v>
      </c>
      <c r="Z70" s="62">
        <f t="shared" si="6"/>
        <v>13020413.536482863</v>
      </c>
      <c r="AA70" s="13">
        <f t="shared" si="5"/>
        <v>3.1004117359108543E-2</v>
      </c>
    </row>
    <row r="71" spans="1:27" s="30" customFormat="1" x14ac:dyDescent="0.2">
      <c r="A71" s="11">
        <f>'Monthly Data'!A71</f>
        <v>41913</v>
      </c>
      <c r="B71" s="6">
        <f t="shared" si="4"/>
        <v>2014</v>
      </c>
      <c r="C71" s="30">
        <f>'Monthly Data'!F71</f>
        <v>13304278.095565943</v>
      </c>
      <c r="D71" s="30">
        <f>'Monthly Data'!U71</f>
        <v>225.59999999999994</v>
      </c>
      <c r="E71" s="30">
        <f>'Monthly Data'!V71</f>
        <v>1.8</v>
      </c>
      <c r="F71" s="30">
        <f>'Monthly Data'!AA71</f>
        <v>70</v>
      </c>
      <c r="G71" s="30">
        <f>'Monthly Data'!AB71</f>
        <v>24052</v>
      </c>
      <c r="H71" s="30">
        <f>'Monthly Data'!AM71</f>
        <v>1</v>
      </c>
      <c r="I71" s="30">
        <f>'Monthly Data'!AN71</f>
        <v>0</v>
      </c>
      <c r="J71" s="30">
        <f>'Monthly Data'!AO71</f>
        <v>0</v>
      </c>
      <c r="K71" s="30">
        <f>'Monthly Data'!AP71</f>
        <v>0</v>
      </c>
      <c r="L71" s="30">
        <f>'Monthly Data'!AQ71</f>
        <v>0</v>
      </c>
      <c r="M71" s="30">
        <f>'Monthly Data'!AS71</f>
        <v>0</v>
      </c>
      <c r="O71" s="62">
        <f>'Res OLS Model'!$B$5</f>
        <v>-21829458.475313298</v>
      </c>
      <c r="P71" s="62">
        <f>'Res OLS Model'!$B$6*D71</f>
        <v>2770294.6065478879</v>
      </c>
      <c r="Q71" s="62">
        <f>'Res OLS Model'!$B$7*E71</f>
        <v>60904.580305599717</v>
      </c>
      <c r="R71" s="62">
        <f>'Res OLS Model'!$B$8*F71</f>
        <v>-1897516.1425550051</v>
      </c>
      <c r="S71" s="62">
        <f>'Res OLS Model'!$B$9*G71</f>
        <v>37046460.639359578</v>
      </c>
      <c r="T71" s="62">
        <f>'Res OLS Model'!$B$10*H71</f>
        <v>-2247633.2272498501</v>
      </c>
      <c r="U71" s="62">
        <f>'Res OLS Model'!$B$11*I71</f>
        <v>0</v>
      </c>
      <c r="V71" s="62">
        <f>'Res OLS Model'!$B$12*J71</f>
        <v>0</v>
      </c>
      <c r="W71" s="62">
        <f>'Res OLS Model'!$B$13*K71</f>
        <v>0</v>
      </c>
      <c r="X71" s="62">
        <f>'Res OLS Model'!$B$14*L71</f>
        <v>0</v>
      </c>
      <c r="Y71" s="62">
        <f>'Res OLS Model'!$B$15*M71</f>
        <v>0</v>
      </c>
      <c r="Z71" s="62">
        <f t="shared" si="6"/>
        <v>13903051.981094912</v>
      </c>
      <c r="AA71" s="13">
        <f t="shared" si="5"/>
        <v>4.5006116170145924E-2</v>
      </c>
    </row>
    <row r="72" spans="1:27" s="30" customFormat="1" x14ac:dyDescent="0.2">
      <c r="A72" s="11">
        <f>'Monthly Data'!A72</f>
        <v>41944</v>
      </c>
      <c r="B72" s="6">
        <f t="shared" si="4"/>
        <v>2014</v>
      </c>
      <c r="C72" s="30">
        <f>'Monthly Data'!F72</f>
        <v>17500936.560762402</v>
      </c>
      <c r="D72" s="30">
        <f>'Monthly Data'!U72</f>
        <v>491.6</v>
      </c>
      <c r="E72" s="30">
        <f>'Monthly Data'!V72</f>
        <v>0</v>
      </c>
      <c r="F72" s="30">
        <f>'Monthly Data'!AA72</f>
        <v>71</v>
      </c>
      <c r="G72" s="30">
        <f>'Monthly Data'!AB72</f>
        <v>24048</v>
      </c>
      <c r="H72" s="30">
        <f>'Monthly Data'!AM72</f>
        <v>1</v>
      </c>
      <c r="I72" s="30">
        <f>'Monthly Data'!AN72</f>
        <v>0</v>
      </c>
      <c r="J72" s="30">
        <f>'Monthly Data'!AO72</f>
        <v>0</v>
      </c>
      <c r="K72" s="30">
        <f>'Monthly Data'!AP72</f>
        <v>0</v>
      </c>
      <c r="L72" s="30">
        <f>'Monthly Data'!AQ72</f>
        <v>0</v>
      </c>
      <c r="M72" s="30">
        <f>'Monthly Data'!AS72</f>
        <v>0</v>
      </c>
      <c r="O72" s="62">
        <f>'Res OLS Model'!$B$5</f>
        <v>-21829458.475313298</v>
      </c>
      <c r="P72" s="62">
        <f>'Res OLS Model'!$B$6*D72</f>
        <v>6036688.0699421195</v>
      </c>
      <c r="Q72" s="62">
        <f>'Res OLS Model'!$B$7*E72</f>
        <v>0</v>
      </c>
      <c r="R72" s="62">
        <f>'Res OLS Model'!$B$8*F72</f>
        <v>-1924623.5160200766</v>
      </c>
      <c r="S72" s="62">
        <f>'Res OLS Model'!$B$9*G72</f>
        <v>37040299.578218825</v>
      </c>
      <c r="T72" s="62">
        <f>'Res OLS Model'!$B$10*H72</f>
        <v>-2247633.2272498501</v>
      </c>
      <c r="U72" s="62">
        <f>'Res OLS Model'!$B$11*I72</f>
        <v>0</v>
      </c>
      <c r="V72" s="62">
        <f>'Res OLS Model'!$B$12*J72</f>
        <v>0</v>
      </c>
      <c r="W72" s="62">
        <f>'Res OLS Model'!$B$13*K72</f>
        <v>0</v>
      </c>
      <c r="X72" s="62">
        <f>'Res OLS Model'!$B$14*L72</f>
        <v>0</v>
      </c>
      <c r="Y72" s="62">
        <f>'Res OLS Model'!$B$15*M72</f>
        <v>0</v>
      </c>
      <c r="Z72" s="62">
        <f t="shared" si="6"/>
        <v>17075272.429577719</v>
      </c>
      <c r="AA72" s="13">
        <f t="shared" si="5"/>
        <v>2.4322362960793386E-2</v>
      </c>
    </row>
    <row r="73" spans="1:27" s="30" customFormat="1" x14ac:dyDescent="0.2">
      <c r="A73" s="11">
        <f>'Monthly Data'!A73</f>
        <v>41974</v>
      </c>
      <c r="B73" s="6">
        <f t="shared" si="4"/>
        <v>2014</v>
      </c>
      <c r="C73" s="30">
        <f>'Monthly Data'!F73</f>
        <v>20476097.358458862</v>
      </c>
      <c r="D73" s="30">
        <f>'Monthly Data'!U73</f>
        <v>619.89999999999986</v>
      </c>
      <c r="E73" s="30">
        <f>'Monthly Data'!V73</f>
        <v>0</v>
      </c>
      <c r="F73" s="30">
        <f>'Monthly Data'!AA73</f>
        <v>72</v>
      </c>
      <c r="G73" s="30">
        <f>'Monthly Data'!AB73</f>
        <v>24046</v>
      </c>
      <c r="H73" s="30">
        <f>'Monthly Data'!AM73</f>
        <v>0</v>
      </c>
      <c r="I73" s="30">
        <f>'Monthly Data'!AN73</f>
        <v>0</v>
      </c>
      <c r="J73" s="30">
        <f>'Monthly Data'!AO73</f>
        <v>0</v>
      </c>
      <c r="K73" s="30">
        <f>'Monthly Data'!AP73</f>
        <v>1</v>
      </c>
      <c r="L73" s="30">
        <f>'Monthly Data'!AQ73</f>
        <v>0</v>
      </c>
      <c r="M73" s="30">
        <f>'Monthly Data'!AS73</f>
        <v>0</v>
      </c>
      <c r="O73" s="62">
        <f>'Res OLS Model'!$B$5</f>
        <v>-21829458.475313298</v>
      </c>
      <c r="P73" s="62">
        <f>'Res OLS Model'!$B$6*D73</f>
        <v>7612170.330669485</v>
      </c>
      <c r="Q73" s="62">
        <f>'Res OLS Model'!$B$7*E73</f>
        <v>0</v>
      </c>
      <c r="R73" s="62">
        <f>'Res OLS Model'!$B$8*F73</f>
        <v>-1951730.889485148</v>
      </c>
      <c r="S73" s="62">
        <f>'Res OLS Model'!$B$9*G73</f>
        <v>37037219.047648445</v>
      </c>
      <c r="T73" s="62">
        <f>'Res OLS Model'!$B$10*H73</f>
        <v>0</v>
      </c>
      <c r="U73" s="62">
        <f>'Res OLS Model'!$B$11*I73</f>
        <v>0</v>
      </c>
      <c r="V73" s="62">
        <f>'Res OLS Model'!$B$12*J73</f>
        <v>0</v>
      </c>
      <c r="W73" s="62">
        <f>'Res OLS Model'!$B$13*K73</f>
        <v>-1224027.3043384899</v>
      </c>
      <c r="X73" s="62">
        <f>'Res OLS Model'!$B$14*L73</f>
        <v>0</v>
      </c>
      <c r="Y73" s="62">
        <f>'Res OLS Model'!$B$15*M73</f>
        <v>0</v>
      </c>
      <c r="Z73" s="62">
        <f t="shared" si="6"/>
        <v>19644172.709180992</v>
      </c>
      <c r="AA73" s="13">
        <f t="shared" si="5"/>
        <v>4.0629062985686283E-2</v>
      </c>
    </row>
    <row r="74" spans="1:27" x14ac:dyDescent="0.2">
      <c r="AA74" s="14">
        <f>AVERAGE(AA2:AA73)</f>
        <v>2.8444294026712606E-2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/>
  </sheetViews>
  <sheetFormatPr defaultColWidth="20.7109375" defaultRowHeight="12.75" x14ac:dyDescent="0.2"/>
  <cols>
    <col min="2" max="2" width="12.85546875" bestFit="1" customWidth="1"/>
    <col min="3" max="3" width="17.5703125" bestFit="1" customWidth="1"/>
    <col min="4" max="4" width="12.5703125" bestFit="1" customWidth="1"/>
    <col min="5" max="5" width="12" bestFit="1" customWidth="1"/>
  </cols>
  <sheetData>
    <row r="1" spans="1:5" x14ac:dyDescent="0.2">
      <c r="A1" t="s">
        <v>179</v>
      </c>
    </row>
    <row r="2" spans="1:5" x14ac:dyDescent="0.2">
      <c r="A2" t="s">
        <v>180</v>
      </c>
    </row>
    <row r="4" spans="1:5" x14ac:dyDescent="0.2">
      <c r="B4" t="s">
        <v>45</v>
      </c>
      <c r="C4" t="s">
        <v>44</v>
      </c>
      <c r="D4" t="s">
        <v>46</v>
      </c>
      <c r="E4" t="s">
        <v>14</v>
      </c>
    </row>
    <row r="5" spans="1:5" x14ac:dyDescent="0.2">
      <c r="A5" t="s">
        <v>13</v>
      </c>
      <c r="B5" s="23">
        <v>-6875354.7652507098</v>
      </c>
      <c r="C5" s="23">
        <v>2014630.4565419699</v>
      </c>
      <c r="D5">
        <v>-3.4127126108536801</v>
      </c>
      <c r="E5" s="5">
        <v>1.1199047409010999E-3</v>
      </c>
    </row>
    <row r="6" spans="1:5" x14ac:dyDescent="0.2">
      <c r="A6" t="s">
        <v>9</v>
      </c>
      <c r="B6" s="23">
        <v>3224.19596086008</v>
      </c>
      <c r="C6" s="23">
        <v>144.08499242648799</v>
      </c>
      <c r="D6">
        <v>22.377042234326002</v>
      </c>
      <c r="E6" s="5">
        <v>5.7708135606132701E-32</v>
      </c>
    </row>
    <row r="7" spans="1:5" x14ac:dyDescent="0.2">
      <c r="A7" t="s">
        <v>10</v>
      </c>
      <c r="B7" s="23">
        <v>15172.379928914699</v>
      </c>
      <c r="C7" s="23">
        <v>1221.44309283855</v>
      </c>
      <c r="D7">
        <v>12.421683840919</v>
      </c>
      <c r="E7" s="5">
        <v>1.04222508288553E-18</v>
      </c>
    </row>
    <row r="8" spans="1:5" x14ac:dyDescent="0.2">
      <c r="A8" t="s">
        <v>144</v>
      </c>
      <c r="B8" s="23">
        <v>4135.8495504685297</v>
      </c>
      <c r="C8" s="23">
        <v>621.94687681226105</v>
      </c>
      <c r="D8">
        <v>6.6498437481775001</v>
      </c>
      <c r="E8" s="5">
        <v>7.6259895980751192E-9</v>
      </c>
    </row>
    <row r="9" spans="1:5" x14ac:dyDescent="0.2">
      <c r="A9" s="12" t="s">
        <v>181</v>
      </c>
      <c r="B9" s="23">
        <v>911879.86952619802</v>
      </c>
      <c r="C9" s="23">
        <v>127911.36878635301</v>
      </c>
      <c r="D9">
        <v>7.1289978223068298</v>
      </c>
      <c r="E9" s="5">
        <v>1.1042967031903701E-9</v>
      </c>
    </row>
    <row r="10" spans="1:5" x14ac:dyDescent="0.2">
      <c r="A10" s="31" t="s">
        <v>141</v>
      </c>
      <c r="B10" s="23">
        <v>-165989.93426031101</v>
      </c>
      <c r="C10" s="23">
        <v>73969.022726512296</v>
      </c>
      <c r="D10">
        <v>-2.2440466041308902</v>
      </c>
      <c r="E10" s="5">
        <v>2.82956578224117E-2</v>
      </c>
    </row>
    <row r="11" spans="1:5" x14ac:dyDescent="0.2">
      <c r="A11" t="s">
        <v>30</v>
      </c>
      <c r="B11" s="23">
        <v>-326865.93157912203</v>
      </c>
      <c r="C11" s="23">
        <v>103478.782671408</v>
      </c>
      <c r="D11">
        <v>-3.1587724859217801</v>
      </c>
      <c r="E11">
        <v>2.4185631379555102E-3</v>
      </c>
    </row>
    <row r="12" spans="1:5" x14ac:dyDescent="0.2">
      <c r="A12" t="s">
        <v>31</v>
      </c>
      <c r="B12" s="23">
        <v>-430573.12975029001</v>
      </c>
      <c r="C12" s="23">
        <v>102924.28215332099</v>
      </c>
      <c r="D12">
        <v>-4.1833969666058897</v>
      </c>
      <c r="E12" s="5">
        <v>8.9190741179132803E-5</v>
      </c>
    </row>
    <row r="13" spans="1:5" x14ac:dyDescent="0.2">
      <c r="B13" s="23"/>
      <c r="C13" s="23"/>
    </row>
    <row r="14" spans="1:5" x14ac:dyDescent="0.2">
      <c r="A14" t="s">
        <v>47</v>
      </c>
      <c r="B14">
        <v>7770470.1727788402</v>
      </c>
      <c r="C14" t="s">
        <v>48</v>
      </c>
      <c r="D14" s="5">
        <v>780296.49686529301</v>
      </c>
    </row>
    <row r="15" spans="1:5" x14ac:dyDescent="0.2">
      <c r="A15" t="s">
        <v>49</v>
      </c>
      <c r="B15" s="23">
        <v>3132792288131.7202</v>
      </c>
      <c r="C15" t="s">
        <v>50</v>
      </c>
      <c r="D15" s="23">
        <v>221246.19658212899</v>
      </c>
    </row>
    <row r="16" spans="1:5" x14ac:dyDescent="0.2">
      <c r="A16" t="s">
        <v>15</v>
      </c>
      <c r="B16">
        <v>0.92753072142081405</v>
      </c>
      <c r="C16" t="s">
        <v>16</v>
      </c>
      <c r="D16" s="5">
        <v>0.91960439407621497</v>
      </c>
    </row>
    <row r="17" spans="1:4" x14ac:dyDescent="0.2">
      <c r="A17" t="s">
        <v>182</v>
      </c>
      <c r="B17">
        <v>117.01897752846401</v>
      </c>
      <c r="C17" t="s">
        <v>17</v>
      </c>
      <c r="D17" s="5">
        <v>5.5554378712054801E-34</v>
      </c>
    </row>
    <row r="18" spans="1:4" x14ac:dyDescent="0.2">
      <c r="A18" t="s">
        <v>51</v>
      </c>
      <c r="B18">
        <v>-984.02964390069496</v>
      </c>
      <c r="C18" t="s">
        <v>52</v>
      </c>
      <c r="D18" s="5">
        <v>1984.0592878013899</v>
      </c>
    </row>
    <row r="19" spans="1:4" x14ac:dyDescent="0.2">
      <c r="A19" t="s">
        <v>53</v>
      </c>
      <c r="B19">
        <v>2002.27261675352</v>
      </c>
      <c r="C19" t="s">
        <v>54</v>
      </c>
      <c r="D19">
        <v>1991.31006799185</v>
      </c>
    </row>
    <row r="20" spans="1:4" x14ac:dyDescent="0.2">
      <c r="A20" t="s">
        <v>55</v>
      </c>
      <c r="B20">
        <v>0.27074545261035099</v>
      </c>
      <c r="C20" t="s">
        <v>18</v>
      </c>
      <c r="D20">
        <v>1.44367761029797</v>
      </c>
    </row>
    <row r="21" spans="1:4" x14ac:dyDescent="0.2">
      <c r="A21" s="31" t="s">
        <v>145</v>
      </c>
      <c r="B21">
        <v>0.31546000000000002</v>
      </c>
    </row>
    <row r="22" spans="1:4" x14ac:dyDescent="0.2">
      <c r="A22" s="3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workbookViewId="0"/>
  </sheetViews>
  <sheetFormatPr defaultRowHeight="12.75" x14ac:dyDescent="0.2"/>
  <cols>
    <col min="1" max="1" width="7.140625" style="11" bestFit="1" customWidth="1"/>
    <col min="2" max="2" width="7.140625" style="11" customWidth="1"/>
    <col min="3" max="3" width="12" bestFit="1" customWidth="1"/>
    <col min="4" max="5" width="12.7109375" bestFit="1" customWidth="1"/>
    <col min="6" max="6" width="14.85546875" bestFit="1" customWidth="1"/>
    <col min="7" max="7" width="4.5703125" customWidth="1"/>
    <col min="8" max="10" width="4.5703125" style="30" customWidth="1"/>
    <col min="12" max="14" width="10.28515625" style="23" bestFit="1" customWidth="1"/>
    <col min="15" max="15" width="12.42578125" style="23" bestFit="1" customWidth="1"/>
    <col min="16" max="16" width="15.28515625" style="23" bestFit="1" customWidth="1"/>
    <col min="17" max="19" width="8.7109375" style="23" bestFit="1" customWidth="1"/>
    <col min="20" max="20" width="15.42578125" style="23" bestFit="1" customWidth="1"/>
    <col min="22" max="22" width="9.140625" style="30"/>
  </cols>
  <sheetData>
    <row r="1" spans="1:22" x14ac:dyDescent="0.2">
      <c r="A1" s="11" t="str">
        <f>'Monthly Data'!A1</f>
        <v>Date</v>
      </c>
      <c r="B1" s="15" t="s">
        <v>33</v>
      </c>
      <c r="C1" s="30" t="str">
        <f>'Monthly Data'!I1</f>
        <v>GSlt50noCDM</v>
      </c>
      <c r="D1" t="str">
        <f>'Monthly Data'!U1</f>
        <v>HDD</v>
      </c>
      <c r="E1" t="str">
        <f>'Monthly Data'!V1</f>
        <v>CDD</v>
      </c>
      <c r="F1" t="str">
        <f>'Monthly Data'!AC1</f>
        <v>GS&lt;50 Cust</v>
      </c>
      <c r="G1" t="str">
        <f>'Monthly Data'!AG1</f>
        <v>Reclassification</v>
      </c>
      <c r="H1" s="30" t="str">
        <f>'Monthly Data'!AM1</f>
        <v>Fall</v>
      </c>
      <c r="I1" s="30" t="str">
        <f>'Monthly Data'!AN1</f>
        <v>DFEB</v>
      </c>
      <c r="J1" s="30" t="str">
        <f>'Monthly Data'!AO1</f>
        <v>DAPR</v>
      </c>
      <c r="L1" s="23" t="s">
        <v>13</v>
      </c>
      <c r="M1" s="23" t="str">
        <f t="shared" ref="M1:S1" si="0">D1</f>
        <v>HDD</v>
      </c>
      <c r="N1" s="23" t="str">
        <f t="shared" si="0"/>
        <v>CDD</v>
      </c>
      <c r="O1" s="23" t="str">
        <f t="shared" si="0"/>
        <v>GS&lt;50 Cust</v>
      </c>
      <c r="P1" s="23" t="str">
        <f t="shared" si="0"/>
        <v>Reclassification</v>
      </c>
      <c r="Q1" s="23" t="str">
        <f t="shared" si="0"/>
        <v>Fall</v>
      </c>
      <c r="R1" s="23" t="str">
        <f t="shared" si="0"/>
        <v>DFEB</v>
      </c>
      <c r="S1" s="23" t="str">
        <f t="shared" si="0"/>
        <v>DAPR</v>
      </c>
      <c r="T1" s="58" t="s">
        <v>56</v>
      </c>
      <c r="U1" s="12" t="s">
        <v>57</v>
      </c>
      <c r="V1" s="12" t="s">
        <v>57</v>
      </c>
    </row>
    <row r="2" spans="1:22" x14ac:dyDescent="0.2">
      <c r="A2" s="11">
        <f>'Monthly Data'!A2</f>
        <v>39814</v>
      </c>
      <c r="B2" s="6">
        <f>YEAR(A2)</f>
        <v>2009</v>
      </c>
      <c r="C2">
        <f>'Monthly Data'!I2</f>
        <v>9408092.4600828551</v>
      </c>
      <c r="D2">
        <f>'Monthly Data'!U2</f>
        <v>887.09999999999991</v>
      </c>
      <c r="E2">
        <f>'Monthly Data'!V2</f>
        <v>0</v>
      </c>
      <c r="F2" s="30">
        <f>'Monthly Data'!AC2</f>
        <v>3262</v>
      </c>
      <c r="G2" s="30">
        <f>'Monthly Data'!AG2</f>
        <v>0</v>
      </c>
      <c r="H2" s="30">
        <f>'Monthly Data'!AM2</f>
        <v>0</v>
      </c>
      <c r="I2" s="30">
        <f>'Monthly Data'!AN2</f>
        <v>0</v>
      </c>
      <c r="J2" s="30">
        <f>'Monthly Data'!AO2</f>
        <v>0</v>
      </c>
      <c r="L2" s="23">
        <f>'GS &lt; 50 OLS Model'!$B$5</f>
        <v>-6875354.7652507098</v>
      </c>
      <c r="M2" s="23">
        <f>'GS &lt; 50 OLS Model'!$B$6*D2</f>
        <v>2860184.2368789767</v>
      </c>
      <c r="N2" s="23">
        <f>'GS &lt; 50 OLS Model'!$B$7*E2</f>
        <v>0</v>
      </c>
      <c r="O2" s="23">
        <f>'GS &lt; 50 OLS Model'!$B$8*F2</f>
        <v>13491141.233628344</v>
      </c>
      <c r="P2" s="23">
        <f>'GS &lt; 50 OLS Model'!$B$9*G2</f>
        <v>0</v>
      </c>
      <c r="Q2" s="23">
        <f>'GS &lt; 50 OLS Model'!$B$10*H2</f>
        <v>0</v>
      </c>
      <c r="R2" s="23">
        <f>'GS &lt; 50 OLS Model'!$B$11*I2</f>
        <v>0</v>
      </c>
      <c r="S2" s="23">
        <f>'GS &lt; 50 OLS Model'!$B$12*J2</f>
        <v>0</v>
      </c>
      <c r="T2" s="23">
        <f t="shared" ref="T2:T33" si="1">SUM(L2:S2)</f>
        <v>9475970.7052566111</v>
      </c>
      <c r="U2" s="13">
        <f t="shared" ref="U2:U33" si="2">ABS(T2-C2)/C2</f>
        <v>7.2148786230315431E-3</v>
      </c>
      <c r="V2" s="13">
        <f t="shared" ref="V2:V33" si="3">(T2-C2)/C2</f>
        <v>7.2148786230315431E-3</v>
      </c>
    </row>
    <row r="3" spans="1:22" x14ac:dyDescent="0.2">
      <c r="A3" s="11">
        <f>'Monthly Data'!A3</f>
        <v>39845</v>
      </c>
      <c r="B3" s="6">
        <f t="shared" ref="B3:B61" si="4">YEAR(A3)</f>
        <v>2009</v>
      </c>
      <c r="C3" s="30">
        <f>'Monthly Data'!I3</f>
        <v>8303130.0614485741</v>
      </c>
      <c r="D3">
        <f>'Monthly Data'!U3</f>
        <v>653.80000000000007</v>
      </c>
      <c r="E3">
        <f>'Monthly Data'!V3</f>
        <v>0</v>
      </c>
      <c r="F3" s="30">
        <f>'Monthly Data'!AC3</f>
        <v>3265</v>
      </c>
      <c r="G3" s="30">
        <f>'Monthly Data'!AG3</f>
        <v>0</v>
      </c>
      <c r="H3" s="30">
        <f>'Monthly Data'!AM3</f>
        <v>0</v>
      </c>
      <c r="I3" s="30">
        <f>'Monthly Data'!AN3</f>
        <v>1</v>
      </c>
      <c r="J3" s="30">
        <f>'Monthly Data'!AO3</f>
        <v>0</v>
      </c>
      <c r="L3" s="23">
        <f>'GS &lt; 50 OLS Model'!$B$5</f>
        <v>-6875354.7652507098</v>
      </c>
      <c r="M3" s="23">
        <f>'GS &lt; 50 OLS Model'!$B$6*D3</f>
        <v>2107979.3192103207</v>
      </c>
      <c r="N3" s="23">
        <f>'GS &lt; 50 OLS Model'!$B$7*E3</f>
        <v>0</v>
      </c>
      <c r="O3" s="23">
        <f>'GS &lt; 50 OLS Model'!$B$8*F3</f>
        <v>13503548.78227975</v>
      </c>
      <c r="P3" s="23">
        <f>'GS &lt; 50 OLS Model'!$B$9*G3</f>
        <v>0</v>
      </c>
      <c r="Q3" s="23">
        <f>'GS &lt; 50 OLS Model'!$B$10*H3</f>
        <v>0</v>
      </c>
      <c r="R3" s="23">
        <f>'GS &lt; 50 OLS Model'!$B$11*I3</f>
        <v>-326865.93157912203</v>
      </c>
      <c r="S3" s="23">
        <f>'GS &lt; 50 OLS Model'!$B$12*J3</f>
        <v>0</v>
      </c>
      <c r="T3" s="23">
        <f t="shared" si="1"/>
        <v>8409307.404660238</v>
      </c>
      <c r="U3" s="13">
        <f t="shared" si="2"/>
        <v>1.2787628572102611E-2</v>
      </c>
      <c r="V3" s="13">
        <f t="shared" si="3"/>
        <v>1.2787628572102611E-2</v>
      </c>
    </row>
    <row r="4" spans="1:22" x14ac:dyDescent="0.2">
      <c r="A4" s="11">
        <f>'Monthly Data'!A4</f>
        <v>39873</v>
      </c>
      <c r="B4" s="6">
        <f t="shared" si="4"/>
        <v>2009</v>
      </c>
      <c r="C4" s="30">
        <f>'Monthly Data'!I4</f>
        <v>8616455.7063142881</v>
      </c>
      <c r="D4">
        <f>'Monthly Data'!U4</f>
        <v>555.60000000000014</v>
      </c>
      <c r="E4">
        <f>'Monthly Data'!V4</f>
        <v>0</v>
      </c>
      <c r="F4" s="30">
        <f>'Monthly Data'!AC4</f>
        <v>3290</v>
      </c>
      <c r="G4" s="30">
        <f>'Monthly Data'!AG4</f>
        <v>0</v>
      </c>
      <c r="H4" s="30">
        <f>'Monthly Data'!AM4</f>
        <v>0</v>
      </c>
      <c r="I4" s="30">
        <f>'Monthly Data'!AN4</f>
        <v>0</v>
      </c>
      <c r="J4" s="30">
        <f>'Monthly Data'!AO4</f>
        <v>0</v>
      </c>
      <c r="L4" s="23">
        <f>'GS &lt; 50 OLS Model'!$B$5</f>
        <v>-6875354.7652507098</v>
      </c>
      <c r="M4" s="23">
        <f>'GS &lt; 50 OLS Model'!$B$6*D4</f>
        <v>1791363.2758538609</v>
      </c>
      <c r="N4" s="23">
        <f>'GS &lt; 50 OLS Model'!$B$7*E4</f>
        <v>0</v>
      </c>
      <c r="O4" s="23">
        <f>'GS &lt; 50 OLS Model'!$B$8*F4</f>
        <v>13606945.021041462</v>
      </c>
      <c r="P4" s="23">
        <f>'GS &lt; 50 OLS Model'!$B$9*G4</f>
        <v>0</v>
      </c>
      <c r="Q4" s="23">
        <f>'GS &lt; 50 OLS Model'!$B$10*H4</f>
        <v>0</v>
      </c>
      <c r="R4" s="23">
        <f>'GS &lt; 50 OLS Model'!$B$11*I4</f>
        <v>0</v>
      </c>
      <c r="S4" s="23">
        <f>'GS &lt; 50 OLS Model'!$B$12*J4</f>
        <v>0</v>
      </c>
      <c r="T4" s="23">
        <f t="shared" si="1"/>
        <v>8522953.5316446126</v>
      </c>
      <c r="U4" s="13">
        <f t="shared" si="2"/>
        <v>1.0851581886639946E-2</v>
      </c>
      <c r="V4" s="13">
        <f t="shared" si="3"/>
        <v>-1.0851581886639946E-2</v>
      </c>
    </row>
    <row r="5" spans="1:22" x14ac:dyDescent="0.2">
      <c r="A5" s="11">
        <f>'Monthly Data'!A5</f>
        <v>39904</v>
      </c>
      <c r="B5" s="6">
        <f t="shared" si="4"/>
        <v>2009</v>
      </c>
      <c r="C5" s="30">
        <f>'Monthly Data'!I5</f>
        <v>7332910.1634800034</v>
      </c>
      <c r="D5">
        <f>'Monthly Data'!U5</f>
        <v>326.29999999999995</v>
      </c>
      <c r="E5">
        <f>'Monthly Data'!V5</f>
        <v>0.8</v>
      </c>
      <c r="F5" s="30">
        <f>'Monthly Data'!AC5</f>
        <v>3289</v>
      </c>
      <c r="G5" s="30">
        <f>'Monthly Data'!AG5</f>
        <v>0</v>
      </c>
      <c r="H5" s="30">
        <f>'Monthly Data'!AM5</f>
        <v>0</v>
      </c>
      <c r="I5" s="30">
        <f>'Monthly Data'!AN5</f>
        <v>0</v>
      </c>
      <c r="J5" s="30">
        <f>'Monthly Data'!AO5</f>
        <v>1</v>
      </c>
      <c r="L5" s="23">
        <f>'GS &lt; 50 OLS Model'!$B$5</f>
        <v>-6875354.7652507098</v>
      </c>
      <c r="M5" s="23">
        <f>'GS &lt; 50 OLS Model'!$B$6*D5</f>
        <v>1052055.142028644</v>
      </c>
      <c r="N5" s="23">
        <f>'GS &lt; 50 OLS Model'!$B$7*E5</f>
        <v>12137.90394313176</v>
      </c>
      <c r="O5" s="23">
        <f>'GS &lt; 50 OLS Model'!$B$8*F5</f>
        <v>13602809.171490995</v>
      </c>
      <c r="P5" s="23">
        <f>'GS &lt; 50 OLS Model'!$B$9*G5</f>
        <v>0</v>
      </c>
      <c r="Q5" s="23">
        <f>'GS &lt; 50 OLS Model'!$B$10*H5</f>
        <v>0</v>
      </c>
      <c r="R5" s="23">
        <f>'GS &lt; 50 OLS Model'!$B$11*I5</f>
        <v>0</v>
      </c>
      <c r="S5" s="23">
        <f>'GS &lt; 50 OLS Model'!$B$12*J5</f>
        <v>-430573.12975029001</v>
      </c>
      <c r="T5" s="23">
        <f t="shared" si="1"/>
        <v>7361074.3224617708</v>
      </c>
      <c r="U5" s="13">
        <f t="shared" si="2"/>
        <v>3.8407887665163382E-3</v>
      </c>
      <c r="V5" s="13">
        <f t="shared" si="3"/>
        <v>3.8407887665163382E-3</v>
      </c>
    </row>
    <row r="6" spans="1:22" x14ac:dyDescent="0.2">
      <c r="A6" s="11">
        <f>'Monthly Data'!A6</f>
        <v>39934</v>
      </c>
      <c r="B6" s="6">
        <f t="shared" si="4"/>
        <v>2009</v>
      </c>
      <c r="C6" s="30">
        <f>'Monthly Data'!I6</f>
        <v>6914339.2261457164</v>
      </c>
      <c r="D6">
        <f>'Monthly Data'!U6</f>
        <v>165.29999999999995</v>
      </c>
      <c r="E6">
        <f>'Monthly Data'!V6</f>
        <v>0</v>
      </c>
      <c r="F6" s="30">
        <f>'Monthly Data'!AC6</f>
        <v>3284</v>
      </c>
      <c r="G6" s="30">
        <f>'Monthly Data'!AG6</f>
        <v>0</v>
      </c>
      <c r="H6" s="30">
        <f>'Monthly Data'!AM6</f>
        <v>0</v>
      </c>
      <c r="I6" s="30">
        <f>'Monthly Data'!AN6</f>
        <v>0</v>
      </c>
      <c r="J6" s="30">
        <f>'Monthly Data'!AO6</f>
        <v>0</v>
      </c>
      <c r="L6" s="23">
        <f>'GS &lt; 50 OLS Model'!$B$5</f>
        <v>-6875354.7652507098</v>
      </c>
      <c r="M6" s="23">
        <f>'GS &lt; 50 OLS Model'!$B$6*D6</f>
        <v>532959.59233017103</v>
      </c>
      <c r="N6" s="23">
        <f>'GS &lt; 50 OLS Model'!$B$7*E6</f>
        <v>0</v>
      </c>
      <c r="O6" s="23">
        <f>'GS &lt; 50 OLS Model'!$B$8*F6</f>
        <v>13582129.923738651</v>
      </c>
      <c r="P6" s="23">
        <f>'GS &lt; 50 OLS Model'!$B$9*G6</f>
        <v>0</v>
      </c>
      <c r="Q6" s="23">
        <f>'GS &lt; 50 OLS Model'!$B$10*H6</f>
        <v>0</v>
      </c>
      <c r="R6" s="23">
        <f>'GS &lt; 50 OLS Model'!$B$11*I6</f>
        <v>0</v>
      </c>
      <c r="S6" s="23">
        <f>'GS &lt; 50 OLS Model'!$B$12*J6</f>
        <v>0</v>
      </c>
      <c r="T6" s="23">
        <f t="shared" si="1"/>
        <v>7239734.7508181119</v>
      </c>
      <c r="U6" s="13">
        <f t="shared" si="2"/>
        <v>4.7060971993094107E-2</v>
      </c>
      <c r="V6" s="13">
        <f t="shared" si="3"/>
        <v>4.7060971993094107E-2</v>
      </c>
    </row>
    <row r="7" spans="1:22" x14ac:dyDescent="0.2">
      <c r="A7" s="11">
        <f>'Monthly Data'!A7</f>
        <v>39965</v>
      </c>
      <c r="B7" s="6">
        <f t="shared" si="4"/>
        <v>2009</v>
      </c>
      <c r="C7" s="30">
        <f>'Monthly Data'!I7</f>
        <v>6923072.5982114328</v>
      </c>
      <c r="D7">
        <f>'Monthly Data'!U7</f>
        <v>59.20000000000001</v>
      </c>
      <c r="E7">
        <f>'Monthly Data'!V7</f>
        <v>32.6</v>
      </c>
      <c r="F7" s="30">
        <f>'Monthly Data'!AC7</f>
        <v>3268</v>
      </c>
      <c r="G7" s="30">
        <f>'Monthly Data'!AG7</f>
        <v>0</v>
      </c>
      <c r="H7" s="30">
        <f>'Monthly Data'!AM7</f>
        <v>0</v>
      </c>
      <c r="I7" s="30">
        <f>'Monthly Data'!AN7</f>
        <v>0</v>
      </c>
      <c r="J7" s="30">
        <f>'Monthly Data'!AO7</f>
        <v>0</v>
      </c>
      <c r="L7" s="23">
        <f>'GS &lt; 50 OLS Model'!$B$5</f>
        <v>-6875354.7652507098</v>
      </c>
      <c r="M7" s="23">
        <f>'GS &lt; 50 OLS Model'!$B$6*D7</f>
        <v>190872.40088291676</v>
      </c>
      <c r="N7" s="23">
        <f>'GS &lt; 50 OLS Model'!$B$7*E7</f>
        <v>494619.58568261919</v>
      </c>
      <c r="O7" s="23">
        <f>'GS &lt; 50 OLS Model'!$B$8*F7</f>
        <v>13515956.330931155</v>
      </c>
      <c r="P7" s="23">
        <f>'GS &lt; 50 OLS Model'!$B$9*G7</f>
        <v>0</v>
      </c>
      <c r="Q7" s="23">
        <f>'GS &lt; 50 OLS Model'!$B$10*H7</f>
        <v>0</v>
      </c>
      <c r="R7" s="23">
        <f>'GS &lt; 50 OLS Model'!$B$11*I7</f>
        <v>0</v>
      </c>
      <c r="S7" s="23">
        <f>'GS &lt; 50 OLS Model'!$B$12*J7</f>
        <v>0</v>
      </c>
      <c r="T7" s="23">
        <f t="shared" si="1"/>
        <v>7326093.5522459811</v>
      </c>
      <c r="U7" s="13">
        <f t="shared" si="2"/>
        <v>5.8214174171547506E-2</v>
      </c>
      <c r="V7" s="13">
        <f t="shared" si="3"/>
        <v>5.8214174171547506E-2</v>
      </c>
    </row>
    <row r="8" spans="1:22" x14ac:dyDescent="0.2">
      <c r="A8" s="11">
        <f>'Monthly Data'!A8</f>
        <v>39995</v>
      </c>
      <c r="B8" s="6">
        <f t="shared" si="4"/>
        <v>2009</v>
      </c>
      <c r="C8" s="30">
        <f>'Monthly Data'!I8</f>
        <v>7578625.0371771464</v>
      </c>
      <c r="D8">
        <f>'Monthly Data'!U8</f>
        <v>11.799999999999999</v>
      </c>
      <c r="E8">
        <f>'Monthly Data'!V8</f>
        <v>35.6</v>
      </c>
      <c r="F8" s="30">
        <f>'Monthly Data'!AC8</f>
        <v>3268</v>
      </c>
      <c r="G8" s="30">
        <f>'Monthly Data'!AG8</f>
        <v>0</v>
      </c>
      <c r="H8" s="30">
        <f>'Monthly Data'!AM8</f>
        <v>0</v>
      </c>
      <c r="I8" s="30">
        <f>'Monthly Data'!AN8</f>
        <v>0</v>
      </c>
      <c r="J8" s="30">
        <f>'Monthly Data'!AO8</f>
        <v>0</v>
      </c>
      <c r="L8" s="23">
        <f>'GS &lt; 50 OLS Model'!$B$5</f>
        <v>-6875354.7652507098</v>
      </c>
      <c r="M8" s="23">
        <f>'GS &lt; 50 OLS Model'!$B$6*D8</f>
        <v>38045.512338148939</v>
      </c>
      <c r="N8" s="23">
        <f>'GS &lt; 50 OLS Model'!$B$7*E8</f>
        <v>540136.72546936327</v>
      </c>
      <c r="O8" s="23">
        <f>'GS &lt; 50 OLS Model'!$B$8*F8</f>
        <v>13515956.330931155</v>
      </c>
      <c r="P8" s="23">
        <f>'GS &lt; 50 OLS Model'!$B$9*G8</f>
        <v>0</v>
      </c>
      <c r="Q8" s="23">
        <f>'GS &lt; 50 OLS Model'!$B$10*H8</f>
        <v>0</v>
      </c>
      <c r="R8" s="23">
        <f>'GS &lt; 50 OLS Model'!$B$11*I8</f>
        <v>0</v>
      </c>
      <c r="S8" s="23">
        <f>'GS &lt; 50 OLS Model'!$B$12*J8</f>
        <v>0</v>
      </c>
      <c r="T8" s="23">
        <f t="shared" si="1"/>
        <v>7218783.8034879575</v>
      </c>
      <c r="U8" s="13">
        <f t="shared" si="2"/>
        <v>4.7481071028580811E-2</v>
      </c>
      <c r="V8" s="13">
        <f t="shared" si="3"/>
        <v>-4.7481071028580811E-2</v>
      </c>
    </row>
    <row r="9" spans="1:22" x14ac:dyDescent="0.2">
      <c r="A9" s="11">
        <f>'Monthly Data'!A9</f>
        <v>40026</v>
      </c>
      <c r="B9" s="6">
        <f t="shared" si="4"/>
        <v>2009</v>
      </c>
      <c r="C9" s="30">
        <f>'Monthly Data'!I9</f>
        <v>7854475.5284428624</v>
      </c>
      <c r="D9">
        <f>'Monthly Data'!U9</f>
        <v>20.6</v>
      </c>
      <c r="E9">
        <f>'Monthly Data'!V9</f>
        <v>85.199999999999989</v>
      </c>
      <c r="F9" s="30">
        <f>'Monthly Data'!AC9</f>
        <v>3261</v>
      </c>
      <c r="G9" s="30">
        <f>'Monthly Data'!AG9</f>
        <v>0</v>
      </c>
      <c r="H9" s="30">
        <f>'Monthly Data'!AM9</f>
        <v>0</v>
      </c>
      <c r="I9" s="30">
        <f>'Monthly Data'!AN9</f>
        <v>0</v>
      </c>
      <c r="J9" s="30">
        <f>'Monthly Data'!AO9</f>
        <v>0</v>
      </c>
      <c r="L9" s="23">
        <f>'GS &lt; 50 OLS Model'!$B$5</f>
        <v>-6875354.7652507098</v>
      </c>
      <c r="M9" s="23">
        <f>'GS &lt; 50 OLS Model'!$B$6*D9</f>
        <v>66418.436793717658</v>
      </c>
      <c r="N9" s="23">
        <f>'GS &lt; 50 OLS Model'!$B$7*E9</f>
        <v>1292686.7699435323</v>
      </c>
      <c r="O9" s="23">
        <f>'GS &lt; 50 OLS Model'!$B$8*F9</f>
        <v>13487005.384077875</v>
      </c>
      <c r="P9" s="23">
        <f>'GS &lt; 50 OLS Model'!$B$9*G9</f>
        <v>0</v>
      </c>
      <c r="Q9" s="23">
        <f>'GS &lt; 50 OLS Model'!$B$10*H9</f>
        <v>0</v>
      </c>
      <c r="R9" s="23">
        <f>'GS &lt; 50 OLS Model'!$B$11*I9</f>
        <v>0</v>
      </c>
      <c r="S9" s="23">
        <f>'GS &lt; 50 OLS Model'!$B$12*J9</f>
        <v>0</v>
      </c>
      <c r="T9" s="23">
        <f t="shared" si="1"/>
        <v>7970755.8255644152</v>
      </c>
      <c r="U9" s="13">
        <f t="shared" si="2"/>
        <v>1.4804336292152805E-2</v>
      </c>
      <c r="V9" s="13">
        <f t="shared" si="3"/>
        <v>1.4804336292152805E-2</v>
      </c>
    </row>
    <row r="10" spans="1:22" x14ac:dyDescent="0.2">
      <c r="A10" s="11">
        <f>'Monthly Data'!A10</f>
        <v>40057</v>
      </c>
      <c r="B10" s="6">
        <f t="shared" si="4"/>
        <v>2009</v>
      </c>
      <c r="C10" s="30">
        <f>'Monthly Data'!I10</f>
        <v>7127223.8715085778</v>
      </c>
      <c r="D10">
        <f>'Monthly Data'!U10</f>
        <v>100.9</v>
      </c>
      <c r="E10">
        <f>'Monthly Data'!V10</f>
        <v>4.5999999999999996</v>
      </c>
      <c r="F10" s="30">
        <f>'Monthly Data'!AC10</f>
        <v>3260</v>
      </c>
      <c r="G10" s="30">
        <f>'Monthly Data'!AG10</f>
        <v>0</v>
      </c>
      <c r="H10" s="30">
        <f>'Monthly Data'!AM10</f>
        <v>1</v>
      </c>
      <c r="I10" s="30">
        <f>'Monthly Data'!AN10</f>
        <v>0</v>
      </c>
      <c r="J10" s="30">
        <f>'Monthly Data'!AO10</f>
        <v>0</v>
      </c>
      <c r="L10" s="23">
        <f>'GS &lt; 50 OLS Model'!$B$5</f>
        <v>-6875354.7652507098</v>
      </c>
      <c r="M10" s="23">
        <f>'GS &lt; 50 OLS Model'!$B$6*D10</f>
        <v>325321.3724507821</v>
      </c>
      <c r="N10" s="23">
        <f>'GS &lt; 50 OLS Model'!$B$7*E10</f>
        <v>69792.947673007613</v>
      </c>
      <c r="O10" s="23">
        <f>'GS &lt; 50 OLS Model'!$B$8*F10</f>
        <v>13482869.534527406</v>
      </c>
      <c r="P10" s="23">
        <f>'GS &lt; 50 OLS Model'!$B$9*G10</f>
        <v>0</v>
      </c>
      <c r="Q10" s="23">
        <f>'GS &lt; 50 OLS Model'!$B$10*H10</f>
        <v>-165989.93426031101</v>
      </c>
      <c r="R10" s="23">
        <f>'GS &lt; 50 OLS Model'!$B$11*I10</f>
        <v>0</v>
      </c>
      <c r="S10" s="23">
        <f>'GS &lt; 50 OLS Model'!$B$12*J10</f>
        <v>0</v>
      </c>
      <c r="T10" s="23">
        <f t="shared" si="1"/>
        <v>6836639.1551401755</v>
      </c>
      <c r="U10" s="13">
        <f t="shared" si="2"/>
        <v>4.0771094272768503E-2</v>
      </c>
      <c r="V10" s="13">
        <f t="shared" si="3"/>
        <v>-4.0771094272768503E-2</v>
      </c>
    </row>
    <row r="11" spans="1:22" x14ac:dyDescent="0.2">
      <c r="A11" s="11">
        <f>'Monthly Data'!A11</f>
        <v>40087</v>
      </c>
      <c r="B11" s="6">
        <f t="shared" si="4"/>
        <v>2009</v>
      </c>
      <c r="C11" s="30">
        <f>'Monthly Data'!I11</f>
        <v>7360544.6932742912</v>
      </c>
      <c r="D11">
        <f>'Monthly Data'!U11</f>
        <v>330.19999999999993</v>
      </c>
      <c r="E11">
        <f>'Monthly Data'!V11</f>
        <v>0</v>
      </c>
      <c r="F11" s="30">
        <f>'Monthly Data'!AC11</f>
        <v>3248</v>
      </c>
      <c r="G11" s="30">
        <f>'Monthly Data'!AG11</f>
        <v>0</v>
      </c>
      <c r="H11" s="30">
        <f>'Monthly Data'!AM11</f>
        <v>1</v>
      </c>
      <c r="I11" s="30">
        <f>'Monthly Data'!AN11</f>
        <v>0</v>
      </c>
      <c r="J11" s="30">
        <f>'Monthly Data'!AO11</f>
        <v>0</v>
      </c>
      <c r="L11" s="23">
        <f>'GS &lt; 50 OLS Model'!$B$5</f>
        <v>-6875354.7652507098</v>
      </c>
      <c r="M11" s="23">
        <f>'GS &lt; 50 OLS Model'!$B$6*D11</f>
        <v>1064629.5062759982</v>
      </c>
      <c r="N11" s="23">
        <f>'GS &lt; 50 OLS Model'!$B$7*E11</f>
        <v>0</v>
      </c>
      <c r="O11" s="23">
        <f>'GS &lt; 50 OLS Model'!$B$8*F11</f>
        <v>13433239.339921786</v>
      </c>
      <c r="P11" s="23">
        <f>'GS &lt; 50 OLS Model'!$B$9*G11</f>
        <v>0</v>
      </c>
      <c r="Q11" s="23">
        <f>'GS &lt; 50 OLS Model'!$B$10*H11</f>
        <v>-165989.93426031101</v>
      </c>
      <c r="R11" s="23">
        <f>'GS &lt; 50 OLS Model'!$B$11*I11</f>
        <v>0</v>
      </c>
      <c r="S11" s="23">
        <f>'GS &lt; 50 OLS Model'!$B$12*J11</f>
        <v>0</v>
      </c>
      <c r="T11" s="23">
        <f t="shared" si="1"/>
        <v>7456524.1466867635</v>
      </c>
      <c r="U11" s="13">
        <f t="shared" si="2"/>
        <v>1.3039721571173073E-2</v>
      </c>
      <c r="V11" s="13">
        <f t="shared" si="3"/>
        <v>1.3039721571173073E-2</v>
      </c>
    </row>
    <row r="12" spans="1:22" x14ac:dyDescent="0.2">
      <c r="A12" s="11">
        <f>'Monthly Data'!A12</f>
        <v>40118</v>
      </c>
      <c r="B12" s="6">
        <f t="shared" si="4"/>
        <v>2009</v>
      </c>
      <c r="C12" s="30">
        <f>'Monthly Data'!I12</f>
        <v>7597920.9622400068</v>
      </c>
      <c r="D12">
        <f>'Monthly Data'!U12</f>
        <v>384.49999999999989</v>
      </c>
      <c r="E12">
        <f>'Monthly Data'!V12</f>
        <v>0</v>
      </c>
      <c r="F12" s="30">
        <f>'Monthly Data'!AC12</f>
        <v>3247</v>
      </c>
      <c r="G12" s="30">
        <f>'Monthly Data'!AG12</f>
        <v>0</v>
      </c>
      <c r="H12" s="30">
        <f>'Monthly Data'!AM12</f>
        <v>1</v>
      </c>
      <c r="I12" s="30">
        <f>'Monthly Data'!AN12</f>
        <v>0</v>
      </c>
      <c r="J12" s="30">
        <f>'Monthly Data'!AO12</f>
        <v>0</v>
      </c>
      <c r="L12" s="23">
        <f>'GS &lt; 50 OLS Model'!$B$5</f>
        <v>-6875354.7652507098</v>
      </c>
      <c r="M12" s="23">
        <f>'GS &lt; 50 OLS Model'!$B$6*D12</f>
        <v>1239703.3469507005</v>
      </c>
      <c r="N12" s="23">
        <f>'GS &lt; 50 OLS Model'!$B$7*E12</f>
        <v>0</v>
      </c>
      <c r="O12" s="23">
        <f>'GS &lt; 50 OLS Model'!$B$8*F12</f>
        <v>13429103.490371317</v>
      </c>
      <c r="P12" s="23">
        <f>'GS &lt; 50 OLS Model'!$B$9*G12</f>
        <v>0</v>
      </c>
      <c r="Q12" s="23">
        <f>'GS &lt; 50 OLS Model'!$B$10*H12</f>
        <v>-165989.93426031101</v>
      </c>
      <c r="R12" s="23">
        <f>'GS &lt; 50 OLS Model'!$B$11*I12</f>
        <v>0</v>
      </c>
      <c r="S12" s="23">
        <f>'GS &lt; 50 OLS Model'!$B$12*J12</f>
        <v>0</v>
      </c>
      <c r="T12" s="23">
        <f t="shared" si="1"/>
        <v>7627462.1378109967</v>
      </c>
      <c r="U12" s="13">
        <f t="shared" si="2"/>
        <v>3.8880603941266424E-3</v>
      </c>
      <c r="V12" s="13">
        <f t="shared" si="3"/>
        <v>3.8880603941266424E-3</v>
      </c>
    </row>
    <row r="13" spans="1:22" x14ac:dyDescent="0.2">
      <c r="A13" s="11">
        <f>'Monthly Data'!A13</f>
        <v>40148</v>
      </c>
      <c r="B13" s="6">
        <f t="shared" si="4"/>
        <v>2009</v>
      </c>
      <c r="C13" s="30">
        <f>'Monthly Data'!I13</f>
        <v>8675418.3758057225</v>
      </c>
      <c r="D13">
        <f>'Monthly Data'!U13</f>
        <v>696.79999999999984</v>
      </c>
      <c r="E13">
        <f>'Monthly Data'!V13</f>
        <v>0</v>
      </c>
      <c r="F13" s="30">
        <f>'Monthly Data'!AC13</f>
        <v>3255</v>
      </c>
      <c r="G13" s="30">
        <f>'Monthly Data'!AG13</f>
        <v>0</v>
      </c>
      <c r="H13" s="30">
        <f>'Monthly Data'!AM13</f>
        <v>0</v>
      </c>
      <c r="I13" s="30">
        <f>'Monthly Data'!AN13</f>
        <v>0</v>
      </c>
      <c r="J13" s="30">
        <f>'Monthly Data'!AO13</f>
        <v>0</v>
      </c>
      <c r="L13" s="23">
        <f>'GS &lt; 50 OLS Model'!$B$5</f>
        <v>-6875354.7652507098</v>
      </c>
      <c r="M13" s="23">
        <f>'GS &lt; 50 OLS Model'!$B$6*D13</f>
        <v>2246619.7455273033</v>
      </c>
      <c r="N13" s="23">
        <f>'GS &lt; 50 OLS Model'!$B$7*E13</f>
        <v>0</v>
      </c>
      <c r="O13" s="23">
        <f>'GS &lt; 50 OLS Model'!$B$8*F13</f>
        <v>13462190.286775064</v>
      </c>
      <c r="P13" s="23">
        <f>'GS &lt; 50 OLS Model'!$B$9*G13</f>
        <v>0</v>
      </c>
      <c r="Q13" s="23">
        <f>'GS &lt; 50 OLS Model'!$B$10*H13</f>
        <v>0</v>
      </c>
      <c r="R13" s="23">
        <f>'GS &lt; 50 OLS Model'!$B$11*I13</f>
        <v>0</v>
      </c>
      <c r="S13" s="23">
        <f>'GS &lt; 50 OLS Model'!$B$12*J13</f>
        <v>0</v>
      </c>
      <c r="T13" s="23">
        <f t="shared" si="1"/>
        <v>8833455.2670516577</v>
      </c>
      <c r="U13" s="13">
        <f t="shared" si="2"/>
        <v>1.8216630530081792E-2</v>
      </c>
      <c r="V13" s="13">
        <f t="shared" si="3"/>
        <v>1.8216630530081792E-2</v>
      </c>
    </row>
    <row r="14" spans="1:22" x14ac:dyDescent="0.2">
      <c r="A14" s="11">
        <f>'Monthly Data'!A14</f>
        <v>40179</v>
      </c>
      <c r="B14" s="6">
        <f t="shared" si="4"/>
        <v>2010</v>
      </c>
      <c r="C14" s="30">
        <f>'Monthly Data'!I14</f>
        <v>9383974.6045029908</v>
      </c>
      <c r="D14">
        <f>'Monthly Data'!U14</f>
        <v>750.59999999999991</v>
      </c>
      <c r="E14">
        <f>'Monthly Data'!V14</f>
        <v>0</v>
      </c>
      <c r="F14" s="30">
        <f>'Monthly Data'!AC14</f>
        <v>3254</v>
      </c>
      <c r="G14" s="30">
        <f>'Monthly Data'!AG14</f>
        <v>0</v>
      </c>
      <c r="H14" s="30">
        <f>'Monthly Data'!AM14</f>
        <v>0</v>
      </c>
      <c r="I14" s="30">
        <f>'Monthly Data'!AN14</f>
        <v>0</v>
      </c>
      <c r="J14" s="30">
        <f>'Monthly Data'!AO14</f>
        <v>0</v>
      </c>
      <c r="L14" s="23">
        <f>'GS &lt; 50 OLS Model'!$B$5</f>
        <v>-6875354.7652507098</v>
      </c>
      <c r="M14" s="23">
        <f>'GS &lt; 50 OLS Model'!$B$6*D14</f>
        <v>2420081.488221576</v>
      </c>
      <c r="N14" s="23">
        <f>'GS &lt; 50 OLS Model'!$B$7*E14</f>
        <v>0</v>
      </c>
      <c r="O14" s="23">
        <f>'GS &lt; 50 OLS Model'!$B$8*F14</f>
        <v>13458054.437224595</v>
      </c>
      <c r="P14" s="23">
        <f>'GS &lt; 50 OLS Model'!$B$9*G14</f>
        <v>0</v>
      </c>
      <c r="Q14" s="23">
        <f>'GS &lt; 50 OLS Model'!$B$10*H14</f>
        <v>0</v>
      </c>
      <c r="R14" s="23">
        <f>'GS &lt; 50 OLS Model'!$B$11*I14</f>
        <v>0</v>
      </c>
      <c r="S14" s="23">
        <f>'GS &lt; 50 OLS Model'!$B$12*J14</f>
        <v>0</v>
      </c>
      <c r="T14" s="23">
        <f t="shared" si="1"/>
        <v>9002781.1601954605</v>
      </c>
      <c r="U14" s="13">
        <f t="shared" si="2"/>
        <v>4.062174722048064E-2</v>
      </c>
      <c r="V14" s="13">
        <f t="shared" si="3"/>
        <v>-4.062174722048064E-2</v>
      </c>
    </row>
    <row r="15" spans="1:22" x14ac:dyDescent="0.2">
      <c r="A15" s="11">
        <f>'Monthly Data'!A15</f>
        <v>40210</v>
      </c>
      <c r="B15" s="6">
        <f t="shared" si="4"/>
        <v>2010</v>
      </c>
      <c r="C15" s="30">
        <f>'Monthly Data'!I15</f>
        <v>8654532.3013318107</v>
      </c>
      <c r="D15">
        <f>'Monthly Data'!U15</f>
        <v>620.40000000000009</v>
      </c>
      <c r="E15">
        <f>'Monthly Data'!V15</f>
        <v>0</v>
      </c>
      <c r="F15" s="30">
        <f>'Monthly Data'!AC15</f>
        <v>3250</v>
      </c>
      <c r="G15" s="30">
        <f>'Monthly Data'!AG15</f>
        <v>0</v>
      </c>
      <c r="H15" s="30">
        <f>'Monthly Data'!AM15</f>
        <v>0</v>
      </c>
      <c r="I15" s="30">
        <f>'Monthly Data'!AN15</f>
        <v>1</v>
      </c>
      <c r="J15" s="30">
        <f>'Monthly Data'!AO15</f>
        <v>0</v>
      </c>
      <c r="L15" s="23">
        <f>'GS &lt; 50 OLS Model'!$B$5</f>
        <v>-6875354.7652507098</v>
      </c>
      <c r="M15" s="23">
        <f>'GS &lt; 50 OLS Model'!$B$6*D15</f>
        <v>2000291.174117594</v>
      </c>
      <c r="N15" s="23">
        <f>'GS &lt; 50 OLS Model'!$B$7*E15</f>
        <v>0</v>
      </c>
      <c r="O15" s="23">
        <f>'GS &lt; 50 OLS Model'!$B$8*F15</f>
        <v>13441511.039022721</v>
      </c>
      <c r="P15" s="23">
        <f>'GS &lt; 50 OLS Model'!$B$9*G15</f>
        <v>0</v>
      </c>
      <c r="Q15" s="23">
        <f>'GS &lt; 50 OLS Model'!$B$10*H15</f>
        <v>0</v>
      </c>
      <c r="R15" s="23">
        <f>'GS &lt; 50 OLS Model'!$B$11*I15</f>
        <v>-326865.93157912203</v>
      </c>
      <c r="S15" s="23">
        <f>'GS &lt; 50 OLS Model'!$B$12*J15</f>
        <v>0</v>
      </c>
      <c r="T15" s="23">
        <f t="shared" si="1"/>
        <v>8239581.5163104832</v>
      </c>
      <c r="U15" s="13">
        <f t="shared" si="2"/>
        <v>4.7946066936219341E-2</v>
      </c>
      <c r="V15" s="13">
        <f t="shared" si="3"/>
        <v>-4.7946066936219341E-2</v>
      </c>
    </row>
    <row r="16" spans="1:22" x14ac:dyDescent="0.2">
      <c r="A16" s="11">
        <f>'Monthly Data'!A16</f>
        <v>40238</v>
      </c>
      <c r="B16" s="6">
        <f t="shared" si="4"/>
        <v>2010</v>
      </c>
      <c r="C16" s="30">
        <f>'Monthly Data'!I16</f>
        <v>8273380.9928606292</v>
      </c>
      <c r="D16">
        <f>'Monthly Data'!U16</f>
        <v>451.89999999999992</v>
      </c>
      <c r="E16">
        <f>'Monthly Data'!V16</f>
        <v>0</v>
      </c>
      <c r="F16" s="30">
        <f>'Monthly Data'!AC16</f>
        <v>3249</v>
      </c>
      <c r="G16" s="30">
        <f>'Monthly Data'!AG16</f>
        <v>0</v>
      </c>
      <c r="H16" s="30">
        <f>'Monthly Data'!AM16</f>
        <v>0</v>
      </c>
      <c r="I16" s="30">
        <f>'Monthly Data'!AN16</f>
        <v>0</v>
      </c>
      <c r="J16" s="30">
        <f>'Monthly Data'!AO16</f>
        <v>0</v>
      </c>
      <c r="L16" s="23">
        <f>'GS &lt; 50 OLS Model'!$B$5</f>
        <v>-6875354.7652507098</v>
      </c>
      <c r="M16" s="23">
        <f>'GS &lt; 50 OLS Model'!$B$6*D16</f>
        <v>1457014.15471267</v>
      </c>
      <c r="N16" s="23">
        <f>'GS &lt; 50 OLS Model'!$B$7*E16</f>
        <v>0</v>
      </c>
      <c r="O16" s="23">
        <f>'GS &lt; 50 OLS Model'!$B$8*F16</f>
        <v>13437375.189472253</v>
      </c>
      <c r="P16" s="23">
        <f>'GS &lt; 50 OLS Model'!$B$9*G16</f>
        <v>0</v>
      </c>
      <c r="Q16" s="23">
        <f>'GS &lt; 50 OLS Model'!$B$10*H16</f>
        <v>0</v>
      </c>
      <c r="R16" s="23">
        <f>'GS &lt; 50 OLS Model'!$B$11*I16</f>
        <v>0</v>
      </c>
      <c r="S16" s="23">
        <f>'GS &lt; 50 OLS Model'!$B$12*J16</f>
        <v>0</v>
      </c>
      <c r="T16" s="23">
        <f t="shared" si="1"/>
        <v>8019034.5789342131</v>
      </c>
      <c r="U16" s="13">
        <f t="shared" si="2"/>
        <v>3.0742741588463036E-2</v>
      </c>
      <c r="V16" s="13">
        <f t="shared" si="3"/>
        <v>-3.0742741588463036E-2</v>
      </c>
    </row>
    <row r="17" spans="1:22" x14ac:dyDescent="0.2">
      <c r="A17" s="11">
        <f>'Monthly Data'!A17</f>
        <v>40269</v>
      </c>
      <c r="B17" s="6">
        <f t="shared" si="4"/>
        <v>2010</v>
      </c>
      <c r="C17" s="30">
        <f>'Monthly Data'!I17</f>
        <v>6988849.8994894521</v>
      </c>
      <c r="D17">
        <f>'Monthly Data'!U17</f>
        <v>243.49999999999989</v>
      </c>
      <c r="E17">
        <f>'Monthly Data'!V17</f>
        <v>1.3</v>
      </c>
      <c r="F17" s="30">
        <f>'Monthly Data'!AC17</f>
        <v>3250</v>
      </c>
      <c r="G17" s="30">
        <f>'Monthly Data'!AG17</f>
        <v>0</v>
      </c>
      <c r="H17" s="30">
        <f>'Monthly Data'!AM17</f>
        <v>0</v>
      </c>
      <c r="I17" s="30">
        <f>'Monthly Data'!AN17</f>
        <v>0</v>
      </c>
      <c r="J17" s="30">
        <f>'Monthly Data'!AO17</f>
        <v>1</v>
      </c>
      <c r="L17" s="23">
        <f>'GS &lt; 50 OLS Model'!$B$5</f>
        <v>-6875354.7652507098</v>
      </c>
      <c r="M17" s="23">
        <f>'GS &lt; 50 OLS Model'!$B$6*D17</f>
        <v>785091.71646942908</v>
      </c>
      <c r="N17" s="23">
        <f>'GS &lt; 50 OLS Model'!$B$7*E17</f>
        <v>19724.093907589111</v>
      </c>
      <c r="O17" s="23">
        <f>'GS &lt; 50 OLS Model'!$B$8*F17</f>
        <v>13441511.039022721</v>
      </c>
      <c r="P17" s="23">
        <f>'GS &lt; 50 OLS Model'!$B$9*G17</f>
        <v>0</v>
      </c>
      <c r="Q17" s="23">
        <f>'GS &lt; 50 OLS Model'!$B$10*H17</f>
        <v>0</v>
      </c>
      <c r="R17" s="23">
        <f>'GS &lt; 50 OLS Model'!$B$11*I17</f>
        <v>0</v>
      </c>
      <c r="S17" s="23">
        <f>'GS &lt; 50 OLS Model'!$B$12*J17</f>
        <v>-430573.12975029001</v>
      </c>
      <c r="T17" s="23">
        <f t="shared" si="1"/>
        <v>6940398.9543987401</v>
      </c>
      <c r="U17" s="13">
        <f t="shared" si="2"/>
        <v>6.9326063354503403E-3</v>
      </c>
      <c r="V17" s="13">
        <f t="shared" si="3"/>
        <v>-6.9326063354503403E-3</v>
      </c>
    </row>
    <row r="18" spans="1:22" x14ac:dyDescent="0.2">
      <c r="A18" s="11">
        <f>'Monthly Data'!A18</f>
        <v>40299</v>
      </c>
      <c r="B18" s="6">
        <f t="shared" si="4"/>
        <v>2010</v>
      </c>
      <c r="C18" s="30">
        <f>'Monthly Data'!I18</f>
        <v>7059902.6826182716</v>
      </c>
      <c r="D18">
        <f>'Monthly Data'!U18</f>
        <v>110.2</v>
      </c>
      <c r="E18">
        <f>'Monthly Data'!V18</f>
        <v>26.100000000000005</v>
      </c>
      <c r="F18" s="30">
        <f>'Monthly Data'!AC18</f>
        <v>3237</v>
      </c>
      <c r="G18" s="30">
        <f>'Monthly Data'!AG18</f>
        <v>0</v>
      </c>
      <c r="H18" s="30">
        <f>'Monthly Data'!AM18</f>
        <v>0</v>
      </c>
      <c r="I18" s="30">
        <f>'Monthly Data'!AN18</f>
        <v>0</v>
      </c>
      <c r="J18" s="30">
        <f>'Monthly Data'!AO18</f>
        <v>0</v>
      </c>
      <c r="L18" s="23">
        <f>'GS &lt; 50 OLS Model'!$B$5</f>
        <v>-6875354.7652507098</v>
      </c>
      <c r="M18" s="23">
        <f>'GS &lt; 50 OLS Model'!$B$6*D18</f>
        <v>355306.39488678082</v>
      </c>
      <c r="N18" s="23">
        <f>'GS &lt; 50 OLS Model'!$B$7*E18</f>
        <v>395999.11614467372</v>
      </c>
      <c r="O18" s="23">
        <f>'GS &lt; 50 OLS Model'!$B$8*F18</f>
        <v>13387744.99486663</v>
      </c>
      <c r="P18" s="23">
        <f>'GS &lt; 50 OLS Model'!$B$9*G18</f>
        <v>0</v>
      </c>
      <c r="Q18" s="23">
        <f>'GS &lt; 50 OLS Model'!$B$10*H18</f>
        <v>0</v>
      </c>
      <c r="R18" s="23">
        <f>'GS &lt; 50 OLS Model'!$B$11*I18</f>
        <v>0</v>
      </c>
      <c r="S18" s="23">
        <f>'GS &lt; 50 OLS Model'!$B$12*J18</f>
        <v>0</v>
      </c>
      <c r="T18" s="23">
        <f t="shared" si="1"/>
        <v>7263695.7406473747</v>
      </c>
      <c r="U18" s="13">
        <f t="shared" si="2"/>
        <v>2.8866270144324902E-2</v>
      </c>
      <c r="V18" s="13">
        <f t="shared" si="3"/>
        <v>2.8866270144324902E-2</v>
      </c>
    </row>
    <row r="19" spans="1:22" x14ac:dyDescent="0.2">
      <c r="A19" s="11">
        <f>'Monthly Data'!A19</f>
        <v>40330</v>
      </c>
      <c r="B19" s="6">
        <f t="shared" si="4"/>
        <v>2010</v>
      </c>
      <c r="C19" s="30">
        <f>'Monthly Data'!I19</f>
        <v>7262687.729847094</v>
      </c>
      <c r="D19">
        <f>'Monthly Data'!U19</f>
        <v>38.300000000000004</v>
      </c>
      <c r="E19">
        <f>'Monthly Data'!V19</f>
        <v>33.700000000000003</v>
      </c>
      <c r="F19" s="30">
        <f>'Monthly Data'!AC19</f>
        <v>3237</v>
      </c>
      <c r="G19" s="30">
        <f>'Monthly Data'!AG19</f>
        <v>0</v>
      </c>
      <c r="H19" s="30">
        <f>'Monthly Data'!AM19</f>
        <v>0</v>
      </c>
      <c r="I19" s="30">
        <f>'Monthly Data'!AN19</f>
        <v>0</v>
      </c>
      <c r="J19" s="30">
        <f>'Monthly Data'!AO19</f>
        <v>0</v>
      </c>
      <c r="L19" s="23">
        <f>'GS &lt; 50 OLS Model'!$B$5</f>
        <v>-6875354.7652507098</v>
      </c>
      <c r="M19" s="23">
        <f>'GS &lt; 50 OLS Model'!$B$6*D19</f>
        <v>123486.70530094107</v>
      </c>
      <c r="N19" s="23">
        <f>'GS &lt; 50 OLS Model'!$B$7*E19</f>
        <v>511309.20360442542</v>
      </c>
      <c r="O19" s="23">
        <f>'GS &lt; 50 OLS Model'!$B$8*F19</f>
        <v>13387744.99486663</v>
      </c>
      <c r="P19" s="23">
        <f>'GS &lt; 50 OLS Model'!$B$9*G19</f>
        <v>0</v>
      </c>
      <c r="Q19" s="23">
        <f>'GS &lt; 50 OLS Model'!$B$10*H19</f>
        <v>0</v>
      </c>
      <c r="R19" s="23">
        <f>'GS &lt; 50 OLS Model'!$B$11*I19</f>
        <v>0</v>
      </c>
      <c r="S19" s="23">
        <f>'GS &lt; 50 OLS Model'!$B$12*J19</f>
        <v>0</v>
      </c>
      <c r="T19" s="23">
        <f t="shared" si="1"/>
        <v>7147186.1385212867</v>
      </c>
      <c r="U19" s="13">
        <f t="shared" si="2"/>
        <v>1.5903422482442201E-2</v>
      </c>
      <c r="V19" s="13">
        <f t="shared" si="3"/>
        <v>-1.5903422482442201E-2</v>
      </c>
    </row>
    <row r="20" spans="1:22" x14ac:dyDescent="0.2">
      <c r="A20" s="11">
        <f>'Monthly Data'!A20</f>
        <v>40360</v>
      </c>
      <c r="B20" s="6">
        <f t="shared" si="4"/>
        <v>2010</v>
      </c>
      <c r="C20" s="30">
        <f>'Monthly Data'!I20</f>
        <v>8372270.7691759132</v>
      </c>
      <c r="D20">
        <f>'Monthly Data'!U20</f>
        <v>3.4000000000000004</v>
      </c>
      <c r="E20">
        <f>'Monthly Data'!V20</f>
        <v>139.79999999999995</v>
      </c>
      <c r="F20" s="30">
        <f>'Monthly Data'!AC20</f>
        <v>3227</v>
      </c>
      <c r="G20" s="30">
        <f>'Monthly Data'!AG20</f>
        <v>0</v>
      </c>
      <c r="H20" s="30">
        <f>'Monthly Data'!AM20</f>
        <v>0</v>
      </c>
      <c r="I20" s="30">
        <f>'Monthly Data'!AN20</f>
        <v>0</v>
      </c>
      <c r="J20" s="30">
        <f>'Monthly Data'!AO20</f>
        <v>0</v>
      </c>
      <c r="L20" s="23">
        <f>'GS &lt; 50 OLS Model'!$B$5</f>
        <v>-6875354.7652507098</v>
      </c>
      <c r="M20" s="23">
        <f>'GS &lt; 50 OLS Model'!$B$6*D20</f>
        <v>10962.266266924273</v>
      </c>
      <c r="N20" s="23">
        <f>'GS &lt; 50 OLS Model'!$B$7*E20</f>
        <v>2121098.7140622744</v>
      </c>
      <c r="O20" s="23">
        <f>'GS &lt; 50 OLS Model'!$B$8*F20</f>
        <v>13346386.499361945</v>
      </c>
      <c r="P20" s="23">
        <f>'GS &lt; 50 OLS Model'!$B$9*G20</f>
        <v>0</v>
      </c>
      <c r="Q20" s="23">
        <f>'GS &lt; 50 OLS Model'!$B$10*H20</f>
        <v>0</v>
      </c>
      <c r="R20" s="23">
        <f>'GS &lt; 50 OLS Model'!$B$11*I20</f>
        <v>0</v>
      </c>
      <c r="S20" s="23">
        <f>'GS &lt; 50 OLS Model'!$B$12*J20</f>
        <v>0</v>
      </c>
      <c r="T20" s="23">
        <f t="shared" si="1"/>
        <v>8603092.7144404352</v>
      </c>
      <c r="U20" s="13">
        <f t="shared" si="2"/>
        <v>2.7569813689535261E-2</v>
      </c>
      <c r="V20" s="13">
        <f t="shared" si="3"/>
        <v>2.7569813689535261E-2</v>
      </c>
    </row>
    <row r="21" spans="1:22" x14ac:dyDescent="0.2">
      <c r="A21" s="11">
        <f>'Monthly Data'!A21</f>
        <v>40391</v>
      </c>
      <c r="B21" s="6">
        <f t="shared" si="4"/>
        <v>2010</v>
      </c>
      <c r="C21" s="30">
        <f>'Monthly Data'!I21</f>
        <v>8176242.1304047331</v>
      </c>
      <c r="D21">
        <f>'Monthly Data'!U21</f>
        <v>10.100000000000001</v>
      </c>
      <c r="E21">
        <f>'Monthly Data'!V21</f>
        <v>90.299999999999969</v>
      </c>
      <c r="F21" s="30">
        <f>'Monthly Data'!AC21</f>
        <v>3244</v>
      </c>
      <c r="G21" s="30">
        <f>'Monthly Data'!AG21</f>
        <v>0</v>
      </c>
      <c r="H21" s="30">
        <f>'Monthly Data'!AM21</f>
        <v>0</v>
      </c>
      <c r="I21" s="30">
        <f>'Monthly Data'!AN21</f>
        <v>0</v>
      </c>
      <c r="J21" s="30">
        <f>'Monthly Data'!AO21</f>
        <v>0</v>
      </c>
      <c r="L21" s="23">
        <f>'GS &lt; 50 OLS Model'!$B$5</f>
        <v>-6875354.7652507098</v>
      </c>
      <c r="M21" s="23">
        <f>'GS &lt; 50 OLS Model'!$B$6*D21</f>
        <v>32564.379204686815</v>
      </c>
      <c r="N21" s="23">
        <f>'GS &lt; 50 OLS Model'!$B$7*E21</f>
        <v>1370065.9075809969</v>
      </c>
      <c r="O21" s="23">
        <f>'GS &lt; 50 OLS Model'!$B$8*F21</f>
        <v>13416695.94171991</v>
      </c>
      <c r="P21" s="23">
        <f>'GS &lt; 50 OLS Model'!$B$9*G21</f>
        <v>0</v>
      </c>
      <c r="Q21" s="23">
        <f>'GS &lt; 50 OLS Model'!$B$10*H21</f>
        <v>0</v>
      </c>
      <c r="R21" s="23">
        <f>'GS &lt; 50 OLS Model'!$B$11*I21</f>
        <v>0</v>
      </c>
      <c r="S21" s="23">
        <f>'GS &lt; 50 OLS Model'!$B$12*J21</f>
        <v>0</v>
      </c>
      <c r="T21" s="23">
        <f t="shared" si="1"/>
        <v>7943971.4632548839</v>
      </c>
      <c r="U21" s="13">
        <f t="shared" si="2"/>
        <v>2.8407997640641249E-2</v>
      </c>
      <c r="V21" s="13">
        <f t="shared" si="3"/>
        <v>-2.8407997640641249E-2</v>
      </c>
    </row>
    <row r="22" spans="1:22" x14ac:dyDescent="0.2">
      <c r="A22" s="11">
        <f>'Monthly Data'!A22</f>
        <v>40422</v>
      </c>
      <c r="B22" s="6">
        <f t="shared" si="4"/>
        <v>2010</v>
      </c>
      <c r="C22" s="30">
        <f>'Monthly Data'!I22</f>
        <v>7195797.6649335548</v>
      </c>
      <c r="D22">
        <f>'Monthly Data'!U22</f>
        <v>99.40000000000002</v>
      </c>
      <c r="E22">
        <f>'Monthly Data'!V22</f>
        <v>29.400000000000002</v>
      </c>
      <c r="F22" s="30">
        <f>'Monthly Data'!AC22</f>
        <v>3242</v>
      </c>
      <c r="G22" s="30">
        <f>'Monthly Data'!AG22</f>
        <v>0</v>
      </c>
      <c r="H22" s="30">
        <f>'Monthly Data'!AM22</f>
        <v>1</v>
      </c>
      <c r="I22" s="30">
        <f>'Monthly Data'!AN22</f>
        <v>0</v>
      </c>
      <c r="J22" s="30">
        <f>'Monthly Data'!AO22</f>
        <v>0</v>
      </c>
      <c r="L22" s="23">
        <f>'GS &lt; 50 OLS Model'!$B$5</f>
        <v>-6875354.7652507098</v>
      </c>
      <c r="M22" s="23">
        <f>'GS &lt; 50 OLS Model'!$B$6*D22</f>
        <v>320485.07850949204</v>
      </c>
      <c r="N22" s="23">
        <f>'GS &lt; 50 OLS Model'!$B$7*E22</f>
        <v>446067.96991009219</v>
      </c>
      <c r="O22" s="23">
        <f>'GS &lt; 50 OLS Model'!$B$8*F22</f>
        <v>13408424.242618974</v>
      </c>
      <c r="P22" s="23">
        <f>'GS &lt; 50 OLS Model'!$B$9*G22</f>
        <v>0</v>
      </c>
      <c r="Q22" s="23">
        <f>'GS &lt; 50 OLS Model'!$B$10*H22</f>
        <v>-165989.93426031101</v>
      </c>
      <c r="R22" s="23">
        <f>'GS &lt; 50 OLS Model'!$B$11*I22</f>
        <v>0</v>
      </c>
      <c r="S22" s="23">
        <f>'GS &lt; 50 OLS Model'!$B$12*J22</f>
        <v>0</v>
      </c>
      <c r="T22" s="23">
        <f t="shared" si="1"/>
        <v>7133632.5915275384</v>
      </c>
      <c r="U22" s="13">
        <f t="shared" si="2"/>
        <v>8.6390802383116312E-3</v>
      </c>
      <c r="V22" s="13">
        <f t="shared" si="3"/>
        <v>-8.6390802383116312E-3</v>
      </c>
    </row>
    <row r="23" spans="1:22" x14ac:dyDescent="0.2">
      <c r="A23" s="11">
        <f>'Monthly Data'!A23</f>
        <v>40452</v>
      </c>
      <c r="B23" s="6">
        <f t="shared" si="4"/>
        <v>2010</v>
      </c>
      <c r="C23" s="30">
        <f>'Monthly Data'!I23</f>
        <v>7205179.4104623739</v>
      </c>
      <c r="D23">
        <f>'Monthly Data'!U23</f>
        <v>284.69999999999993</v>
      </c>
      <c r="E23">
        <f>'Monthly Data'!V23</f>
        <v>0</v>
      </c>
      <c r="F23" s="30">
        <f>'Monthly Data'!AC23</f>
        <v>3247</v>
      </c>
      <c r="G23" s="30">
        <f>'Monthly Data'!AG23</f>
        <v>0</v>
      </c>
      <c r="H23" s="30">
        <f>'Monthly Data'!AM23</f>
        <v>1</v>
      </c>
      <c r="I23" s="30">
        <f>'Monthly Data'!AN23</f>
        <v>0</v>
      </c>
      <c r="J23" s="30">
        <f>'Monthly Data'!AO23</f>
        <v>0</v>
      </c>
      <c r="L23" s="23">
        <f>'GS &lt; 50 OLS Model'!$B$5</f>
        <v>-6875354.7652507098</v>
      </c>
      <c r="M23" s="23">
        <f>'GS &lt; 50 OLS Model'!$B$6*D23</f>
        <v>917928.59005686454</v>
      </c>
      <c r="N23" s="23">
        <f>'GS &lt; 50 OLS Model'!$B$7*E23</f>
        <v>0</v>
      </c>
      <c r="O23" s="23">
        <f>'GS &lt; 50 OLS Model'!$B$8*F23</f>
        <v>13429103.490371317</v>
      </c>
      <c r="P23" s="23">
        <f>'GS &lt; 50 OLS Model'!$B$9*G23</f>
        <v>0</v>
      </c>
      <c r="Q23" s="23">
        <f>'GS &lt; 50 OLS Model'!$B$10*H23</f>
        <v>-165989.93426031101</v>
      </c>
      <c r="R23" s="23">
        <f>'GS &lt; 50 OLS Model'!$B$11*I23</f>
        <v>0</v>
      </c>
      <c r="S23" s="23">
        <f>'GS &lt; 50 OLS Model'!$B$12*J23</f>
        <v>0</v>
      </c>
      <c r="T23" s="23">
        <f t="shared" si="1"/>
        <v>7305687.3809171608</v>
      </c>
      <c r="U23" s="13">
        <f t="shared" si="2"/>
        <v>1.3949405660717206E-2</v>
      </c>
      <c r="V23" s="13">
        <f t="shared" si="3"/>
        <v>1.3949405660717206E-2</v>
      </c>
    </row>
    <row r="24" spans="1:22" x14ac:dyDescent="0.2">
      <c r="A24" s="11">
        <f>'Monthly Data'!A24</f>
        <v>40483</v>
      </c>
      <c r="B24" s="6">
        <f t="shared" si="4"/>
        <v>2010</v>
      </c>
      <c r="C24" s="30">
        <f>'Monthly Data'!I24</f>
        <v>7687689.7357911961</v>
      </c>
      <c r="D24">
        <f>'Monthly Data'!U24</f>
        <v>451.4</v>
      </c>
      <c r="E24">
        <f>'Monthly Data'!V24</f>
        <v>0</v>
      </c>
      <c r="F24" s="30">
        <f>'Monthly Data'!AC24</f>
        <v>3263</v>
      </c>
      <c r="G24" s="30">
        <f>'Monthly Data'!AG24</f>
        <v>0</v>
      </c>
      <c r="H24" s="30">
        <f>'Monthly Data'!AM24</f>
        <v>1</v>
      </c>
      <c r="I24" s="30">
        <f>'Monthly Data'!AN24</f>
        <v>0</v>
      </c>
      <c r="J24" s="30">
        <f>'Monthly Data'!AO24</f>
        <v>0</v>
      </c>
      <c r="L24" s="23">
        <f>'GS &lt; 50 OLS Model'!$B$5</f>
        <v>-6875354.7652507098</v>
      </c>
      <c r="M24" s="23">
        <f>'GS &lt; 50 OLS Model'!$B$6*D24</f>
        <v>1455402.0567322401</v>
      </c>
      <c r="N24" s="23">
        <f>'GS &lt; 50 OLS Model'!$B$7*E24</f>
        <v>0</v>
      </c>
      <c r="O24" s="23">
        <f>'GS &lt; 50 OLS Model'!$B$8*F24</f>
        <v>13495277.083178813</v>
      </c>
      <c r="P24" s="23">
        <f>'GS &lt; 50 OLS Model'!$B$9*G24</f>
        <v>0</v>
      </c>
      <c r="Q24" s="23">
        <f>'GS &lt; 50 OLS Model'!$B$10*H24</f>
        <v>-165989.93426031101</v>
      </c>
      <c r="R24" s="23">
        <f>'GS &lt; 50 OLS Model'!$B$11*I24</f>
        <v>0</v>
      </c>
      <c r="S24" s="23">
        <f>'GS &lt; 50 OLS Model'!$B$12*J24</f>
        <v>0</v>
      </c>
      <c r="T24" s="23">
        <f t="shared" si="1"/>
        <v>7909334.4404000323</v>
      </c>
      <c r="U24" s="13">
        <f t="shared" si="2"/>
        <v>2.8831119910697742E-2</v>
      </c>
      <c r="V24" s="13">
        <f t="shared" si="3"/>
        <v>2.8831119910697742E-2</v>
      </c>
    </row>
    <row r="25" spans="1:22" x14ac:dyDescent="0.2">
      <c r="A25" s="11">
        <f>'Monthly Data'!A25</f>
        <v>40513</v>
      </c>
      <c r="B25" s="6">
        <f t="shared" si="4"/>
        <v>2010</v>
      </c>
      <c r="C25" s="30">
        <f>'Monthly Data'!I25</f>
        <v>8818324.9083200172</v>
      </c>
      <c r="D25">
        <f>'Monthly Data'!U25</f>
        <v>713.49999999999989</v>
      </c>
      <c r="E25">
        <f>'Monthly Data'!V25</f>
        <v>0</v>
      </c>
      <c r="F25" s="30">
        <f>'Monthly Data'!AC25</f>
        <v>3264</v>
      </c>
      <c r="G25" s="30">
        <f>'Monthly Data'!AG25</f>
        <v>0</v>
      </c>
      <c r="H25" s="30">
        <f>'Monthly Data'!AM25</f>
        <v>0</v>
      </c>
      <c r="I25" s="30">
        <f>'Monthly Data'!AN25</f>
        <v>0</v>
      </c>
      <c r="J25" s="30">
        <f>'Monthly Data'!AO25</f>
        <v>0</v>
      </c>
      <c r="L25" s="23">
        <f>'GS &lt; 50 OLS Model'!$B$5</f>
        <v>-6875354.7652507098</v>
      </c>
      <c r="M25" s="23">
        <f>'GS &lt; 50 OLS Model'!$B$6*D25</f>
        <v>2300463.8180736667</v>
      </c>
      <c r="N25" s="23">
        <f>'GS &lt; 50 OLS Model'!$B$7*E25</f>
        <v>0</v>
      </c>
      <c r="O25" s="23">
        <f>'GS &lt; 50 OLS Model'!$B$8*F25</f>
        <v>13499412.932729281</v>
      </c>
      <c r="P25" s="23">
        <f>'GS &lt; 50 OLS Model'!$B$9*G25</f>
        <v>0</v>
      </c>
      <c r="Q25" s="23">
        <f>'GS &lt; 50 OLS Model'!$B$10*H25</f>
        <v>0</v>
      </c>
      <c r="R25" s="23">
        <f>'GS &lt; 50 OLS Model'!$B$11*I25</f>
        <v>0</v>
      </c>
      <c r="S25" s="23">
        <f>'GS &lt; 50 OLS Model'!$B$12*J25</f>
        <v>0</v>
      </c>
      <c r="T25" s="23">
        <f t="shared" si="1"/>
        <v>8924521.9855522383</v>
      </c>
      <c r="U25" s="13">
        <f t="shared" si="2"/>
        <v>1.2042772106528425E-2</v>
      </c>
      <c r="V25" s="13">
        <f t="shared" si="3"/>
        <v>1.2042772106528425E-2</v>
      </c>
    </row>
    <row r="26" spans="1:22" x14ac:dyDescent="0.2">
      <c r="A26" s="11">
        <f>'Monthly Data'!A26</f>
        <v>40544</v>
      </c>
      <c r="B26" s="6">
        <f t="shared" si="4"/>
        <v>2011</v>
      </c>
      <c r="C26" s="30">
        <f>'Monthly Data'!I26</f>
        <v>9497858.1950556487</v>
      </c>
      <c r="D26">
        <f>'Monthly Data'!U26</f>
        <v>853.19999999999982</v>
      </c>
      <c r="E26">
        <f>'Monthly Data'!V26</f>
        <v>0</v>
      </c>
      <c r="F26" s="30">
        <f>'Monthly Data'!AC26</f>
        <v>3262</v>
      </c>
      <c r="G26" s="30">
        <f>'Monthly Data'!AG26</f>
        <v>0</v>
      </c>
      <c r="H26" s="30">
        <f>'Monthly Data'!AM26</f>
        <v>0</v>
      </c>
      <c r="I26" s="30">
        <f>'Monthly Data'!AN26</f>
        <v>0</v>
      </c>
      <c r="J26" s="30">
        <f>'Monthly Data'!AO26</f>
        <v>0</v>
      </c>
      <c r="L26" s="23">
        <f>'GS &lt; 50 OLS Model'!$B$5</f>
        <v>-6875354.7652507098</v>
      </c>
      <c r="M26" s="23">
        <f>'GS &lt; 50 OLS Model'!$B$6*D26</f>
        <v>2750883.9938058197</v>
      </c>
      <c r="N26" s="23">
        <f>'GS &lt; 50 OLS Model'!$B$7*E26</f>
        <v>0</v>
      </c>
      <c r="O26" s="23">
        <f>'GS &lt; 50 OLS Model'!$B$8*F26</f>
        <v>13491141.233628344</v>
      </c>
      <c r="P26" s="23">
        <f>'GS &lt; 50 OLS Model'!$B$9*G26</f>
        <v>0</v>
      </c>
      <c r="Q26" s="23">
        <f>'GS &lt; 50 OLS Model'!$B$10*H26</f>
        <v>0</v>
      </c>
      <c r="R26" s="23">
        <f>'GS &lt; 50 OLS Model'!$B$11*I26</f>
        <v>0</v>
      </c>
      <c r="S26" s="23">
        <f>'GS &lt; 50 OLS Model'!$B$12*J26</f>
        <v>0</v>
      </c>
      <c r="T26" s="23">
        <f t="shared" si="1"/>
        <v>9366670.4621834531</v>
      </c>
      <c r="U26" s="13">
        <f t="shared" si="2"/>
        <v>1.3812349076814881E-2</v>
      </c>
      <c r="V26" s="13">
        <f t="shared" si="3"/>
        <v>-1.3812349076814881E-2</v>
      </c>
    </row>
    <row r="27" spans="1:22" x14ac:dyDescent="0.2">
      <c r="A27" s="11">
        <f>'Monthly Data'!A27</f>
        <v>40575</v>
      </c>
      <c r="B27" s="6">
        <f t="shared" si="4"/>
        <v>2011</v>
      </c>
      <c r="C27" s="30">
        <f>'Monthly Data'!I27</f>
        <v>8561553.1791980918</v>
      </c>
      <c r="D27">
        <f>'Monthly Data'!U27</f>
        <v>700.39999999999986</v>
      </c>
      <c r="E27">
        <f>'Monthly Data'!V27</f>
        <v>0</v>
      </c>
      <c r="F27" s="30">
        <f>'Monthly Data'!AC27</f>
        <v>3264</v>
      </c>
      <c r="G27" s="30">
        <f>'Monthly Data'!AG27</f>
        <v>0</v>
      </c>
      <c r="H27" s="30">
        <f>'Monthly Data'!AM27</f>
        <v>0</v>
      </c>
      <c r="I27" s="30">
        <f>'Monthly Data'!AN27</f>
        <v>1</v>
      </c>
      <c r="J27" s="30">
        <f>'Monthly Data'!AO27</f>
        <v>0</v>
      </c>
      <c r="L27" s="23">
        <f>'GS &lt; 50 OLS Model'!$B$5</f>
        <v>-6875354.7652507098</v>
      </c>
      <c r="M27" s="23">
        <f>'GS &lt; 50 OLS Model'!$B$6*D27</f>
        <v>2258226.8509863997</v>
      </c>
      <c r="N27" s="23">
        <f>'GS &lt; 50 OLS Model'!$B$7*E27</f>
        <v>0</v>
      </c>
      <c r="O27" s="23">
        <f>'GS &lt; 50 OLS Model'!$B$8*F27</f>
        <v>13499412.932729281</v>
      </c>
      <c r="P27" s="23">
        <f>'GS &lt; 50 OLS Model'!$B$9*G27</f>
        <v>0</v>
      </c>
      <c r="Q27" s="23">
        <f>'GS &lt; 50 OLS Model'!$B$10*H27</f>
        <v>0</v>
      </c>
      <c r="R27" s="23">
        <f>'GS &lt; 50 OLS Model'!$B$11*I27</f>
        <v>-326865.93157912203</v>
      </c>
      <c r="S27" s="23">
        <f>'GS &lt; 50 OLS Model'!$B$12*J27</f>
        <v>0</v>
      </c>
      <c r="T27" s="23">
        <f t="shared" si="1"/>
        <v>8555419.086885849</v>
      </c>
      <c r="U27" s="13">
        <f t="shared" si="2"/>
        <v>7.1646956852954784E-4</v>
      </c>
      <c r="V27" s="13">
        <f t="shared" si="3"/>
        <v>-7.1646956852954784E-4</v>
      </c>
    </row>
    <row r="28" spans="1:22" x14ac:dyDescent="0.2">
      <c r="A28" s="11">
        <f>'Monthly Data'!A28</f>
        <v>40603</v>
      </c>
      <c r="B28" s="6">
        <f t="shared" si="4"/>
        <v>2011</v>
      </c>
      <c r="C28" s="30">
        <f>'Monthly Data'!I28</f>
        <v>8681746.0780405328</v>
      </c>
      <c r="D28">
        <f>'Monthly Data'!U28</f>
        <v>595.70000000000016</v>
      </c>
      <c r="E28">
        <f>'Monthly Data'!V28</f>
        <v>0</v>
      </c>
      <c r="F28" s="30">
        <f>'Monthly Data'!AC28</f>
        <v>3261</v>
      </c>
      <c r="G28" s="30">
        <f>'Monthly Data'!AG28</f>
        <v>0</v>
      </c>
      <c r="H28" s="30">
        <f>'Monthly Data'!AM28</f>
        <v>0</v>
      </c>
      <c r="I28" s="30">
        <f>'Monthly Data'!AN28</f>
        <v>0</v>
      </c>
      <c r="J28" s="30">
        <f>'Monthly Data'!AO28</f>
        <v>0</v>
      </c>
      <c r="L28" s="23">
        <f>'GS &lt; 50 OLS Model'!$B$5</f>
        <v>-6875354.7652507098</v>
      </c>
      <c r="M28" s="23">
        <f>'GS &lt; 50 OLS Model'!$B$6*D28</f>
        <v>1920653.5338843502</v>
      </c>
      <c r="N28" s="23">
        <f>'GS &lt; 50 OLS Model'!$B$7*E28</f>
        <v>0</v>
      </c>
      <c r="O28" s="23">
        <f>'GS &lt; 50 OLS Model'!$B$8*F28</f>
        <v>13487005.384077875</v>
      </c>
      <c r="P28" s="23">
        <f>'GS &lt; 50 OLS Model'!$B$9*G28</f>
        <v>0</v>
      </c>
      <c r="Q28" s="23">
        <f>'GS &lt; 50 OLS Model'!$B$10*H28</f>
        <v>0</v>
      </c>
      <c r="R28" s="23">
        <f>'GS &lt; 50 OLS Model'!$B$11*I28</f>
        <v>0</v>
      </c>
      <c r="S28" s="23">
        <f>'GS &lt; 50 OLS Model'!$B$12*J28</f>
        <v>0</v>
      </c>
      <c r="T28" s="23">
        <f t="shared" si="1"/>
        <v>8532304.1527115144</v>
      </c>
      <c r="U28" s="13">
        <f t="shared" si="2"/>
        <v>1.7213349018236592E-2</v>
      </c>
      <c r="V28" s="13">
        <f t="shared" si="3"/>
        <v>-1.7213349018236592E-2</v>
      </c>
    </row>
    <row r="29" spans="1:22" x14ac:dyDescent="0.2">
      <c r="A29" s="11">
        <f>'Monthly Data'!A29</f>
        <v>40634</v>
      </c>
      <c r="B29" s="6">
        <f t="shared" si="4"/>
        <v>2011</v>
      </c>
      <c r="C29" s="30">
        <f>'Monthly Data'!I29</f>
        <v>7464534.0887829745</v>
      </c>
      <c r="D29">
        <f>'Monthly Data'!U29</f>
        <v>350.99999999999989</v>
      </c>
      <c r="E29">
        <f>'Monthly Data'!V29</f>
        <v>0</v>
      </c>
      <c r="F29" s="30">
        <f>'Monthly Data'!AC29</f>
        <v>3260</v>
      </c>
      <c r="G29" s="30">
        <f>'Monthly Data'!AG29</f>
        <v>0</v>
      </c>
      <c r="H29" s="30">
        <f>'Monthly Data'!AM29</f>
        <v>0</v>
      </c>
      <c r="I29" s="30">
        <f>'Monthly Data'!AN29</f>
        <v>0</v>
      </c>
      <c r="J29" s="30">
        <f>'Monthly Data'!AO29</f>
        <v>1</v>
      </c>
      <c r="L29" s="23">
        <f>'GS &lt; 50 OLS Model'!$B$5</f>
        <v>-6875354.7652507098</v>
      </c>
      <c r="M29" s="23">
        <f>'GS &lt; 50 OLS Model'!$B$6*D29</f>
        <v>1131692.7822618878</v>
      </c>
      <c r="N29" s="23">
        <f>'GS &lt; 50 OLS Model'!$B$7*E29</f>
        <v>0</v>
      </c>
      <c r="O29" s="23">
        <f>'GS &lt; 50 OLS Model'!$B$8*F29</f>
        <v>13482869.534527406</v>
      </c>
      <c r="P29" s="23">
        <f>'GS &lt; 50 OLS Model'!$B$9*G29</f>
        <v>0</v>
      </c>
      <c r="Q29" s="23">
        <f>'GS &lt; 50 OLS Model'!$B$10*H29</f>
        <v>0</v>
      </c>
      <c r="R29" s="23">
        <f>'GS &lt; 50 OLS Model'!$B$11*I29</f>
        <v>0</v>
      </c>
      <c r="S29" s="23">
        <f>'GS &lt; 50 OLS Model'!$B$12*J29</f>
        <v>-430573.12975029001</v>
      </c>
      <c r="T29" s="23">
        <f t="shared" si="1"/>
        <v>7308634.4217882939</v>
      </c>
      <c r="U29" s="13">
        <f t="shared" si="2"/>
        <v>2.0885384826489377E-2</v>
      </c>
      <c r="V29" s="13">
        <f t="shared" si="3"/>
        <v>-2.0885384826489377E-2</v>
      </c>
    </row>
    <row r="30" spans="1:22" x14ac:dyDescent="0.2">
      <c r="A30" s="11">
        <f>'Monthly Data'!A30</f>
        <v>40664</v>
      </c>
      <c r="B30" s="6">
        <f t="shared" si="4"/>
        <v>2011</v>
      </c>
      <c r="C30" s="30">
        <f>'Monthly Data'!I30</f>
        <v>7490970.5370254153</v>
      </c>
      <c r="D30">
        <f>'Monthly Data'!U30</f>
        <v>150</v>
      </c>
      <c r="E30">
        <f>'Monthly Data'!V30</f>
        <v>1.2999999999999998</v>
      </c>
      <c r="F30" s="30">
        <f>'Monthly Data'!AC30</f>
        <v>3250</v>
      </c>
      <c r="G30" s="30">
        <f>'Monthly Data'!AG30</f>
        <v>0</v>
      </c>
      <c r="H30" s="30">
        <f>'Monthly Data'!AM30</f>
        <v>0</v>
      </c>
      <c r="I30" s="30">
        <f>'Monthly Data'!AN30</f>
        <v>0</v>
      </c>
      <c r="J30" s="30">
        <f>'Monthly Data'!AO30</f>
        <v>0</v>
      </c>
      <c r="L30" s="23">
        <f>'GS &lt; 50 OLS Model'!$B$5</f>
        <v>-6875354.7652507098</v>
      </c>
      <c r="M30" s="23">
        <f>'GS &lt; 50 OLS Model'!$B$6*D30</f>
        <v>483629.39412901201</v>
      </c>
      <c r="N30" s="23">
        <f>'GS &lt; 50 OLS Model'!$B$7*E30</f>
        <v>19724.093907589107</v>
      </c>
      <c r="O30" s="23">
        <f>'GS &lt; 50 OLS Model'!$B$8*F30</f>
        <v>13441511.039022721</v>
      </c>
      <c r="P30" s="23">
        <f>'GS &lt; 50 OLS Model'!$B$9*G30</f>
        <v>0</v>
      </c>
      <c r="Q30" s="23">
        <f>'GS &lt; 50 OLS Model'!$B$10*H30</f>
        <v>0</v>
      </c>
      <c r="R30" s="23">
        <f>'GS &lt; 50 OLS Model'!$B$11*I30</f>
        <v>0</v>
      </c>
      <c r="S30" s="23">
        <f>'GS &lt; 50 OLS Model'!$B$12*J30</f>
        <v>0</v>
      </c>
      <c r="T30" s="23">
        <f t="shared" si="1"/>
        <v>7069509.7618086124</v>
      </c>
      <c r="U30" s="13">
        <f t="shared" si="2"/>
        <v>5.6262506057614334E-2</v>
      </c>
      <c r="V30" s="13">
        <f t="shared" si="3"/>
        <v>-5.6262506057614334E-2</v>
      </c>
    </row>
    <row r="31" spans="1:22" x14ac:dyDescent="0.2">
      <c r="A31" s="11">
        <f>'Monthly Data'!A31</f>
        <v>40695</v>
      </c>
      <c r="B31" s="6">
        <f t="shared" si="4"/>
        <v>2011</v>
      </c>
      <c r="C31" s="30">
        <f>'Monthly Data'!I31</f>
        <v>7258377.2131678574</v>
      </c>
      <c r="D31">
        <f>'Monthly Data'!U31</f>
        <v>25.199999999999996</v>
      </c>
      <c r="E31">
        <f>'Monthly Data'!V31</f>
        <v>24.900000000000002</v>
      </c>
      <c r="F31" s="30">
        <f>'Monthly Data'!AC31</f>
        <v>3250</v>
      </c>
      <c r="G31" s="30">
        <f>'Monthly Data'!AG31</f>
        <v>0</v>
      </c>
      <c r="H31" s="30">
        <f>'Monthly Data'!AM31</f>
        <v>0</v>
      </c>
      <c r="I31" s="30">
        <f>'Monthly Data'!AN31</f>
        <v>0</v>
      </c>
      <c r="J31" s="30">
        <f>'Monthly Data'!AO31</f>
        <v>0</v>
      </c>
      <c r="L31" s="23">
        <f>'GS &lt; 50 OLS Model'!$B$5</f>
        <v>-6875354.7652507098</v>
      </c>
      <c r="M31" s="23">
        <f>'GS &lt; 50 OLS Model'!$B$6*D31</f>
        <v>81249.738213674005</v>
      </c>
      <c r="N31" s="23">
        <f>'GS &lt; 50 OLS Model'!$B$7*E31</f>
        <v>377792.26022997603</v>
      </c>
      <c r="O31" s="23">
        <f>'GS &lt; 50 OLS Model'!$B$8*F31</f>
        <v>13441511.039022721</v>
      </c>
      <c r="P31" s="23">
        <f>'GS &lt; 50 OLS Model'!$B$9*G31</f>
        <v>0</v>
      </c>
      <c r="Q31" s="23">
        <f>'GS &lt; 50 OLS Model'!$B$10*H31</f>
        <v>0</v>
      </c>
      <c r="R31" s="23">
        <f>'GS &lt; 50 OLS Model'!$B$11*I31</f>
        <v>0</v>
      </c>
      <c r="S31" s="23">
        <f>'GS &lt; 50 OLS Model'!$B$12*J31</f>
        <v>0</v>
      </c>
      <c r="T31" s="23">
        <f t="shared" si="1"/>
        <v>7025198.2722156616</v>
      </c>
      <c r="U31" s="13">
        <f t="shared" si="2"/>
        <v>3.2125492255923524E-2</v>
      </c>
      <c r="V31" s="13">
        <f t="shared" si="3"/>
        <v>-3.2125492255923524E-2</v>
      </c>
    </row>
    <row r="32" spans="1:22" x14ac:dyDescent="0.2">
      <c r="A32" s="11">
        <f>'Monthly Data'!A32</f>
        <v>40725</v>
      </c>
      <c r="B32" s="6">
        <f t="shared" si="4"/>
        <v>2011</v>
      </c>
      <c r="C32" s="30">
        <f>'Monthly Data'!I32</f>
        <v>8259843.8168102987</v>
      </c>
      <c r="D32">
        <f>'Monthly Data'!U32</f>
        <v>0</v>
      </c>
      <c r="E32">
        <f>'Monthly Data'!V32</f>
        <v>118.30000000000003</v>
      </c>
      <c r="F32" s="30">
        <f>'Monthly Data'!AC32</f>
        <v>3245</v>
      </c>
      <c r="G32" s="30">
        <f>'Monthly Data'!AG32</f>
        <v>0</v>
      </c>
      <c r="H32" s="30">
        <f>'Monthly Data'!AM32</f>
        <v>0</v>
      </c>
      <c r="I32" s="30">
        <f>'Monthly Data'!AN32</f>
        <v>0</v>
      </c>
      <c r="J32" s="30">
        <f>'Monthly Data'!AO32</f>
        <v>0</v>
      </c>
      <c r="L32" s="23">
        <f>'GS &lt; 50 OLS Model'!$B$5</f>
        <v>-6875354.7652507098</v>
      </c>
      <c r="M32" s="23">
        <f>'GS &lt; 50 OLS Model'!$B$6*D32</f>
        <v>0</v>
      </c>
      <c r="N32" s="23">
        <f>'GS &lt; 50 OLS Model'!$B$7*E32</f>
        <v>1794892.5455906093</v>
      </c>
      <c r="O32" s="23">
        <f>'GS &lt; 50 OLS Model'!$B$8*F32</f>
        <v>13420831.791270379</v>
      </c>
      <c r="P32" s="23">
        <f>'GS &lt; 50 OLS Model'!$B$9*G32</f>
        <v>0</v>
      </c>
      <c r="Q32" s="23">
        <f>'GS &lt; 50 OLS Model'!$B$10*H32</f>
        <v>0</v>
      </c>
      <c r="R32" s="23">
        <f>'GS &lt; 50 OLS Model'!$B$11*I32</f>
        <v>0</v>
      </c>
      <c r="S32" s="23">
        <f>'GS &lt; 50 OLS Model'!$B$12*J32</f>
        <v>0</v>
      </c>
      <c r="T32" s="23">
        <f t="shared" si="1"/>
        <v>8340369.5716102784</v>
      </c>
      <c r="U32" s="13">
        <f t="shared" si="2"/>
        <v>9.7490650653823552E-3</v>
      </c>
      <c r="V32" s="13">
        <f t="shared" si="3"/>
        <v>9.7490650653823552E-3</v>
      </c>
    </row>
    <row r="33" spans="1:22" x14ac:dyDescent="0.2">
      <c r="A33" s="11">
        <f>'Monthly Data'!A33</f>
        <v>40756</v>
      </c>
      <c r="B33" s="6">
        <f t="shared" si="4"/>
        <v>2011</v>
      </c>
      <c r="C33" s="30">
        <f>'Monthly Data'!I33</f>
        <v>7945328.4461527411</v>
      </c>
      <c r="D33">
        <f>'Monthly Data'!U33</f>
        <v>7</v>
      </c>
      <c r="E33">
        <f>'Monthly Data'!V33</f>
        <v>68.2</v>
      </c>
      <c r="F33" s="30">
        <f>'Monthly Data'!AC33</f>
        <v>3235</v>
      </c>
      <c r="G33" s="30">
        <f>'Monthly Data'!AG33</f>
        <v>0</v>
      </c>
      <c r="H33" s="30">
        <f>'Monthly Data'!AM33</f>
        <v>0</v>
      </c>
      <c r="I33" s="30">
        <f>'Monthly Data'!AN33</f>
        <v>0</v>
      </c>
      <c r="J33" s="30">
        <f>'Monthly Data'!AO33</f>
        <v>0</v>
      </c>
      <c r="L33" s="23">
        <f>'GS &lt; 50 OLS Model'!$B$5</f>
        <v>-6875354.7652507098</v>
      </c>
      <c r="M33" s="23">
        <f>'GS &lt; 50 OLS Model'!$B$6*D33</f>
        <v>22569.371726020559</v>
      </c>
      <c r="N33" s="23">
        <f>'GS &lt; 50 OLS Model'!$B$7*E33</f>
        <v>1034756.3111519825</v>
      </c>
      <c r="O33" s="23">
        <f>'GS &lt; 50 OLS Model'!$B$8*F33</f>
        <v>13379473.295765694</v>
      </c>
      <c r="P33" s="23">
        <f>'GS &lt; 50 OLS Model'!$B$9*G33</f>
        <v>0</v>
      </c>
      <c r="Q33" s="23">
        <f>'GS &lt; 50 OLS Model'!$B$10*H33</f>
        <v>0</v>
      </c>
      <c r="R33" s="23">
        <f>'GS &lt; 50 OLS Model'!$B$11*I33</f>
        <v>0</v>
      </c>
      <c r="S33" s="23">
        <f>'GS &lt; 50 OLS Model'!$B$12*J33</f>
        <v>0</v>
      </c>
      <c r="T33" s="23">
        <f t="shared" si="1"/>
        <v>7561444.2133929869</v>
      </c>
      <c r="U33" s="13">
        <f t="shared" si="2"/>
        <v>4.8315716003614333E-2</v>
      </c>
      <c r="V33" s="13">
        <f t="shared" si="3"/>
        <v>-4.8315716003614333E-2</v>
      </c>
    </row>
    <row r="34" spans="1:22" x14ac:dyDescent="0.2">
      <c r="A34" s="11">
        <f>'Monthly Data'!A34</f>
        <v>40787</v>
      </c>
      <c r="B34" s="6">
        <f t="shared" si="4"/>
        <v>2011</v>
      </c>
      <c r="C34" s="30">
        <f>'Monthly Data'!I34</f>
        <v>7095765.259495182</v>
      </c>
      <c r="D34">
        <f>'Monthly Data'!U34</f>
        <v>72.5</v>
      </c>
      <c r="E34">
        <f>'Monthly Data'!V34</f>
        <v>24.500000000000004</v>
      </c>
      <c r="F34" s="30">
        <f>'Monthly Data'!AC34</f>
        <v>3235</v>
      </c>
      <c r="G34" s="30">
        <f>'Monthly Data'!AG34</f>
        <v>0</v>
      </c>
      <c r="H34" s="30">
        <f>'Monthly Data'!AM34</f>
        <v>1</v>
      </c>
      <c r="I34" s="30">
        <f>'Monthly Data'!AN34</f>
        <v>0</v>
      </c>
      <c r="J34" s="30">
        <f>'Monthly Data'!AO34</f>
        <v>0</v>
      </c>
      <c r="L34" s="23">
        <f>'GS &lt; 50 OLS Model'!$B$5</f>
        <v>-6875354.7652507098</v>
      </c>
      <c r="M34" s="23">
        <f>'GS &lt; 50 OLS Model'!$B$6*D34</f>
        <v>233754.2071623558</v>
      </c>
      <c r="N34" s="23">
        <f>'GS &lt; 50 OLS Model'!$B$7*E34</f>
        <v>371723.30825841019</v>
      </c>
      <c r="O34" s="23">
        <f>'GS &lt; 50 OLS Model'!$B$8*F34</f>
        <v>13379473.295765694</v>
      </c>
      <c r="P34" s="23">
        <f>'GS &lt; 50 OLS Model'!$B$9*G34</f>
        <v>0</v>
      </c>
      <c r="Q34" s="23">
        <f>'GS &lt; 50 OLS Model'!$B$10*H34</f>
        <v>-165989.93426031101</v>
      </c>
      <c r="R34" s="23">
        <f>'GS &lt; 50 OLS Model'!$B$11*I34</f>
        <v>0</v>
      </c>
      <c r="S34" s="23">
        <f>'GS &lt; 50 OLS Model'!$B$12*J34</f>
        <v>0</v>
      </c>
      <c r="T34" s="23">
        <f t="shared" ref="T34:T65" si="5">SUM(L34:S34)</f>
        <v>6943606.1116754403</v>
      </c>
      <c r="U34" s="13">
        <f t="shared" ref="U34:U65" si="6">ABS(T34-C34)/C34</f>
        <v>2.1443655794014638E-2</v>
      </c>
      <c r="V34" s="13">
        <f t="shared" ref="V34:V65" si="7">(T34-C34)/C34</f>
        <v>-2.1443655794014638E-2</v>
      </c>
    </row>
    <row r="35" spans="1:22" x14ac:dyDescent="0.2">
      <c r="A35" s="11">
        <f>'Monthly Data'!A35</f>
        <v>40817</v>
      </c>
      <c r="B35" s="6">
        <f t="shared" si="4"/>
        <v>2011</v>
      </c>
      <c r="C35" s="30">
        <f>'Monthly Data'!I35</f>
        <v>6962809.929037625</v>
      </c>
      <c r="D35">
        <f>'Monthly Data'!U35</f>
        <v>266.49999999999994</v>
      </c>
      <c r="E35">
        <f>'Monthly Data'!V35</f>
        <v>0.5</v>
      </c>
      <c r="F35" s="30">
        <f>'Monthly Data'!AC35</f>
        <v>3226</v>
      </c>
      <c r="G35" s="30">
        <f>'Monthly Data'!AG35</f>
        <v>0</v>
      </c>
      <c r="H35" s="30">
        <f>'Monthly Data'!AM35</f>
        <v>1</v>
      </c>
      <c r="I35" s="30">
        <f>'Monthly Data'!AN35</f>
        <v>0</v>
      </c>
      <c r="J35" s="30">
        <f>'Monthly Data'!AO35</f>
        <v>0</v>
      </c>
      <c r="L35" s="23">
        <f>'GS &lt; 50 OLS Model'!$B$5</f>
        <v>-6875354.7652507098</v>
      </c>
      <c r="M35" s="23">
        <f>'GS &lt; 50 OLS Model'!$B$6*D35</f>
        <v>859248.2235692112</v>
      </c>
      <c r="N35" s="23">
        <f>'GS &lt; 50 OLS Model'!$B$7*E35</f>
        <v>7586.1899644573496</v>
      </c>
      <c r="O35" s="23">
        <f>'GS &lt; 50 OLS Model'!$B$8*F35</f>
        <v>13342250.649811476</v>
      </c>
      <c r="P35" s="23">
        <f>'GS &lt; 50 OLS Model'!$B$9*G35</f>
        <v>0</v>
      </c>
      <c r="Q35" s="23">
        <f>'GS &lt; 50 OLS Model'!$B$10*H35</f>
        <v>-165989.93426031101</v>
      </c>
      <c r="R35" s="23">
        <f>'GS &lt; 50 OLS Model'!$B$11*I35</f>
        <v>0</v>
      </c>
      <c r="S35" s="23">
        <f>'GS &lt; 50 OLS Model'!$B$12*J35</f>
        <v>0</v>
      </c>
      <c r="T35" s="23">
        <f t="shared" si="5"/>
        <v>7167740.363834125</v>
      </c>
      <c r="U35" s="13">
        <f t="shared" si="6"/>
        <v>2.9432145482222689E-2</v>
      </c>
      <c r="V35" s="13">
        <f t="shared" si="7"/>
        <v>2.9432145482222689E-2</v>
      </c>
    </row>
    <row r="36" spans="1:22" x14ac:dyDescent="0.2">
      <c r="A36" s="11">
        <f>'Monthly Data'!A36</f>
        <v>40848</v>
      </c>
      <c r="B36" s="6">
        <f t="shared" si="4"/>
        <v>2011</v>
      </c>
      <c r="C36" s="30">
        <f>'Monthly Data'!I36</f>
        <v>7251164.6070800656</v>
      </c>
      <c r="D36">
        <f>'Monthly Data'!U36</f>
        <v>394.7</v>
      </c>
      <c r="E36">
        <f>'Monthly Data'!V36</f>
        <v>0</v>
      </c>
      <c r="F36" s="30">
        <f>'Monthly Data'!AC36</f>
        <v>3224</v>
      </c>
      <c r="G36" s="30">
        <f>'Monthly Data'!AG36</f>
        <v>0</v>
      </c>
      <c r="H36" s="30">
        <f>'Monthly Data'!AM36</f>
        <v>1</v>
      </c>
      <c r="I36" s="30">
        <f>'Monthly Data'!AN36</f>
        <v>0</v>
      </c>
      <c r="J36" s="30">
        <f>'Monthly Data'!AO36</f>
        <v>0</v>
      </c>
      <c r="L36" s="23">
        <f>'GS &lt; 50 OLS Model'!$B$5</f>
        <v>-6875354.7652507098</v>
      </c>
      <c r="M36" s="23">
        <f>'GS &lt; 50 OLS Model'!$B$6*D36</f>
        <v>1272590.1457514735</v>
      </c>
      <c r="N36" s="23">
        <f>'GS &lt; 50 OLS Model'!$B$7*E36</f>
        <v>0</v>
      </c>
      <c r="O36" s="23">
        <f>'GS &lt; 50 OLS Model'!$B$8*F36</f>
        <v>13333978.950710541</v>
      </c>
      <c r="P36" s="23">
        <f>'GS &lt; 50 OLS Model'!$B$9*G36</f>
        <v>0</v>
      </c>
      <c r="Q36" s="23">
        <f>'GS &lt; 50 OLS Model'!$B$10*H36</f>
        <v>-165989.93426031101</v>
      </c>
      <c r="R36" s="23">
        <f>'GS &lt; 50 OLS Model'!$B$11*I36</f>
        <v>0</v>
      </c>
      <c r="S36" s="23">
        <f>'GS &lt; 50 OLS Model'!$B$12*J36</f>
        <v>0</v>
      </c>
      <c r="T36" s="23">
        <f t="shared" si="5"/>
        <v>7565224.3969509937</v>
      </c>
      <c r="U36" s="13">
        <f t="shared" si="6"/>
        <v>4.3311634322061705E-2</v>
      </c>
      <c r="V36" s="13">
        <f t="shared" si="7"/>
        <v>4.3311634322061705E-2</v>
      </c>
    </row>
    <row r="37" spans="1:22" x14ac:dyDescent="0.2">
      <c r="A37" s="11">
        <f>'Monthly Data'!A37</f>
        <v>40878</v>
      </c>
      <c r="B37" s="6">
        <f t="shared" si="4"/>
        <v>2011</v>
      </c>
      <c r="C37" s="30">
        <f>'Monthly Data'!I37</f>
        <v>8093769.1554225087</v>
      </c>
      <c r="D37">
        <f>'Monthly Data'!U37</f>
        <v>623.09999999999991</v>
      </c>
      <c r="E37">
        <f>'Monthly Data'!V37</f>
        <v>0</v>
      </c>
      <c r="F37" s="30">
        <f>'Monthly Data'!AC37</f>
        <v>3225</v>
      </c>
      <c r="G37" s="30">
        <f>'Monthly Data'!AG37</f>
        <v>0</v>
      </c>
      <c r="H37" s="30">
        <f>'Monthly Data'!AM37</f>
        <v>0</v>
      </c>
      <c r="I37" s="30">
        <f>'Monthly Data'!AN37</f>
        <v>0</v>
      </c>
      <c r="J37" s="30">
        <f>'Monthly Data'!AO37</f>
        <v>0</v>
      </c>
      <c r="L37" s="23">
        <f>'GS &lt; 50 OLS Model'!$B$5</f>
        <v>-6875354.7652507098</v>
      </c>
      <c r="M37" s="23">
        <f>'GS &lt; 50 OLS Model'!$B$6*D37</f>
        <v>2008996.5032119155</v>
      </c>
      <c r="N37" s="23">
        <f>'GS &lt; 50 OLS Model'!$B$7*E37</f>
        <v>0</v>
      </c>
      <c r="O37" s="23">
        <f>'GS &lt; 50 OLS Model'!$B$8*F37</f>
        <v>13338114.800261008</v>
      </c>
      <c r="P37" s="23">
        <f>'GS &lt; 50 OLS Model'!$B$9*G37</f>
        <v>0</v>
      </c>
      <c r="Q37" s="23">
        <f>'GS &lt; 50 OLS Model'!$B$10*H37</f>
        <v>0</v>
      </c>
      <c r="R37" s="23">
        <f>'GS &lt; 50 OLS Model'!$B$11*I37</f>
        <v>0</v>
      </c>
      <c r="S37" s="23">
        <f>'GS &lt; 50 OLS Model'!$B$12*J37</f>
        <v>0</v>
      </c>
      <c r="T37" s="23">
        <f t="shared" si="5"/>
        <v>8471756.5382222123</v>
      </c>
      <c r="U37" s="13">
        <f t="shared" si="6"/>
        <v>4.6701033293798211E-2</v>
      </c>
      <c r="V37" s="13">
        <f t="shared" si="7"/>
        <v>4.6701033293798211E-2</v>
      </c>
    </row>
    <row r="38" spans="1:22" x14ac:dyDescent="0.2">
      <c r="A38" s="11">
        <f>'Monthly Data'!A38</f>
        <v>40909</v>
      </c>
      <c r="B38" s="6">
        <f t="shared" si="4"/>
        <v>2012</v>
      </c>
      <c r="C38" s="30">
        <f>'Monthly Data'!I38</f>
        <v>8616766.236348236</v>
      </c>
      <c r="D38">
        <f>'Monthly Data'!U38</f>
        <v>712.69999999999993</v>
      </c>
      <c r="E38">
        <f>'Monthly Data'!V38</f>
        <v>0</v>
      </c>
      <c r="F38" s="30">
        <f>'Monthly Data'!AC38</f>
        <v>3226</v>
      </c>
      <c r="G38" s="30">
        <f>'Monthly Data'!AG38</f>
        <v>0</v>
      </c>
      <c r="H38" s="30">
        <f>'Monthly Data'!AM38</f>
        <v>0</v>
      </c>
      <c r="I38" s="30">
        <f>'Monthly Data'!AN38</f>
        <v>0</v>
      </c>
      <c r="J38" s="30">
        <f>'Monthly Data'!AO38</f>
        <v>0</v>
      </c>
      <c r="L38" s="23">
        <f>'GS &lt; 50 OLS Model'!$B$5</f>
        <v>-6875354.7652507098</v>
      </c>
      <c r="M38" s="23">
        <f>'GS &lt; 50 OLS Model'!$B$6*D38</f>
        <v>2297884.4613049789</v>
      </c>
      <c r="N38" s="23">
        <f>'GS &lt; 50 OLS Model'!$B$7*E38</f>
        <v>0</v>
      </c>
      <c r="O38" s="23">
        <f>'GS &lt; 50 OLS Model'!$B$8*F38</f>
        <v>13342250.649811476</v>
      </c>
      <c r="P38" s="23">
        <f>'GS &lt; 50 OLS Model'!$B$9*G38</f>
        <v>0</v>
      </c>
      <c r="Q38" s="23">
        <f>'GS &lt; 50 OLS Model'!$B$10*H38</f>
        <v>0</v>
      </c>
      <c r="R38" s="23">
        <f>'GS &lt; 50 OLS Model'!$B$11*I38</f>
        <v>0</v>
      </c>
      <c r="S38" s="23">
        <f>'GS &lt; 50 OLS Model'!$B$12*J38</f>
        <v>0</v>
      </c>
      <c r="T38" s="23">
        <f t="shared" si="5"/>
        <v>8764780.3458657451</v>
      </c>
      <c r="U38" s="13">
        <f t="shared" si="6"/>
        <v>1.7177454448414644E-2</v>
      </c>
      <c r="V38" s="13">
        <f t="shared" si="7"/>
        <v>1.7177454448414644E-2</v>
      </c>
    </row>
    <row r="39" spans="1:22" x14ac:dyDescent="0.2">
      <c r="A39" s="11">
        <f>'Monthly Data'!A39</f>
        <v>40940</v>
      </c>
      <c r="B39" s="6">
        <f t="shared" si="4"/>
        <v>2012</v>
      </c>
      <c r="C39" s="30">
        <f>'Monthly Data'!I39</f>
        <v>7990695.766057251</v>
      </c>
      <c r="D39">
        <f>'Monthly Data'!U39</f>
        <v>604.40000000000009</v>
      </c>
      <c r="E39">
        <f>'Monthly Data'!V39</f>
        <v>0</v>
      </c>
      <c r="F39" s="30">
        <f>'Monthly Data'!AC39</f>
        <v>3225</v>
      </c>
      <c r="G39" s="30">
        <f>'Monthly Data'!AG39</f>
        <v>0</v>
      </c>
      <c r="H39" s="30">
        <f>'Monthly Data'!AM39</f>
        <v>0</v>
      </c>
      <c r="I39" s="30">
        <f>'Monthly Data'!AN39</f>
        <v>1</v>
      </c>
      <c r="J39" s="30">
        <f>'Monthly Data'!AO39</f>
        <v>0</v>
      </c>
      <c r="L39" s="23">
        <f>'GS &lt; 50 OLS Model'!$B$5</f>
        <v>-6875354.7652507098</v>
      </c>
      <c r="M39" s="23">
        <f>'GS &lt; 50 OLS Model'!$B$6*D39</f>
        <v>1948704.0387438326</v>
      </c>
      <c r="N39" s="23">
        <f>'GS &lt; 50 OLS Model'!$B$7*E39</f>
        <v>0</v>
      </c>
      <c r="O39" s="23">
        <f>'GS &lt; 50 OLS Model'!$B$8*F39</f>
        <v>13338114.800261008</v>
      </c>
      <c r="P39" s="23">
        <f>'GS &lt; 50 OLS Model'!$B$9*G39</f>
        <v>0</v>
      </c>
      <c r="Q39" s="23">
        <f>'GS &lt; 50 OLS Model'!$B$10*H39</f>
        <v>0</v>
      </c>
      <c r="R39" s="23">
        <f>'GS &lt; 50 OLS Model'!$B$11*I39</f>
        <v>-326865.93157912203</v>
      </c>
      <c r="S39" s="23">
        <f>'GS &lt; 50 OLS Model'!$B$12*J39</f>
        <v>0</v>
      </c>
      <c r="T39" s="23">
        <f t="shared" si="5"/>
        <v>8084598.1421750076</v>
      </c>
      <c r="U39" s="13">
        <f t="shared" si="6"/>
        <v>1.1751464311359918E-2</v>
      </c>
      <c r="V39" s="13">
        <f t="shared" si="7"/>
        <v>1.1751464311359918E-2</v>
      </c>
    </row>
    <row r="40" spans="1:22" x14ac:dyDescent="0.2">
      <c r="A40" s="11">
        <f>'Monthly Data'!A40</f>
        <v>40969</v>
      </c>
      <c r="B40" s="6">
        <f t="shared" si="4"/>
        <v>2012</v>
      </c>
      <c r="C40" s="30">
        <f>'Monthly Data'!I40</f>
        <v>7701208.6086662654</v>
      </c>
      <c r="D40">
        <f>'Monthly Data'!U40</f>
        <v>412.19999999999993</v>
      </c>
      <c r="E40">
        <f>'Monthly Data'!V40</f>
        <v>0</v>
      </c>
      <c r="F40" s="30">
        <f>'Monthly Data'!AC40</f>
        <v>3222</v>
      </c>
      <c r="G40" s="30">
        <f>'Monthly Data'!AG40</f>
        <v>0</v>
      </c>
      <c r="H40" s="30">
        <f>'Monthly Data'!AM40</f>
        <v>0</v>
      </c>
      <c r="I40" s="30">
        <f>'Monthly Data'!AN40</f>
        <v>0</v>
      </c>
      <c r="J40" s="30">
        <f>'Monthly Data'!AO40</f>
        <v>0</v>
      </c>
      <c r="L40" s="23">
        <f>'GS &lt; 50 OLS Model'!$B$5</f>
        <v>-6875354.7652507098</v>
      </c>
      <c r="M40" s="23">
        <f>'GS &lt; 50 OLS Model'!$B$6*D40</f>
        <v>1329013.5750665248</v>
      </c>
      <c r="N40" s="23">
        <f>'GS &lt; 50 OLS Model'!$B$7*E40</f>
        <v>0</v>
      </c>
      <c r="O40" s="23">
        <f>'GS &lt; 50 OLS Model'!$B$8*F40</f>
        <v>13325707.251609603</v>
      </c>
      <c r="P40" s="23">
        <f>'GS &lt; 50 OLS Model'!$B$9*G40</f>
        <v>0</v>
      </c>
      <c r="Q40" s="23">
        <f>'GS &lt; 50 OLS Model'!$B$10*H40</f>
        <v>0</v>
      </c>
      <c r="R40" s="23">
        <f>'GS &lt; 50 OLS Model'!$B$11*I40</f>
        <v>0</v>
      </c>
      <c r="S40" s="23">
        <f>'GS &lt; 50 OLS Model'!$B$12*J40</f>
        <v>0</v>
      </c>
      <c r="T40" s="23">
        <f t="shared" si="5"/>
        <v>7779366.0614254177</v>
      </c>
      <c r="U40" s="13">
        <f t="shared" si="6"/>
        <v>1.0148725574217109E-2</v>
      </c>
      <c r="V40" s="13">
        <f t="shared" si="7"/>
        <v>1.0148725574217109E-2</v>
      </c>
    </row>
    <row r="41" spans="1:22" x14ac:dyDescent="0.2">
      <c r="A41" s="11">
        <f>'Monthly Data'!A41</f>
        <v>41000</v>
      </c>
      <c r="B41" s="6">
        <f t="shared" si="4"/>
        <v>2012</v>
      </c>
      <c r="C41" s="30">
        <f>'Monthly Data'!I41</f>
        <v>6920576.3044752814</v>
      </c>
      <c r="D41">
        <f>'Monthly Data'!U41</f>
        <v>358.9</v>
      </c>
      <c r="E41">
        <f>'Monthly Data'!V41</f>
        <v>0.8</v>
      </c>
      <c r="F41" s="30">
        <f>'Monthly Data'!AC41</f>
        <v>3213</v>
      </c>
      <c r="G41" s="30">
        <f>'Monthly Data'!AG41</f>
        <v>0</v>
      </c>
      <c r="H41" s="30">
        <f>'Monthly Data'!AM41</f>
        <v>0</v>
      </c>
      <c r="I41" s="30">
        <f>'Monthly Data'!AN41</f>
        <v>0</v>
      </c>
      <c r="J41" s="30">
        <f>'Monthly Data'!AO41</f>
        <v>1</v>
      </c>
      <c r="L41" s="23">
        <f>'GS &lt; 50 OLS Model'!$B$5</f>
        <v>-6875354.7652507098</v>
      </c>
      <c r="M41" s="23">
        <f>'GS &lt; 50 OLS Model'!$B$6*D41</f>
        <v>1157163.9303526827</v>
      </c>
      <c r="N41" s="23">
        <f>'GS &lt; 50 OLS Model'!$B$7*E41</f>
        <v>12137.90394313176</v>
      </c>
      <c r="O41" s="23">
        <f>'GS &lt; 50 OLS Model'!$B$8*F41</f>
        <v>13288484.605655385</v>
      </c>
      <c r="P41" s="23">
        <f>'GS &lt; 50 OLS Model'!$B$9*G41</f>
        <v>0</v>
      </c>
      <c r="Q41" s="23">
        <f>'GS &lt; 50 OLS Model'!$B$10*H41</f>
        <v>0</v>
      </c>
      <c r="R41" s="23">
        <f>'GS &lt; 50 OLS Model'!$B$11*I41</f>
        <v>0</v>
      </c>
      <c r="S41" s="23">
        <f>'GS &lt; 50 OLS Model'!$B$12*J41</f>
        <v>-430573.12975029001</v>
      </c>
      <c r="T41" s="23">
        <f t="shared" si="5"/>
        <v>7151858.5449502002</v>
      </c>
      <c r="U41" s="13">
        <f t="shared" si="6"/>
        <v>3.3419505876318013E-2</v>
      </c>
      <c r="V41" s="13">
        <f t="shared" si="7"/>
        <v>3.3419505876318013E-2</v>
      </c>
    </row>
    <row r="42" spans="1:22" x14ac:dyDescent="0.2">
      <c r="A42" s="11">
        <f>'Monthly Data'!A42</f>
        <v>41030</v>
      </c>
      <c r="B42" s="6">
        <f t="shared" si="4"/>
        <v>2012</v>
      </c>
      <c r="C42" s="30">
        <f>'Monthly Data'!I42</f>
        <v>6992836.9937842954</v>
      </c>
      <c r="D42">
        <f>'Monthly Data'!U42</f>
        <v>94.000000000000014</v>
      </c>
      <c r="E42">
        <f>'Monthly Data'!V42</f>
        <v>20.100000000000001</v>
      </c>
      <c r="F42" s="30">
        <f>'Monthly Data'!AC42</f>
        <v>3198</v>
      </c>
      <c r="G42" s="30">
        <f>'Monthly Data'!AG42</f>
        <v>0</v>
      </c>
      <c r="H42" s="30">
        <f>'Monthly Data'!AM42</f>
        <v>0</v>
      </c>
      <c r="I42" s="30">
        <f>'Monthly Data'!AN42</f>
        <v>0</v>
      </c>
      <c r="J42" s="30">
        <f>'Monthly Data'!AO42</f>
        <v>0</v>
      </c>
      <c r="L42" s="23">
        <f>'GS &lt; 50 OLS Model'!$B$5</f>
        <v>-6875354.7652507098</v>
      </c>
      <c r="M42" s="23">
        <f>'GS &lt; 50 OLS Model'!$B$6*D42</f>
        <v>303074.4203208476</v>
      </c>
      <c r="N42" s="23">
        <f>'GS &lt; 50 OLS Model'!$B$7*E42</f>
        <v>304964.8365711855</v>
      </c>
      <c r="O42" s="23">
        <f>'GS &lt; 50 OLS Model'!$B$8*F42</f>
        <v>13226446.862398358</v>
      </c>
      <c r="P42" s="23">
        <f>'GS &lt; 50 OLS Model'!$B$9*G42</f>
        <v>0</v>
      </c>
      <c r="Q42" s="23">
        <f>'GS &lt; 50 OLS Model'!$B$10*H42</f>
        <v>0</v>
      </c>
      <c r="R42" s="23">
        <f>'GS &lt; 50 OLS Model'!$B$11*I42</f>
        <v>0</v>
      </c>
      <c r="S42" s="23">
        <f>'GS &lt; 50 OLS Model'!$B$12*J42</f>
        <v>0</v>
      </c>
      <c r="T42" s="23">
        <f t="shared" si="5"/>
        <v>6959131.3540396821</v>
      </c>
      <c r="U42" s="13">
        <f t="shared" si="6"/>
        <v>4.8200236577190577E-3</v>
      </c>
      <c r="V42" s="13">
        <f t="shared" si="7"/>
        <v>-4.8200236577190577E-3</v>
      </c>
    </row>
    <row r="43" spans="1:22" x14ac:dyDescent="0.2">
      <c r="A43" s="11">
        <f>'Monthly Data'!A43</f>
        <v>41061</v>
      </c>
      <c r="B43" s="6">
        <f t="shared" si="4"/>
        <v>2012</v>
      </c>
      <c r="C43" s="30">
        <f>'Monthly Data'!I43</f>
        <v>7377632.6825933103</v>
      </c>
      <c r="D43">
        <f>'Monthly Data'!U43</f>
        <v>41.300000000000004</v>
      </c>
      <c r="E43">
        <f>'Monthly Data'!V43</f>
        <v>51.8</v>
      </c>
      <c r="F43" s="30">
        <f>'Monthly Data'!AC43</f>
        <v>3201</v>
      </c>
      <c r="G43" s="30">
        <f>'Monthly Data'!AG43</f>
        <v>0</v>
      </c>
      <c r="H43" s="30">
        <f>'Monthly Data'!AM43</f>
        <v>0</v>
      </c>
      <c r="I43" s="30">
        <f>'Monthly Data'!AN43</f>
        <v>0</v>
      </c>
      <c r="J43" s="30">
        <f>'Monthly Data'!AO43</f>
        <v>0</v>
      </c>
      <c r="L43" s="23">
        <f>'GS &lt; 50 OLS Model'!$B$5</f>
        <v>-6875354.7652507098</v>
      </c>
      <c r="M43" s="23">
        <f>'GS &lt; 50 OLS Model'!$B$6*D43</f>
        <v>133159.29318352131</v>
      </c>
      <c r="N43" s="23">
        <f>'GS &lt; 50 OLS Model'!$B$7*E43</f>
        <v>785929.28031778138</v>
      </c>
      <c r="O43" s="23">
        <f>'GS &lt; 50 OLS Model'!$B$8*F43</f>
        <v>13238854.411049765</v>
      </c>
      <c r="P43" s="23">
        <f>'GS &lt; 50 OLS Model'!$B$9*G43</f>
        <v>0</v>
      </c>
      <c r="Q43" s="23">
        <f>'GS &lt; 50 OLS Model'!$B$10*H43</f>
        <v>0</v>
      </c>
      <c r="R43" s="23">
        <f>'GS &lt; 50 OLS Model'!$B$11*I43</f>
        <v>0</v>
      </c>
      <c r="S43" s="23">
        <f>'GS &lt; 50 OLS Model'!$B$12*J43</f>
        <v>0</v>
      </c>
      <c r="T43" s="23">
        <f t="shared" si="5"/>
        <v>7282588.2193003576</v>
      </c>
      <c r="U43" s="13">
        <f t="shared" si="6"/>
        <v>1.2882786034766855E-2</v>
      </c>
      <c r="V43" s="13">
        <f t="shared" si="7"/>
        <v>-1.2882786034766855E-2</v>
      </c>
    </row>
    <row r="44" spans="1:22" x14ac:dyDescent="0.2">
      <c r="A44" s="11">
        <f>'Monthly Data'!A44</f>
        <v>41091</v>
      </c>
      <c r="B44" s="6">
        <f t="shared" si="4"/>
        <v>2012</v>
      </c>
      <c r="C44" s="30">
        <f>'Monthly Data'!I44</f>
        <v>8108140.1990023255</v>
      </c>
      <c r="D44">
        <f>'Monthly Data'!U44</f>
        <v>0.2</v>
      </c>
      <c r="E44">
        <f>'Monthly Data'!V44</f>
        <v>120.69999999999996</v>
      </c>
      <c r="F44" s="30">
        <f>'Monthly Data'!AC44</f>
        <v>3197</v>
      </c>
      <c r="G44" s="30">
        <f>'Monthly Data'!AG44</f>
        <v>0</v>
      </c>
      <c r="H44" s="30">
        <f>'Monthly Data'!AM44</f>
        <v>0</v>
      </c>
      <c r="I44" s="30">
        <f>'Monthly Data'!AN44</f>
        <v>0</v>
      </c>
      <c r="J44" s="30">
        <f>'Monthly Data'!AO44</f>
        <v>0</v>
      </c>
      <c r="L44" s="23">
        <f>'GS &lt; 50 OLS Model'!$B$5</f>
        <v>-6875354.7652507098</v>
      </c>
      <c r="M44" s="23">
        <f>'GS &lt; 50 OLS Model'!$B$6*D44</f>
        <v>644.83919217201606</v>
      </c>
      <c r="N44" s="23">
        <f>'GS &lt; 50 OLS Model'!$B$7*E44</f>
        <v>1831306.2574200036</v>
      </c>
      <c r="O44" s="23">
        <f>'GS &lt; 50 OLS Model'!$B$8*F44</f>
        <v>13222311.012847889</v>
      </c>
      <c r="P44" s="23">
        <f>'GS &lt; 50 OLS Model'!$B$9*G44</f>
        <v>0</v>
      </c>
      <c r="Q44" s="23">
        <f>'GS &lt; 50 OLS Model'!$B$10*H44</f>
        <v>0</v>
      </c>
      <c r="R44" s="23">
        <f>'GS &lt; 50 OLS Model'!$B$11*I44</f>
        <v>0</v>
      </c>
      <c r="S44" s="23">
        <f>'GS &lt; 50 OLS Model'!$B$12*J44</f>
        <v>0</v>
      </c>
      <c r="T44" s="23">
        <f t="shared" si="5"/>
        <v>8178907.3442093544</v>
      </c>
      <c r="U44" s="13">
        <f t="shared" si="6"/>
        <v>8.7279133648597313E-3</v>
      </c>
      <c r="V44" s="13">
        <f t="shared" si="7"/>
        <v>8.7279133648597313E-3</v>
      </c>
    </row>
    <row r="45" spans="1:22" x14ac:dyDescent="0.2">
      <c r="A45" s="11">
        <f>'Monthly Data'!A45</f>
        <v>41122</v>
      </c>
      <c r="B45" s="6">
        <f t="shared" si="4"/>
        <v>2012</v>
      </c>
      <c r="C45" s="30">
        <f>'Monthly Data'!I45</f>
        <v>7894188.0266113393</v>
      </c>
      <c r="D45">
        <f>'Monthly Data'!U45</f>
        <v>7.3000000000000007</v>
      </c>
      <c r="E45">
        <f>'Monthly Data'!V45</f>
        <v>87.199999999999974</v>
      </c>
      <c r="F45" s="30">
        <f>'Monthly Data'!AC45</f>
        <v>3194</v>
      </c>
      <c r="G45" s="30">
        <f>'Monthly Data'!AG45</f>
        <v>0</v>
      </c>
      <c r="H45" s="30">
        <f>'Monthly Data'!AM45</f>
        <v>0</v>
      </c>
      <c r="I45" s="30">
        <f>'Monthly Data'!AN45</f>
        <v>0</v>
      </c>
      <c r="J45" s="30">
        <f>'Monthly Data'!AO45</f>
        <v>0</v>
      </c>
      <c r="L45" s="23">
        <f>'GS &lt; 50 OLS Model'!$B$5</f>
        <v>-6875354.7652507098</v>
      </c>
      <c r="M45" s="23">
        <f>'GS &lt; 50 OLS Model'!$B$6*D45</f>
        <v>23536.630514278586</v>
      </c>
      <c r="N45" s="23">
        <f>'GS &lt; 50 OLS Model'!$B$7*E45</f>
        <v>1323031.5298013613</v>
      </c>
      <c r="O45" s="23">
        <f>'GS &lt; 50 OLS Model'!$B$8*F45</f>
        <v>13209903.464196485</v>
      </c>
      <c r="P45" s="23">
        <f>'GS &lt; 50 OLS Model'!$B$9*G45</f>
        <v>0</v>
      </c>
      <c r="Q45" s="23">
        <f>'GS &lt; 50 OLS Model'!$B$10*H45</f>
        <v>0</v>
      </c>
      <c r="R45" s="23">
        <f>'GS &lt; 50 OLS Model'!$B$11*I45</f>
        <v>0</v>
      </c>
      <c r="S45" s="23">
        <f>'GS &lt; 50 OLS Model'!$B$12*J45</f>
        <v>0</v>
      </c>
      <c r="T45" s="23">
        <f t="shared" si="5"/>
        <v>7681116.859261415</v>
      </c>
      <c r="U45" s="13">
        <f t="shared" si="6"/>
        <v>2.6990890846742006E-2</v>
      </c>
      <c r="V45" s="13">
        <f t="shared" si="7"/>
        <v>-2.6990890846742006E-2</v>
      </c>
    </row>
    <row r="46" spans="1:22" x14ac:dyDescent="0.2">
      <c r="A46" s="11">
        <f>'Monthly Data'!A46</f>
        <v>41153</v>
      </c>
      <c r="B46" s="6">
        <f t="shared" si="4"/>
        <v>2012</v>
      </c>
      <c r="C46" s="30">
        <f>'Monthly Data'!I46</f>
        <v>7032231.0455203541</v>
      </c>
      <c r="D46">
        <f>'Monthly Data'!U46</f>
        <v>106.30000000000003</v>
      </c>
      <c r="E46">
        <f>'Monthly Data'!V46</f>
        <v>20.200000000000003</v>
      </c>
      <c r="F46" s="30">
        <f>'Monthly Data'!AC46</f>
        <v>3166</v>
      </c>
      <c r="G46" s="30">
        <f>'Monthly Data'!AG46</f>
        <v>0</v>
      </c>
      <c r="H46" s="30">
        <f>'Monthly Data'!AM46</f>
        <v>1</v>
      </c>
      <c r="I46" s="30">
        <f>'Monthly Data'!AN46</f>
        <v>0</v>
      </c>
      <c r="J46" s="30">
        <f>'Monthly Data'!AO46</f>
        <v>0</v>
      </c>
      <c r="L46" s="23">
        <f>'GS &lt; 50 OLS Model'!$B$5</f>
        <v>-6875354.7652507098</v>
      </c>
      <c r="M46" s="23">
        <f>'GS &lt; 50 OLS Model'!$B$6*D46</f>
        <v>342732.03063942661</v>
      </c>
      <c r="N46" s="23">
        <f>'GS &lt; 50 OLS Model'!$B$7*E46</f>
        <v>306482.07456407696</v>
      </c>
      <c r="O46" s="23">
        <f>'GS &lt; 50 OLS Model'!$B$8*F46</f>
        <v>13094099.676783364</v>
      </c>
      <c r="P46" s="23">
        <f>'GS &lt; 50 OLS Model'!$B$9*G46</f>
        <v>0</v>
      </c>
      <c r="Q46" s="23">
        <f>'GS &lt; 50 OLS Model'!$B$10*H46</f>
        <v>-165989.93426031101</v>
      </c>
      <c r="R46" s="23">
        <f>'GS &lt; 50 OLS Model'!$B$11*I46</f>
        <v>0</v>
      </c>
      <c r="S46" s="23">
        <f>'GS &lt; 50 OLS Model'!$B$12*J46</f>
        <v>0</v>
      </c>
      <c r="T46" s="23">
        <f t="shared" si="5"/>
        <v>6701969.0824758476</v>
      </c>
      <c r="U46" s="13">
        <f t="shared" si="6"/>
        <v>4.6964037573095488E-2</v>
      </c>
      <c r="V46" s="13">
        <f t="shared" si="7"/>
        <v>-4.6964037573095488E-2</v>
      </c>
    </row>
    <row r="47" spans="1:22" x14ac:dyDescent="0.2">
      <c r="A47" s="11">
        <f>'Monthly Data'!A47</f>
        <v>41183</v>
      </c>
      <c r="B47" s="6">
        <f t="shared" si="4"/>
        <v>2012</v>
      </c>
      <c r="C47" s="30">
        <f>'Monthly Data'!I47</f>
        <v>6851983.3074293695</v>
      </c>
      <c r="D47">
        <f>'Monthly Data'!U47</f>
        <v>259.09999999999991</v>
      </c>
      <c r="E47">
        <f>'Monthly Data'!V47</f>
        <v>0</v>
      </c>
      <c r="F47" s="30">
        <f>'Monthly Data'!AC47</f>
        <v>3163</v>
      </c>
      <c r="G47" s="30">
        <f>'Monthly Data'!AG47</f>
        <v>0</v>
      </c>
      <c r="H47" s="30">
        <f>'Monthly Data'!AM47</f>
        <v>1</v>
      </c>
      <c r="I47" s="30">
        <f>'Monthly Data'!AN47</f>
        <v>0</v>
      </c>
      <c r="J47" s="30">
        <f>'Monthly Data'!AO47</f>
        <v>0</v>
      </c>
      <c r="L47" s="23">
        <f>'GS &lt; 50 OLS Model'!$B$5</f>
        <v>-6875354.7652507098</v>
      </c>
      <c r="M47" s="23">
        <f>'GS &lt; 50 OLS Model'!$B$6*D47</f>
        <v>835389.1734588464</v>
      </c>
      <c r="N47" s="23">
        <f>'GS &lt; 50 OLS Model'!$B$7*E47</f>
        <v>0</v>
      </c>
      <c r="O47" s="23">
        <f>'GS &lt; 50 OLS Model'!$B$8*F47</f>
        <v>13081692.12813196</v>
      </c>
      <c r="P47" s="23">
        <f>'GS &lt; 50 OLS Model'!$B$9*G47</f>
        <v>0</v>
      </c>
      <c r="Q47" s="23">
        <f>'GS &lt; 50 OLS Model'!$B$10*H47</f>
        <v>-165989.93426031101</v>
      </c>
      <c r="R47" s="23">
        <f>'GS &lt; 50 OLS Model'!$B$11*I47</f>
        <v>0</v>
      </c>
      <c r="S47" s="23">
        <f>'GS &lt; 50 OLS Model'!$B$12*J47</f>
        <v>0</v>
      </c>
      <c r="T47" s="23">
        <f t="shared" si="5"/>
        <v>6875736.6020797854</v>
      </c>
      <c r="U47" s="13">
        <f t="shared" si="6"/>
        <v>3.4666305483641519E-3</v>
      </c>
      <c r="V47" s="13">
        <f t="shared" si="7"/>
        <v>3.4666305483641519E-3</v>
      </c>
    </row>
    <row r="48" spans="1:22" x14ac:dyDescent="0.2">
      <c r="A48" s="11">
        <f>'Monthly Data'!A48</f>
        <v>41214</v>
      </c>
      <c r="B48" s="6">
        <f t="shared" si="4"/>
        <v>2012</v>
      </c>
      <c r="C48" s="30">
        <f>'Monthly Data'!I48</f>
        <v>7479887.5906383833</v>
      </c>
      <c r="D48">
        <f>'Monthly Data'!U48</f>
        <v>498.9</v>
      </c>
      <c r="E48">
        <f>'Monthly Data'!V48</f>
        <v>0</v>
      </c>
      <c r="F48" s="30">
        <f>'Monthly Data'!AC48</f>
        <v>3177</v>
      </c>
      <c r="G48" s="30">
        <f>'Monthly Data'!AG48</f>
        <v>0</v>
      </c>
      <c r="H48" s="30">
        <f>'Monthly Data'!AM48</f>
        <v>1</v>
      </c>
      <c r="I48" s="30">
        <f>'Monthly Data'!AN48</f>
        <v>0</v>
      </c>
      <c r="J48" s="30">
        <f>'Monthly Data'!AO48</f>
        <v>0</v>
      </c>
      <c r="L48" s="23">
        <f>'GS &lt; 50 OLS Model'!$B$5</f>
        <v>-6875354.7652507098</v>
      </c>
      <c r="M48" s="23">
        <f>'GS &lt; 50 OLS Model'!$B$6*D48</f>
        <v>1608551.3648730938</v>
      </c>
      <c r="N48" s="23">
        <f>'GS &lt; 50 OLS Model'!$B$7*E48</f>
        <v>0</v>
      </c>
      <c r="O48" s="23">
        <f>'GS &lt; 50 OLS Model'!$B$8*F48</f>
        <v>13139594.02183852</v>
      </c>
      <c r="P48" s="23">
        <f>'GS &lt; 50 OLS Model'!$B$9*G48</f>
        <v>0</v>
      </c>
      <c r="Q48" s="23">
        <f>'GS &lt; 50 OLS Model'!$B$10*H48</f>
        <v>-165989.93426031101</v>
      </c>
      <c r="R48" s="23">
        <f>'GS &lt; 50 OLS Model'!$B$11*I48</f>
        <v>0</v>
      </c>
      <c r="S48" s="23">
        <f>'GS &lt; 50 OLS Model'!$B$12*J48</f>
        <v>0</v>
      </c>
      <c r="T48" s="23">
        <f t="shared" si="5"/>
        <v>7706800.6872005928</v>
      </c>
      <c r="U48" s="13">
        <f t="shared" si="6"/>
        <v>3.033643137180398E-2</v>
      </c>
      <c r="V48" s="13">
        <f t="shared" si="7"/>
        <v>3.033643137180398E-2</v>
      </c>
    </row>
    <row r="49" spans="1:22" x14ac:dyDescent="0.2">
      <c r="A49" s="11">
        <f>'Monthly Data'!A49</f>
        <v>41244</v>
      </c>
      <c r="B49" s="6">
        <f t="shared" si="4"/>
        <v>2012</v>
      </c>
      <c r="C49" s="30">
        <f>'Monthly Data'!I49</f>
        <v>8137948.6939473981</v>
      </c>
      <c r="D49">
        <f>'Monthly Data'!U49</f>
        <v>648.19999999999993</v>
      </c>
      <c r="E49">
        <f>'Monthly Data'!V49</f>
        <v>0</v>
      </c>
      <c r="F49" s="30">
        <f>'Monthly Data'!AC49</f>
        <v>3180</v>
      </c>
      <c r="G49" s="30">
        <f>'Monthly Data'!AG49</f>
        <v>0</v>
      </c>
      <c r="H49" s="30">
        <f>'Monthly Data'!AM49</f>
        <v>0</v>
      </c>
      <c r="I49" s="30">
        <f>'Monthly Data'!AN49</f>
        <v>0</v>
      </c>
      <c r="J49" s="30">
        <f>'Monthly Data'!AO49</f>
        <v>0</v>
      </c>
      <c r="L49" s="23">
        <f>'GS &lt; 50 OLS Model'!$B$5</f>
        <v>-6875354.7652507098</v>
      </c>
      <c r="M49" s="23">
        <f>'GS &lt; 50 OLS Model'!$B$6*D49</f>
        <v>2089923.8218295036</v>
      </c>
      <c r="N49" s="23">
        <f>'GS &lt; 50 OLS Model'!$B$7*E49</f>
        <v>0</v>
      </c>
      <c r="O49" s="23">
        <f>'GS &lt; 50 OLS Model'!$B$8*F49</f>
        <v>13152001.570489924</v>
      </c>
      <c r="P49" s="23">
        <f>'GS &lt; 50 OLS Model'!$B$9*G49</f>
        <v>0</v>
      </c>
      <c r="Q49" s="23">
        <f>'GS &lt; 50 OLS Model'!$B$10*H49</f>
        <v>0</v>
      </c>
      <c r="R49" s="23">
        <f>'GS &lt; 50 OLS Model'!$B$11*I49</f>
        <v>0</v>
      </c>
      <c r="S49" s="23">
        <f>'GS &lt; 50 OLS Model'!$B$12*J49</f>
        <v>0</v>
      </c>
      <c r="T49" s="23">
        <f t="shared" si="5"/>
        <v>8366570.627068718</v>
      </c>
      <c r="U49" s="13">
        <f t="shared" si="6"/>
        <v>2.809331217476924E-2</v>
      </c>
      <c r="V49" s="13">
        <f t="shared" si="7"/>
        <v>2.809331217476924E-2</v>
      </c>
    </row>
    <row r="50" spans="1:22" x14ac:dyDescent="0.2">
      <c r="A50" s="11">
        <f>'Monthly Data'!A50</f>
        <v>41275</v>
      </c>
      <c r="B50" s="6">
        <f t="shared" si="4"/>
        <v>2013</v>
      </c>
      <c r="C50" s="30">
        <f>'Monthly Data'!I50</f>
        <v>8754489.4838419612</v>
      </c>
      <c r="D50">
        <f>'Monthly Data'!U50</f>
        <v>743.9</v>
      </c>
      <c r="E50">
        <f>'Monthly Data'!V50</f>
        <v>0</v>
      </c>
      <c r="F50" s="30">
        <f>'Monthly Data'!AC50</f>
        <v>3175</v>
      </c>
      <c r="G50" s="30">
        <f>'Monthly Data'!AG50</f>
        <v>0</v>
      </c>
      <c r="H50" s="30">
        <f>'Monthly Data'!AM50</f>
        <v>0</v>
      </c>
      <c r="I50" s="30">
        <f>'Monthly Data'!AN50</f>
        <v>0</v>
      </c>
      <c r="J50" s="30">
        <f>'Monthly Data'!AO50</f>
        <v>0</v>
      </c>
      <c r="L50" s="23">
        <f>'GS &lt; 50 OLS Model'!$B$5</f>
        <v>-6875354.7652507098</v>
      </c>
      <c r="M50" s="23">
        <f>'GS &lt; 50 OLS Model'!$B$6*D50</f>
        <v>2398479.3752838136</v>
      </c>
      <c r="N50" s="23">
        <f>'GS &lt; 50 OLS Model'!$B$7*E50</f>
        <v>0</v>
      </c>
      <c r="O50" s="23">
        <f>'GS &lt; 50 OLS Model'!$B$8*F50</f>
        <v>13131322.322737582</v>
      </c>
      <c r="P50" s="23">
        <f>'GS &lt; 50 OLS Model'!$B$9*G50</f>
        <v>0</v>
      </c>
      <c r="Q50" s="23">
        <f>'GS &lt; 50 OLS Model'!$B$10*H50</f>
        <v>0</v>
      </c>
      <c r="R50" s="23">
        <f>'GS &lt; 50 OLS Model'!$B$11*I50</f>
        <v>0</v>
      </c>
      <c r="S50" s="23">
        <f>'GS &lt; 50 OLS Model'!$B$12*J50</f>
        <v>0</v>
      </c>
      <c r="T50" s="23">
        <f t="shared" si="5"/>
        <v>8654446.9327706862</v>
      </c>
      <c r="U50" s="13">
        <f t="shared" si="6"/>
        <v>1.1427571105764894E-2</v>
      </c>
      <c r="V50" s="13">
        <f t="shared" si="7"/>
        <v>-1.1427571105764894E-2</v>
      </c>
    </row>
    <row r="51" spans="1:22" x14ac:dyDescent="0.2">
      <c r="A51" s="11">
        <f>'Monthly Data'!A51</f>
        <v>41306</v>
      </c>
      <c r="B51" s="6">
        <f t="shared" si="4"/>
        <v>2013</v>
      </c>
      <c r="C51" s="30">
        <f>'Monthly Data'!I51</f>
        <v>7995622.6666620364</v>
      </c>
      <c r="D51">
        <f>'Monthly Data'!U51</f>
        <v>693.5</v>
      </c>
      <c r="E51">
        <f>'Monthly Data'!V51</f>
        <v>0</v>
      </c>
      <c r="F51" s="30">
        <f>'Monthly Data'!AC51</f>
        <v>3183</v>
      </c>
      <c r="G51" s="30">
        <f>'Monthly Data'!AG51</f>
        <v>0</v>
      </c>
      <c r="H51" s="30">
        <f>'Monthly Data'!AM51</f>
        <v>0</v>
      </c>
      <c r="I51" s="30">
        <f>'Monthly Data'!AN51</f>
        <v>1</v>
      </c>
      <c r="J51" s="30">
        <f>'Monthly Data'!AO51</f>
        <v>0</v>
      </c>
      <c r="L51" s="23">
        <f>'GS &lt; 50 OLS Model'!$B$5</f>
        <v>-6875354.7652507098</v>
      </c>
      <c r="M51" s="23">
        <f>'GS &lt; 50 OLS Model'!$B$6*D51</f>
        <v>2235979.8988564657</v>
      </c>
      <c r="N51" s="23">
        <f>'GS &lt; 50 OLS Model'!$B$7*E51</f>
        <v>0</v>
      </c>
      <c r="O51" s="23">
        <f>'GS &lt; 50 OLS Model'!$B$8*F51</f>
        <v>13164409.119141331</v>
      </c>
      <c r="P51" s="23">
        <f>'GS &lt; 50 OLS Model'!$B$9*G51</f>
        <v>0</v>
      </c>
      <c r="Q51" s="23">
        <f>'GS &lt; 50 OLS Model'!$B$10*H51</f>
        <v>0</v>
      </c>
      <c r="R51" s="23">
        <f>'GS &lt; 50 OLS Model'!$B$11*I51</f>
        <v>-326865.93157912203</v>
      </c>
      <c r="S51" s="23">
        <f>'GS &lt; 50 OLS Model'!$B$12*J51</f>
        <v>0</v>
      </c>
      <c r="T51" s="23">
        <f t="shared" si="5"/>
        <v>8198168.3211679645</v>
      </c>
      <c r="U51" s="13">
        <f t="shared" si="6"/>
        <v>2.5332067676285874E-2</v>
      </c>
      <c r="V51" s="13">
        <f t="shared" si="7"/>
        <v>2.5332067676285874E-2</v>
      </c>
    </row>
    <row r="52" spans="1:22" x14ac:dyDescent="0.2">
      <c r="A52" s="11">
        <f>'Monthly Data'!A52</f>
        <v>41334</v>
      </c>
      <c r="B52" s="6">
        <f t="shared" si="4"/>
        <v>2013</v>
      </c>
      <c r="C52" s="30">
        <f>'Monthly Data'!I52</f>
        <v>8084522.8748821123</v>
      </c>
      <c r="D52">
        <f>'Monthly Data'!U52</f>
        <v>588.30000000000018</v>
      </c>
      <c r="E52">
        <f>'Monthly Data'!V52</f>
        <v>0</v>
      </c>
      <c r="F52" s="30">
        <f>'Monthly Data'!AC52</f>
        <v>3179</v>
      </c>
      <c r="G52" s="30">
        <f>'Monthly Data'!AG52</f>
        <v>0</v>
      </c>
      <c r="H52" s="30">
        <f>'Monthly Data'!AM52</f>
        <v>0</v>
      </c>
      <c r="I52" s="30">
        <f>'Monthly Data'!AN52</f>
        <v>0</v>
      </c>
      <c r="J52" s="30">
        <f>'Monthly Data'!AO52</f>
        <v>0</v>
      </c>
      <c r="L52" s="23">
        <f>'GS &lt; 50 OLS Model'!$B$5</f>
        <v>-6875354.7652507098</v>
      </c>
      <c r="M52" s="23">
        <f>'GS &lt; 50 OLS Model'!$B$6*D52</f>
        <v>1896794.4837739856</v>
      </c>
      <c r="N52" s="23">
        <f>'GS &lt; 50 OLS Model'!$B$7*E52</f>
        <v>0</v>
      </c>
      <c r="O52" s="23">
        <f>'GS &lt; 50 OLS Model'!$B$8*F52</f>
        <v>13147865.720939456</v>
      </c>
      <c r="P52" s="23">
        <f>'GS &lt; 50 OLS Model'!$B$9*G52</f>
        <v>0</v>
      </c>
      <c r="Q52" s="23">
        <f>'GS &lt; 50 OLS Model'!$B$10*H52</f>
        <v>0</v>
      </c>
      <c r="R52" s="23">
        <f>'GS &lt; 50 OLS Model'!$B$11*I52</f>
        <v>0</v>
      </c>
      <c r="S52" s="23">
        <f>'GS &lt; 50 OLS Model'!$B$12*J52</f>
        <v>0</v>
      </c>
      <c r="T52" s="23">
        <f t="shared" si="5"/>
        <v>8169305.4394627316</v>
      </c>
      <c r="U52" s="13">
        <f t="shared" si="6"/>
        <v>1.0487021422628558E-2</v>
      </c>
      <c r="V52" s="13">
        <f t="shared" si="7"/>
        <v>1.0487021422628558E-2</v>
      </c>
    </row>
    <row r="53" spans="1:22" x14ac:dyDescent="0.2">
      <c r="A53" s="11">
        <f>'Monthly Data'!A53</f>
        <v>41365</v>
      </c>
      <c r="B53" s="6">
        <f t="shared" si="4"/>
        <v>2013</v>
      </c>
      <c r="C53" s="30">
        <f>'Monthly Data'!I53</f>
        <v>7130007.7383021899</v>
      </c>
      <c r="D53">
        <f>'Monthly Data'!U53</f>
        <v>386.99999999999989</v>
      </c>
      <c r="E53">
        <f>'Monthly Data'!V53</f>
        <v>0</v>
      </c>
      <c r="F53" s="30">
        <f>'Monthly Data'!AC53</f>
        <v>3182</v>
      </c>
      <c r="G53" s="30">
        <f>'Monthly Data'!AG53</f>
        <v>0</v>
      </c>
      <c r="H53" s="30">
        <f>'Monthly Data'!AM53</f>
        <v>0</v>
      </c>
      <c r="I53" s="30">
        <f>'Monthly Data'!AN53</f>
        <v>0</v>
      </c>
      <c r="J53" s="30">
        <f>'Monthly Data'!AO53</f>
        <v>1</v>
      </c>
      <c r="L53" s="23">
        <f>'GS &lt; 50 OLS Model'!$B$5</f>
        <v>-6875354.7652507098</v>
      </c>
      <c r="M53" s="23">
        <f>'GS &lt; 50 OLS Model'!$B$6*D53</f>
        <v>1247763.8368528506</v>
      </c>
      <c r="N53" s="23">
        <f>'GS &lt; 50 OLS Model'!$B$7*E53</f>
        <v>0</v>
      </c>
      <c r="O53" s="23">
        <f>'GS &lt; 50 OLS Model'!$B$8*F53</f>
        <v>13160273.269590862</v>
      </c>
      <c r="P53" s="23">
        <f>'GS &lt; 50 OLS Model'!$B$9*G53</f>
        <v>0</v>
      </c>
      <c r="Q53" s="23">
        <f>'GS &lt; 50 OLS Model'!$B$10*H53</f>
        <v>0</v>
      </c>
      <c r="R53" s="23">
        <f>'GS &lt; 50 OLS Model'!$B$11*I53</f>
        <v>0</v>
      </c>
      <c r="S53" s="23">
        <f>'GS &lt; 50 OLS Model'!$B$12*J53</f>
        <v>-430573.12975029001</v>
      </c>
      <c r="T53" s="23">
        <f t="shared" si="5"/>
        <v>7102109.2114427127</v>
      </c>
      <c r="U53" s="13">
        <f t="shared" si="6"/>
        <v>3.9128326200274796E-3</v>
      </c>
      <c r="V53" s="13">
        <f t="shared" si="7"/>
        <v>-3.9128326200274796E-3</v>
      </c>
    </row>
    <row r="54" spans="1:22" x14ac:dyDescent="0.2">
      <c r="A54" s="11">
        <f>'Monthly Data'!A54</f>
        <v>41395</v>
      </c>
      <c r="B54" s="6">
        <f t="shared" si="4"/>
        <v>2013</v>
      </c>
      <c r="C54" s="30">
        <f>'Monthly Data'!I54</f>
        <v>6622024.3470222652</v>
      </c>
      <c r="D54">
        <f>'Monthly Data'!U54</f>
        <v>139.70000000000002</v>
      </c>
      <c r="E54">
        <f>'Monthly Data'!V54</f>
        <v>6.3</v>
      </c>
      <c r="F54" s="30">
        <f>'Monthly Data'!AC54</f>
        <v>3169</v>
      </c>
      <c r="G54" s="30">
        <f>'Monthly Data'!AG54</f>
        <v>0</v>
      </c>
      <c r="H54" s="30">
        <f>'Monthly Data'!AM54</f>
        <v>0</v>
      </c>
      <c r="I54" s="30">
        <f>'Monthly Data'!AN54</f>
        <v>0</v>
      </c>
      <c r="J54" s="30">
        <f>'Monthly Data'!AO54</f>
        <v>0</v>
      </c>
      <c r="L54" s="23">
        <f>'GS &lt; 50 OLS Model'!$B$5</f>
        <v>-6875354.7652507098</v>
      </c>
      <c r="M54" s="23">
        <f>'GS &lt; 50 OLS Model'!$B$6*D54</f>
        <v>450420.17573215324</v>
      </c>
      <c r="N54" s="23">
        <f>'GS &lt; 50 OLS Model'!$B$7*E54</f>
        <v>95585.993552162603</v>
      </c>
      <c r="O54" s="23">
        <f>'GS &lt; 50 OLS Model'!$B$8*F54</f>
        <v>13106507.225434771</v>
      </c>
      <c r="P54" s="23">
        <f>'GS &lt; 50 OLS Model'!$B$9*G54</f>
        <v>0</v>
      </c>
      <c r="Q54" s="23">
        <f>'GS &lt; 50 OLS Model'!$B$10*H54</f>
        <v>0</v>
      </c>
      <c r="R54" s="23">
        <f>'GS &lt; 50 OLS Model'!$B$11*I54</f>
        <v>0</v>
      </c>
      <c r="S54" s="23">
        <f>'GS &lt; 50 OLS Model'!$B$12*J54</f>
        <v>0</v>
      </c>
      <c r="T54" s="23">
        <f t="shared" si="5"/>
        <v>6777158.6294683767</v>
      </c>
      <c r="U54" s="13">
        <f t="shared" si="6"/>
        <v>2.3427017829656727E-2</v>
      </c>
      <c r="V54" s="13">
        <f t="shared" si="7"/>
        <v>2.3427017829656727E-2</v>
      </c>
    </row>
    <row r="55" spans="1:22" x14ac:dyDescent="0.2">
      <c r="A55" s="11">
        <f>'Monthly Data'!A55</f>
        <v>41426</v>
      </c>
      <c r="B55" s="6">
        <f t="shared" si="4"/>
        <v>2013</v>
      </c>
      <c r="C55" s="30">
        <f>'Monthly Data'!I55</f>
        <v>6767791.7244423442</v>
      </c>
      <c r="D55">
        <f>'Monthly Data'!U55</f>
        <v>72.200000000000017</v>
      </c>
      <c r="E55">
        <f>'Monthly Data'!V55</f>
        <v>30.800000000000004</v>
      </c>
      <c r="F55" s="30">
        <f>'Monthly Data'!AC55</f>
        <v>3174</v>
      </c>
      <c r="G55" s="30">
        <f>'Monthly Data'!AG55</f>
        <v>0</v>
      </c>
      <c r="H55" s="30">
        <f>'Monthly Data'!AM55</f>
        <v>0</v>
      </c>
      <c r="I55" s="30">
        <f>'Monthly Data'!AN55</f>
        <v>0</v>
      </c>
      <c r="J55" s="30">
        <f>'Monthly Data'!AO55</f>
        <v>0</v>
      </c>
      <c r="L55" s="23">
        <f>'GS &lt; 50 OLS Model'!$B$5</f>
        <v>-6875354.7652507098</v>
      </c>
      <c r="M55" s="23">
        <f>'GS &lt; 50 OLS Model'!$B$6*D55</f>
        <v>232786.94837409785</v>
      </c>
      <c r="N55" s="23">
        <f>'GS &lt; 50 OLS Model'!$B$7*E55</f>
        <v>467309.3018105728</v>
      </c>
      <c r="O55" s="23">
        <f>'GS &lt; 50 OLS Model'!$B$8*F55</f>
        <v>13127186.473187113</v>
      </c>
      <c r="P55" s="23">
        <f>'GS &lt; 50 OLS Model'!$B$9*G55</f>
        <v>0</v>
      </c>
      <c r="Q55" s="23">
        <f>'GS &lt; 50 OLS Model'!$B$10*H55</f>
        <v>0</v>
      </c>
      <c r="R55" s="23">
        <f>'GS &lt; 50 OLS Model'!$B$11*I55</f>
        <v>0</v>
      </c>
      <c r="S55" s="23">
        <f>'GS &lt; 50 OLS Model'!$B$12*J55</f>
        <v>0</v>
      </c>
      <c r="T55" s="23">
        <f t="shared" si="5"/>
        <v>6951927.9581210744</v>
      </c>
      <c r="U55" s="13">
        <f t="shared" si="6"/>
        <v>2.7207727598015402E-2</v>
      </c>
      <c r="V55" s="13">
        <f t="shared" si="7"/>
        <v>2.7207727598015402E-2</v>
      </c>
    </row>
    <row r="56" spans="1:22" x14ac:dyDescent="0.2">
      <c r="A56" s="11">
        <f>'Monthly Data'!A56</f>
        <v>41456</v>
      </c>
      <c r="B56" s="6">
        <f t="shared" si="4"/>
        <v>2013</v>
      </c>
      <c r="C56" s="30">
        <f>'Monthly Data'!I56</f>
        <v>7689403.0530624194</v>
      </c>
      <c r="D56">
        <f>'Monthly Data'!U56</f>
        <v>4.8</v>
      </c>
      <c r="E56">
        <f>'Monthly Data'!V56</f>
        <v>97.09999999999998</v>
      </c>
      <c r="F56" s="30">
        <f>'Monthly Data'!AC56</f>
        <v>3174</v>
      </c>
      <c r="G56" s="30">
        <f>'Monthly Data'!AG56</f>
        <v>0</v>
      </c>
      <c r="H56" s="30">
        <f>'Monthly Data'!AM56</f>
        <v>0</v>
      </c>
      <c r="I56" s="30">
        <f>'Monthly Data'!AN56</f>
        <v>0</v>
      </c>
      <c r="J56" s="30">
        <f>'Monthly Data'!AO56</f>
        <v>0</v>
      </c>
      <c r="L56" s="23">
        <f>'GS &lt; 50 OLS Model'!$B$5</f>
        <v>-6875354.7652507098</v>
      </c>
      <c r="M56" s="23">
        <f>'GS &lt; 50 OLS Model'!$B$6*D56</f>
        <v>15476.140612128384</v>
      </c>
      <c r="N56" s="23">
        <f>'GS &lt; 50 OLS Model'!$B$7*E56</f>
        <v>1473238.0910976171</v>
      </c>
      <c r="O56" s="23">
        <f>'GS &lt; 50 OLS Model'!$B$8*F56</f>
        <v>13127186.473187113</v>
      </c>
      <c r="P56" s="23">
        <f>'GS &lt; 50 OLS Model'!$B$9*G56</f>
        <v>0</v>
      </c>
      <c r="Q56" s="23">
        <f>'GS &lt; 50 OLS Model'!$B$10*H56</f>
        <v>0</v>
      </c>
      <c r="R56" s="23">
        <f>'GS &lt; 50 OLS Model'!$B$11*I56</f>
        <v>0</v>
      </c>
      <c r="S56" s="23">
        <f>'GS &lt; 50 OLS Model'!$B$12*J56</f>
        <v>0</v>
      </c>
      <c r="T56" s="23">
        <f t="shared" si="5"/>
        <v>7740545.9396461491</v>
      </c>
      <c r="U56" s="13">
        <f t="shared" si="6"/>
        <v>6.6510867268638274E-3</v>
      </c>
      <c r="V56" s="13">
        <f t="shared" si="7"/>
        <v>6.6510867268638274E-3</v>
      </c>
    </row>
    <row r="57" spans="1:22" x14ac:dyDescent="0.2">
      <c r="A57" s="11">
        <f>'Monthly Data'!A57</f>
        <v>41487</v>
      </c>
      <c r="B57" s="6">
        <f t="shared" si="4"/>
        <v>2013</v>
      </c>
      <c r="C57" s="30">
        <f>'Monthly Data'!I57</f>
        <v>7361716.6433824971</v>
      </c>
      <c r="D57">
        <f>'Monthly Data'!U57</f>
        <v>7.7</v>
      </c>
      <c r="E57">
        <f>'Monthly Data'!V57</f>
        <v>59.999999999999993</v>
      </c>
      <c r="F57" s="30">
        <f>'Monthly Data'!AC57</f>
        <v>3170</v>
      </c>
      <c r="G57" s="30">
        <f>'Monthly Data'!AG57</f>
        <v>0</v>
      </c>
      <c r="H57" s="30">
        <f>'Monthly Data'!AM57</f>
        <v>0</v>
      </c>
      <c r="I57" s="30">
        <f>'Monthly Data'!AN57</f>
        <v>0</v>
      </c>
      <c r="J57" s="30">
        <f>'Monthly Data'!AO57</f>
        <v>0</v>
      </c>
      <c r="L57" s="23">
        <f>'GS &lt; 50 OLS Model'!$B$5</f>
        <v>-6875354.7652507098</v>
      </c>
      <c r="M57" s="23">
        <f>'GS &lt; 50 OLS Model'!$B$6*D57</f>
        <v>24826.308898622618</v>
      </c>
      <c r="N57" s="23">
        <f>'GS &lt; 50 OLS Model'!$B$7*E57</f>
        <v>910342.79573488189</v>
      </c>
      <c r="O57" s="23">
        <f>'GS &lt; 50 OLS Model'!$B$8*F57</f>
        <v>13110643.07498524</v>
      </c>
      <c r="P57" s="23">
        <f>'GS &lt; 50 OLS Model'!$B$9*G57</f>
        <v>0</v>
      </c>
      <c r="Q57" s="23">
        <f>'GS &lt; 50 OLS Model'!$B$10*H57</f>
        <v>0</v>
      </c>
      <c r="R57" s="23">
        <f>'GS &lt; 50 OLS Model'!$B$11*I57</f>
        <v>0</v>
      </c>
      <c r="S57" s="23">
        <f>'GS &lt; 50 OLS Model'!$B$12*J57</f>
        <v>0</v>
      </c>
      <c r="T57" s="23">
        <f t="shared" si="5"/>
        <v>7170457.4143680334</v>
      </c>
      <c r="U57" s="13">
        <f t="shared" si="6"/>
        <v>2.5980248667461018E-2</v>
      </c>
      <c r="V57" s="13">
        <f t="shared" si="7"/>
        <v>-2.5980248667461018E-2</v>
      </c>
    </row>
    <row r="58" spans="1:22" x14ac:dyDescent="0.2">
      <c r="A58" s="11">
        <f>'Monthly Data'!A58</f>
        <v>41518</v>
      </c>
      <c r="B58" s="6">
        <f t="shared" si="4"/>
        <v>2013</v>
      </c>
      <c r="C58" s="30">
        <f>'Monthly Data'!I58</f>
        <v>6711883.2291025724</v>
      </c>
      <c r="D58">
        <f>'Monthly Data'!U58</f>
        <v>118.4</v>
      </c>
      <c r="E58">
        <f>'Monthly Data'!V58</f>
        <v>16.5</v>
      </c>
      <c r="F58" s="30">
        <f>'Monthly Data'!AC58</f>
        <v>3166</v>
      </c>
      <c r="G58" s="30">
        <f>'Monthly Data'!AG58</f>
        <v>0</v>
      </c>
      <c r="H58" s="30">
        <f>'Monthly Data'!AM58</f>
        <v>1</v>
      </c>
      <c r="I58" s="30">
        <f>'Monthly Data'!AN58</f>
        <v>0</v>
      </c>
      <c r="J58" s="30">
        <f>'Monthly Data'!AO58</f>
        <v>0</v>
      </c>
      <c r="L58" s="23">
        <f>'GS &lt; 50 OLS Model'!$B$5</f>
        <v>-6875354.7652507098</v>
      </c>
      <c r="M58" s="23">
        <f>'GS &lt; 50 OLS Model'!$B$6*D58</f>
        <v>381744.80176583352</v>
      </c>
      <c r="N58" s="23">
        <f>'GS &lt; 50 OLS Model'!$B$7*E58</f>
        <v>250344.26882709254</v>
      </c>
      <c r="O58" s="23">
        <f>'GS &lt; 50 OLS Model'!$B$8*F58</f>
        <v>13094099.676783364</v>
      </c>
      <c r="P58" s="23">
        <f>'GS &lt; 50 OLS Model'!$B$9*G58</f>
        <v>0</v>
      </c>
      <c r="Q58" s="23">
        <f>'GS &lt; 50 OLS Model'!$B$10*H58</f>
        <v>-165989.93426031101</v>
      </c>
      <c r="R58" s="23">
        <f>'GS &lt; 50 OLS Model'!$B$11*I58</f>
        <v>0</v>
      </c>
      <c r="S58" s="23">
        <f>'GS &lt; 50 OLS Model'!$B$12*J58</f>
        <v>0</v>
      </c>
      <c r="T58" s="23">
        <f t="shared" si="5"/>
        <v>6684844.0478652706</v>
      </c>
      <c r="U58" s="13">
        <f t="shared" si="6"/>
        <v>4.0285535838973652E-3</v>
      </c>
      <c r="V58" s="13">
        <f t="shared" si="7"/>
        <v>-4.0285535838973652E-3</v>
      </c>
    </row>
    <row r="59" spans="1:22" x14ac:dyDescent="0.2">
      <c r="A59" s="11">
        <f>'Monthly Data'!A59</f>
        <v>41548</v>
      </c>
      <c r="B59" s="6">
        <f t="shared" si="4"/>
        <v>2013</v>
      </c>
      <c r="C59" s="30">
        <f>'Monthly Data'!I59</f>
        <v>6707667.7124226503</v>
      </c>
      <c r="D59">
        <f>'Monthly Data'!U59</f>
        <v>235.69999999999996</v>
      </c>
      <c r="E59">
        <f>'Monthly Data'!V59</f>
        <v>1.5</v>
      </c>
      <c r="F59" s="30">
        <f>'Monthly Data'!AC59</f>
        <v>3142</v>
      </c>
      <c r="G59" s="30">
        <f>'Monthly Data'!AG59</f>
        <v>0</v>
      </c>
      <c r="H59" s="30">
        <f>'Monthly Data'!AM59</f>
        <v>1</v>
      </c>
      <c r="I59" s="30">
        <f>'Monthly Data'!AN59</f>
        <v>0</v>
      </c>
      <c r="J59" s="30">
        <f>'Monthly Data'!AO59</f>
        <v>0</v>
      </c>
      <c r="L59" s="23">
        <f>'GS &lt; 50 OLS Model'!$B$5</f>
        <v>-6875354.7652507098</v>
      </c>
      <c r="M59" s="23">
        <f>'GS &lt; 50 OLS Model'!$B$6*D59</f>
        <v>759942.98797472077</v>
      </c>
      <c r="N59" s="23">
        <f>'GS &lt; 50 OLS Model'!$B$7*E59</f>
        <v>22758.569893372049</v>
      </c>
      <c r="O59" s="23">
        <f>'GS &lt; 50 OLS Model'!$B$8*F59</f>
        <v>12994839.287572121</v>
      </c>
      <c r="P59" s="23">
        <f>'GS &lt; 50 OLS Model'!$B$9*G59</f>
        <v>0</v>
      </c>
      <c r="Q59" s="23">
        <f>'GS &lt; 50 OLS Model'!$B$10*H59</f>
        <v>-165989.93426031101</v>
      </c>
      <c r="R59" s="23">
        <f>'GS &lt; 50 OLS Model'!$B$11*I59</f>
        <v>0</v>
      </c>
      <c r="S59" s="23">
        <f>'GS &lt; 50 OLS Model'!$B$12*J59</f>
        <v>0</v>
      </c>
      <c r="T59" s="23">
        <f t="shared" si="5"/>
        <v>6736196.1459291941</v>
      </c>
      <c r="U59" s="13">
        <f t="shared" si="6"/>
        <v>4.2531077461855898E-3</v>
      </c>
      <c r="V59" s="13">
        <f t="shared" si="7"/>
        <v>4.2531077461855898E-3</v>
      </c>
    </row>
    <row r="60" spans="1:22" x14ac:dyDescent="0.2">
      <c r="A60" s="11">
        <f>'Monthly Data'!A60</f>
        <v>41579</v>
      </c>
      <c r="B60" s="6">
        <f t="shared" si="4"/>
        <v>2013</v>
      </c>
      <c r="C60" s="30">
        <f>'Monthly Data'!I60</f>
        <v>7486656.2001427263</v>
      </c>
      <c r="D60">
        <f>'Monthly Data'!U60</f>
        <v>501.50000000000006</v>
      </c>
      <c r="E60">
        <f>'Monthly Data'!V60</f>
        <v>0</v>
      </c>
      <c r="F60" s="30">
        <f>'Monthly Data'!AC60</f>
        <v>3104</v>
      </c>
      <c r="G60" s="30">
        <f>'Monthly Data'!AG60</f>
        <v>0</v>
      </c>
      <c r="H60" s="30">
        <f>'Monthly Data'!AM60</f>
        <v>1</v>
      </c>
      <c r="I60" s="30">
        <f>'Monthly Data'!AN60</f>
        <v>0</v>
      </c>
      <c r="J60" s="30">
        <f>'Monthly Data'!AO60</f>
        <v>0</v>
      </c>
      <c r="L60" s="23">
        <f>'GS &lt; 50 OLS Model'!$B$5</f>
        <v>-6875354.7652507098</v>
      </c>
      <c r="M60" s="23">
        <f>'GS &lt; 50 OLS Model'!$B$6*D60</f>
        <v>1616934.2743713304</v>
      </c>
      <c r="N60" s="23">
        <f>'GS &lt; 50 OLS Model'!$B$7*E60</f>
        <v>0</v>
      </c>
      <c r="O60" s="23">
        <f>'GS &lt; 50 OLS Model'!$B$8*F60</f>
        <v>12837677.004654316</v>
      </c>
      <c r="P60" s="23">
        <f>'GS &lt; 50 OLS Model'!$B$9*G60</f>
        <v>0</v>
      </c>
      <c r="Q60" s="23">
        <f>'GS &lt; 50 OLS Model'!$B$10*H60</f>
        <v>-165989.93426031101</v>
      </c>
      <c r="R60" s="23">
        <f>'GS &lt; 50 OLS Model'!$B$11*I60</f>
        <v>0</v>
      </c>
      <c r="S60" s="23">
        <f>'GS &lt; 50 OLS Model'!$B$12*J60</f>
        <v>0</v>
      </c>
      <c r="T60" s="23">
        <f t="shared" si="5"/>
        <v>7413266.5795146264</v>
      </c>
      <c r="U60" s="13">
        <f t="shared" si="6"/>
        <v>9.802723494462158E-3</v>
      </c>
      <c r="V60" s="13">
        <f t="shared" si="7"/>
        <v>-9.802723494462158E-3</v>
      </c>
    </row>
    <row r="61" spans="1:22" x14ac:dyDescent="0.2">
      <c r="A61" s="11">
        <f>'Monthly Data'!A61</f>
        <v>41609</v>
      </c>
      <c r="B61" s="6">
        <f t="shared" si="4"/>
        <v>2013</v>
      </c>
      <c r="C61" s="30">
        <f>'Monthly Data'!I61</f>
        <v>8383117.297562805</v>
      </c>
      <c r="D61">
        <f>'Monthly Data'!U61</f>
        <v>756.99999999999977</v>
      </c>
      <c r="E61">
        <f>'Monthly Data'!V61</f>
        <v>0</v>
      </c>
      <c r="F61" s="30">
        <f>'Monthly Data'!AC61</f>
        <v>3099</v>
      </c>
      <c r="G61" s="30">
        <f>'Monthly Data'!AG61</f>
        <v>0</v>
      </c>
      <c r="H61" s="30">
        <f>'Monthly Data'!AM61</f>
        <v>0</v>
      </c>
      <c r="I61" s="30">
        <f>'Monthly Data'!AN61</f>
        <v>0</v>
      </c>
      <c r="J61" s="30">
        <f>'Monthly Data'!AO61</f>
        <v>0</v>
      </c>
      <c r="L61" s="23">
        <f>'GS &lt; 50 OLS Model'!$B$5</f>
        <v>-6875354.7652507098</v>
      </c>
      <c r="M61" s="23">
        <f>'GS &lt; 50 OLS Model'!$B$6*D61</f>
        <v>2440716.3423710801</v>
      </c>
      <c r="N61" s="23">
        <f>'GS &lt; 50 OLS Model'!$B$7*E61</f>
        <v>0</v>
      </c>
      <c r="O61" s="23">
        <f>'GS &lt; 50 OLS Model'!$B$8*F61</f>
        <v>12816997.756901974</v>
      </c>
      <c r="P61" s="23">
        <f>'GS &lt; 50 OLS Model'!$B$9*G61</f>
        <v>0</v>
      </c>
      <c r="Q61" s="23">
        <f>'GS &lt; 50 OLS Model'!$B$10*H61</f>
        <v>0</v>
      </c>
      <c r="R61" s="23">
        <f>'GS &lt; 50 OLS Model'!$B$11*I61</f>
        <v>0</v>
      </c>
      <c r="S61" s="23">
        <f>'GS &lt; 50 OLS Model'!$B$12*J61</f>
        <v>0</v>
      </c>
      <c r="T61" s="23">
        <f t="shared" si="5"/>
        <v>8382359.3340223441</v>
      </c>
      <c r="U61" s="13">
        <f t="shared" si="6"/>
        <v>9.0415475956810782E-5</v>
      </c>
      <c r="V61" s="13">
        <f t="shared" si="7"/>
        <v>-9.0415475956810782E-5</v>
      </c>
    </row>
    <row r="62" spans="1:22" s="30" customFormat="1" x14ac:dyDescent="0.2">
      <c r="A62" s="11">
        <f>'Monthly Data'!A62</f>
        <v>41640</v>
      </c>
      <c r="B62" s="6">
        <f t="shared" ref="B62:B73" si="8">YEAR(A62)</f>
        <v>2014</v>
      </c>
      <c r="C62" s="30">
        <f>'Monthly Data'!I62</f>
        <v>10036179.634191457</v>
      </c>
      <c r="D62" s="30">
        <f>'Monthly Data'!U62</f>
        <v>844.5</v>
      </c>
      <c r="E62" s="30">
        <f>'Monthly Data'!V62</f>
        <v>0</v>
      </c>
      <c r="F62" s="30">
        <f>'Monthly Data'!AC62</f>
        <v>3122</v>
      </c>
      <c r="G62" s="30">
        <f>'Monthly Data'!AG62</f>
        <v>1</v>
      </c>
      <c r="H62" s="30">
        <f>'Monthly Data'!AM62</f>
        <v>0</v>
      </c>
      <c r="I62" s="30">
        <f>'Monthly Data'!AN62</f>
        <v>0</v>
      </c>
      <c r="J62" s="30">
        <f>'Monthly Data'!AO62</f>
        <v>0</v>
      </c>
      <c r="L62" s="23">
        <f>'GS &lt; 50 OLS Model'!$B$5</f>
        <v>-6875354.7652507098</v>
      </c>
      <c r="M62" s="23">
        <f>'GS &lt; 50 OLS Model'!$B$6*D62</f>
        <v>2722833.4889463377</v>
      </c>
      <c r="N62" s="23">
        <f>'GS &lt; 50 OLS Model'!$B$7*E62</f>
        <v>0</v>
      </c>
      <c r="O62" s="23">
        <f>'GS &lt; 50 OLS Model'!$B$8*F62</f>
        <v>12912122.29656275</v>
      </c>
      <c r="P62" s="23">
        <f>'GS &lt; 50 OLS Model'!$B$9*G62</f>
        <v>911879.86952619802</v>
      </c>
      <c r="Q62" s="23">
        <f>'GS &lt; 50 OLS Model'!$B$10*H62</f>
        <v>0</v>
      </c>
      <c r="R62" s="23">
        <f>'GS &lt; 50 OLS Model'!$B$11*I62</f>
        <v>0</v>
      </c>
      <c r="S62" s="23">
        <f>'GS &lt; 50 OLS Model'!$B$12*J62</f>
        <v>0</v>
      </c>
      <c r="T62" s="23">
        <f t="shared" si="5"/>
        <v>9671480.8897845764</v>
      </c>
      <c r="U62" s="13">
        <f t="shared" si="6"/>
        <v>3.6338403426381276E-2</v>
      </c>
      <c r="V62" s="13">
        <f t="shared" si="7"/>
        <v>-3.6338403426381276E-2</v>
      </c>
    </row>
    <row r="63" spans="1:22" s="30" customFormat="1" x14ac:dyDescent="0.2">
      <c r="A63" s="11">
        <f>'Monthly Data'!A63</f>
        <v>41671</v>
      </c>
      <c r="B63" s="6">
        <f t="shared" si="8"/>
        <v>2014</v>
      </c>
      <c r="C63" s="30">
        <f>'Monthly Data'!I63</f>
        <v>8987992.9036117364</v>
      </c>
      <c r="D63" s="30">
        <f>'Monthly Data'!U63</f>
        <v>740.90000000000009</v>
      </c>
      <c r="E63" s="30">
        <f>'Monthly Data'!V63</f>
        <v>0</v>
      </c>
      <c r="F63" s="30">
        <f>'Monthly Data'!AC63</f>
        <v>3121</v>
      </c>
      <c r="G63" s="30">
        <f>'Monthly Data'!AG63</f>
        <v>1</v>
      </c>
      <c r="H63" s="30">
        <f>'Monthly Data'!AM63</f>
        <v>0</v>
      </c>
      <c r="I63" s="30">
        <f>'Monthly Data'!AN63</f>
        <v>1</v>
      </c>
      <c r="J63" s="30">
        <f>'Monthly Data'!AO63</f>
        <v>0</v>
      </c>
      <c r="L63" s="23">
        <f>'GS &lt; 50 OLS Model'!$B$5</f>
        <v>-6875354.7652507098</v>
      </c>
      <c r="M63" s="23">
        <f>'GS &lt; 50 OLS Model'!$B$6*D63</f>
        <v>2388806.7874012338</v>
      </c>
      <c r="N63" s="23">
        <f>'GS &lt; 50 OLS Model'!$B$7*E63</f>
        <v>0</v>
      </c>
      <c r="O63" s="23">
        <f>'GS &lt; 50 OLS Model'!$B$8*F63</f>
        <v>12907986.447012281</v>
      </c>
      <c r="P63" s="23">
        <f>'GS &lt; 50 OLS Model'!$B$9*G63</f>
        <v>911879.86952619802</v>
      </c>
      <c r="Q63" s="23">
        <f>'GS &lt; 50 OLS Model'!$B$10*H63</f>
        <v>0</v>
      </c>
      <c r="R63" s="23">
        <f>'GS &lt; 50 OLS Model'!$B$11*I63</f>
        <v>-326865.93157912203</v>
      </c>
      <c r="S63" s="23">
        <f>'GS &lt; 50 OLS Model'!$B$12*J63</f>
        <v>0</v>
      </c>
      <c r="T63" s="23">
        <f t="shared" si="5"/>
        <v>9006452.4071098808</v>
      </c>
      <c r="U63" s="13">
        <f t="shared" si="6"/>
        <v>2.0537959582418762E-3</v>
      </c>
      <c r="V63" s="13">
        <f t="shared" si="7"/>
        <v>2.0537959582418762E-3</v>
      </c>
    </row>
    <row r="64" spans="1:22" s="30" customFormat="1" x14ac:dyDescent="0.2">
      <c r="A64" s="11">
        <f>'Monthly Data'!A64</f>
        <v>41699</v>
      </c>
      <c r="B64" s="6">
        <f t="shared" si="8"/>
        <v>2014</v>
      </c>
      <c r="C64" s="30">
        <f>'Monthly Data'!I64</f>
        <v>9142253.3637320157</v>
      </c>
      <c r="D64" s="30">
        <f>'Monthly Data'!U64</f>
        <v>720.19999999999993</v>
      </c>
      <c r="E64" s="30">
        <f>'Monthly Data'!V64</f>
        <v>0</v>
      </c>
      <c r="F64" s="30">
        <f>'Monthly Data'!AC64</f>
        <v>3085</v>
      </c>
      <c r="G64" s="30">
        <f>'Monthly Data'!AG64</f>
        <v>1</v>
      </c>
      <c r="H64" s="30">
        <f>'Monthly Data'!AM64</f>
        <v>0</v>
      </c>
      <c r="I64" s="30">
        <f>'Monthly Data'!AN64</f>
        <v>0</v>
      </c>
      <c r="J64" s="30">
        <f>'Monthly Data'!AO64</f>
        <v>0</v>
      </c>
      <c r="L64" s="23">
        <f>'GS &lt; 50 OLS Model'!$B$5</f>
        <v>-6875354.7652507098</v>
      </c>
      <c r="M64" s="23">
        <f>'GS &lt; 50 OLS Model'!$B$6*D64</f>
        <v>2322065.9310114295</v>
      </c>
      <c r="N64" s="23">
        <f>'GS &lt; 50 OLS Model'!$B$7*E64</f>
        <v>0</v>
      </c>
      <c r="O64" s="23">
        <f>'GS &lt; 50 OLS Model'!$B$8*F64</f>
        <v>12759095.863195414</v>
      </c>
      <c r="P64" s="23">
        <f>'GS &lt; 50 OLS Model'!$B$9*G64</f>
        <v>911879.86952619802</v>
      </c>
      <c r="Q64" s="23">
        <f>'GS &lt; 50 OLS Model'!$B$10*H64</f>
        <v>0</v>
      </c>
      <c r="R64" s="23">
        <f>'GS &lt; 50 OLS Model'!$B$11*I64</f>
        <v>0</v>
      </c>
      <c r="S64" s="23">
        <f>'GS &lt; 50 OLS Model'!$B$12*J64</f>
        <v>0</v>
      </c>
      <c r="T64" s="23">
        <f t="shared" si="5"/>
        <v>9117686.898482332</v>
      </c>
      <c r="U64" s="13">
        <f t="shared" si="6"/>
        <v>2.6871345905967411E-3</v>
      </c>
      <c r="V64" s="13">
        <f t="shared" si="7"/>
        <v>-2.6871345905967411E-3</v>
      </c>
    </row>
    <row r="65" spans="1:22" s="30" customFormat="1" x14ac:dyDescent="0.2">
      <c r="A65" s="11">
        <f>'Monthly Data'!A65</f>
        <v>41730</v>
      </c>
      <c r="B65" s="6">
        <f t="shared" si="8"/>
        <v>2014</v>
      </c>
      <c r="C65" s="30">
        <f>'Monthly Data'!I65</f>
        <v>7535756.1951522958</v>
      </c>
      <c r="D65" s="30">
        <f>'Monthly Data'!U65</f>
        <v>352.09999999999991</v>
      </c>
      <c r="E65" s="30">
        <f>'Monthly Data'!V65</f>
        <v>0</v>
      </c>
      <c r="F65" s="30">
        <f>'Monthly Data'!AC65</f>
        <v>3087</v>
      </c>
      <c r="G65" s="30">
        <f>'Monthly Data'!AG65</f>
        <v>1</v>
      </c>
      <c r="H65" s="30">
        <f>'Monthly Data'!AM65</f>
        <v>0</v>
      </c>
      <c r="I65" s="30">
        <f>'Monthly Data'!AN65</f>
        <v>0</v>
      </c>
      <c r="J65" s="30">
        <f>'Monthly Data'!AO65</f>
        <v>1</v>
      </c>
      <c r="L65" s="23">
        <f>'GS &lt; 50 OLS Model'!$B$5</f>
        <v>-6875354.7652507098</v>
      </c>
      <c r="M65" s="23">
        <f>'GS &lt; 50 OLS Model'!$B$6*D65</f>
        <v>1135239.3978188338</v>
      </c>
      <c r="N65" s="23">
        <f>'GS &lt; 50 OLS Model'!$B$7*E65</f>
        <v>0</v>
      </c>
      <c r="O65" s="23">
        <f>'GS &lt; 50 OLS Model'!$B$8*F65</f>
        <v>12767367.562296351</v>
      </c>
      <c r="P65" s="23">
        <f>'GS &lt; 50 OLS Model'!$B$9*G65</f>
        <v>911879.86952619802</v>
      </c>
      <c r="Q65" s="23">
        <f>'GS &lt; 50 OLS Model'!$B$10*H65</f>
        <v>0</v>
      </c>
      <c r="R65" s="23">
        <f>'GS &lt; 50 OLS Model'!$B$11*I65</f>
        <v>0</v>
      </c>
      <c r="S65" s="23">
        <f>'GS &lt; 50 OLS Model'!$B$12*J65</f>
        <v>-430573.12975029001</v>
      </c>
      <c r="T65" s="23">
        <f t="shared" si="5"/>
        <v>7508558.9346403833</v>
      </c>
      <c r="U65" s="13">
        <f t="shared" si="6"/>
        <v>3.6090950672486234E-3</v>
      </c>
      <c r="V65" s="13">
        <f t="shared" si="7"/>
        <v>-3.6090950672486234E-3</v>
      </c>
    </row>
    <row r="66" spans="1:22" s="30" customFormat="1" x14ac:dyDescent="0.2">
      <c r="A66" s="11">
        <f>'Monthly Data'!A66</f>
        <v>41760</v>
      </c>
      <c r="B66" s="6">
        <f t="shared" si="8"/>
        <v>2014</v>
      </c>
      <c r="C66" s="30">
        <f>'Monthly Data'!I66</f>
        <v>6909621.2210725751</v>
      </c>
      <c r="D66" s="30">
        <f>'Monthly Data'!U66</f>
        <v>127.70000000000003</v>
      </c>
      <c r="E66" s="30">
        <f>'Monthly Data'!V66</f>
        <v>12.399999999999999</v>
      </c>
      <c r="F66" s="30">
        <f>'Monthly Data'!AC66</f>
        <v>3075</v>
      </c>
      <c r="G66" s="30">
        <f>'Monthly Data'!AG66</f>
        <v>1</v>
      </c>
      <c r="H66" s="30">
        <f>'Monthly Data'!AM66</f>
        <v>0</v>
      </c>
      <c r="I66" s="30">
        <f>'Monthly Data'!AN66</f>
        <v>0</v>
      </c>
      <c r="J66" s="30">
        <f>'Monthly Data'!AO66</f>
        <v>0</v>
      </c>
      <c r="L66" s="23">
        <f>'GS &lt; 50 OLS Model'!$B$5</f>
        <v>-6875354.7652507098</v>
      </c>
      <c r="M66" s="23">
        <f>'GS &lt; 50 OLS Model'!$B$6*D66</f>
        <v>411729.82420183235</v>
      </c>
      <c r="N66" s="23">
        <f>'GS &lt; 50 OLS Model'!$B$7*E66</f>
        <v>188137.51111854226</v>
      </c>
      <c r="O66" s="23">
        <f>'GS &lt; 50 OLS Model'!$B$8*F66</f>
        <v>12717737.367690729</v>
      </c>
      <c r="P66" s="23">
        <f>'GS &lt; 50 OLS Model'!$B$9*G66</f>
        <v>911879.86952619802</v>
      </c>
      <c r="Q66" s="23">
        <f>'GS &lt; 50 OLS Model'!$B$10*H66</f>
        <v>0</v>
      </c>
      <c r="R66" s="23">
        <f>'GS &lt; 50 OLS Model'!$B$11*I66</f>
        <v>0</v>
      </c>
      <c r="S66" s="23">
        <f>'GS &lt; 50 OLS Model'!$B$12*J66</f>
        <v>0</v>
      </c>
      <c r="T66" s="23">
        <f>SUM(L66:S66)</f>
        <v>7354129.8072865922</v>
      </c>
      <c r="U66" s="13">
        <f t="shared" ref="U66:U73" si="9">ABS(T66-C66)/C66</f>
        <v>6.4331831223740574E-2</v>
      </c>
      <c r="V66" s="13">
        <f t="shared" ref="V66:V73" si="10">(T66-C66)/C66</f>
        <v>6.4331831223740574E-2</v>
      </c>
    </row>
    <row r="67" spans="1:22" s="30" customFormat="1" x14ac:dyDescent="0.2">
      <c r="A67" s="11">
        <f>'Monthly Data'!A67</f>
        <v>41791</v>
      </c>
      <c r="B67" s="6">
        <f t="shared" si="8"/>
        <v>2014</v>
      </c>
      <c r="C67" s="30">
        <f>'Monthly Data'!I67</f>
        <v>7068061.3764928542</v>
      </c>
      <c r="D67" s="30">
        <f>'Monthly Data'!U67</f>
        <v>25.699999999999996</v>
      </c>
      <c r="E67" s="30">
        <f>'Monthly Data'!V67</f>
        <v>47.4</v>
      </c>
      <c r="F67" s="30">
        <f>'Monthly Data'!AC67</f>
        <v>3067</v>
      </c>
      <c r="G67" s="30">
        <f>'Monthly Data'!AG67</f>
        <v>1</v>
      </c>
      <c r="H67" s="30">
        <f>'Monthly Data'!AM67</f>
        <v>0</v>
      </c>
      <c r="I67" s="30">
        <f>'Monthly Data'!AN67</f>
        <v>0</v>
      </c>
      <c r="J67" s="30">
        <f>'Monthly Data'!AO67</f>
        <v>0</v>
      </c>
      <c r="L67" s="23">
        <f>'GS &lt; 50 OLS Model'!$B$5</f>
        <v>-6875354.7652507098</v>
      </c>
      <c r="M67" s="23">
        <f>'GS &lt; 50 OLS Model'!$B$6*D67</f>
        <v>82861.836194104049</v>
      </c>
      <c r="N67" s="23">
        <f>'GS &lt; 50 OLS Model'!$B$7*E67</f>
        <v>719170.80863055668</v>
      </c>
      <c r="O67" s="23">
        <f>'GS &lt; 50 OLS Model'!$B$8*F67</f>
        <v>12684650.57128698</v>
      </c>
      <c r="P67" s="23">
        <f>'GS &lt; 50 OLS Model'!$B$9*G67</f>
        <v>911879.86952619802</v>
      </c>
      <c r="Q67" s="23">
        <f>'GS &lt; 50 OLS Model'!$B$10*H67</f>
        <v>0</v>
      </c>
      <c r="R67" s="23">
        <f>'GS &lt; 50 OLS Model'!$B$11*I67</f>
        <v>0</v>
      </c>
      <c r="S67" s="23">
        <f>'GS &lt; 50 OLS Model'!$B$12*J67</f>
        <v>0</v>
      </c>
      <c r="T67" s="23">
        <f t="shared" ref="T67:T73" si="11">SUM(L67:S67)</f>
        <v>7523208.3203871297</v>
      </c>
      <c r="U67" s="13">
        <f t="shared" si="9"/>
        <v>6.4394877131092154E-2</v>
      </c>
      <c r="V67" s="13">
        <f t="shared" si="10"/>
        <v>6.4394877131092154E-2</v>
      </c>
    </row>
    <row r="68" spans="1:22" s="30" customFormat="1" x14ac:dyDescent="0.2">
      <c r="A68" s="11">
        <f>'Monthly Data'!A68</f>
        <v>41821</v>
      </c>
      <c r="B68" s="6">
        <f t="shared" si="8"/>
        <v>2014</v>
      </c>
      <c r="C68" s="30">
        <f>'Monthly Data'!I68</f>
        <v>7535915.7069131332</v>
      </c>
      <c r="D68" s="30">
        <f>'Monthly Data'!U68</f>
        <v>10.600000000000001</v>
      </c>
      <c r="E68" s="30">
        <f>'Monthly Data'!V68</f>
        <v>55.899999999999984</v>
      </c>
      <c r="F68" s="30">
        <f>'Monthly Data'!AC68</f>
        <v>3066</v>
      </c>
      <c r="G68" s="30">
        <f>'Monthly Data'!AG68</f>
        <v>1</v>
      </c>
      <c r="H68" s="30">
        <f>'Monthly Data'!AM68</f>
        <v>0</v>
      </c>
      <c r="I68" s="30">
        <f>'Monthly Data'!AN68</f>
        <v>0</v>
      </c>
      <c r="J68" s="30">
        <f>'Monthly Data'!AO68</f>
        <v>0</v>
      </c>
      <c r="L68" s="23">
        <f>'GS &lt; 50 OLS Model'!$B$5</f>
        <v>-6875354.7652507098</v>
      </c>
      <c r="M68" s="23">
        <f>'GS &lt; 50 OLS Model'!$B$6*D68</f>
        <v>34176.477185116855</v>
      </c>
      <c r="N68" s="23">
        <f>'GS &lt; 50 OLS Model'!$B$7*E68</f>
        <v>848136.03802633146</v>
      </c>
      <c r="O68" s="23">
        <f>'GS &lt; 50 OLS Model'!$B$8*F68</f>
        <v>12680514.721736513</v>
      </c>
      <c r="P68" s="23">
        <f>'GS &lt; 50 OLS Model'!$B$9*G68</f>
        <v>911879.86952619802</v>
      </c>
      <c r="Q68" s="23">
        <f>'GS &lt; 50 OLS Model'!$B$10*H68</f>
        <v>0</v>
      </c>
      <c r="R68" s="23">
        <f>'GS &lt; 50 OLS Model'!$B$11*I68</f>
        <v>0</v>
      </c>
      <c r="S68" s="23">
        <f>'GS &lt; 50 OLS Model'!$B$12*J68</f>
        <v>0</v>
      </c>
      <c r="T68" s="23">
        <f t="shared" si="11"/>
        <v>7599352.3412234504</v>
      </c>
      <c r="U68" s="13">
        <f t="shared" si="9"/>
        <v>8.4179065660359119E-3</v>
      </c>
      <c r="V68" s="13">
        <f t="shared" si="10"/>
        <v>8.4179065660359119E-3</v>
      </c>
    </row>
    <row r="69" spans="1:22" s="30" customFormat="1" x14ac:dyDescent="0.2">
      <c r="A69" s="11">
        <f>'Monthly Data'!A69</f>
        <v>41852</v>
      </c>
      <c r="B69" s="6">
        <f t="shared" si="8"/>
        <v>2014</v>
      </c>
      <c r="C69" s="30">
        <f>'Monthly Data'!I69</f>
        <v>7503410.9593334123</v>
      </c>
      <c r="D69" s="30">
        <f>'Monthly Data'!U69</f>
        <v>18.999999999999996</v>
      </c>
      <c r="E69" s="30">
        <f>'Monthly Data'!V69</f>
        <v>51.999999999999993</v>
      </c>
      <c r="F69" s="30">
        <f>'Monthly Data'!AC69</f>
        <v>3062</v>
      </c>
      <c r="G69" s="30">
        <f>'Monthly Data'!AG69</f>
        <v>1</v>
      </c>
      <c r="H69" s="30">
        <f>'Monthly Data'!AM69</f>
        <v>0</v>
      </c>
      <c r="I69" s="30">
        <f>'Monthly Data'!AN69</f>
        <v>0</v>
      </c>
      <c r="J69" s="30">
        <f>'Monthly Data'!AO69</f>
        <v>0</v>
      </c>
      <c r="L69" s="23">
        <f>'GS &lt; 50 OLS Model'!$B$5</f>
        <v>-6875354.7652507098</v>
      </c>
      <c r="M69" s="23">
        <f>'GS &lt; 50 OLS Model'!$B$6*D69</f>
        <v>61259.723256341509</v>
      </c>
      <c r="N69" s="23">
        <f>'GS &lt; 50 OLS Model'!$B$7*E69</f>
        <v>788963.7563035643</v>
      </c>
      <c r="O69" s="23">
        <f>'GS &lt; 50 OLS Model'!$B$8*F69</f>
        <v>12663971.323534638</v>
      </c>
      <c r="P69" s="23">
        <f>'GS &lt; 50 OLS Model'!$B$9*G69</f>
        <v>911879.86952619802</v>
      </c>
      <c r="Q69" s="23">
        <f>'GS &lt; 50 OLS Model'!$B$10*H69</f>
        <v>0</v>
      </c>
      <c r="R69" s="23">
        <f>'GS &lt; 50 OLS Model'!$B$11*I69</f>
        <v>0</v>
      </c>
      <c r="S69" s="23">
        <f>'GS &lt; 50 OLS Model'!$B$12*J69</f>
        <v>0</v>
      </c>
      <c r="T69" s="23">
        <f t="shared" si="11"/>
        <v>7550719.9073700318</v>
      </c>
      <c r="U69" s="13">
        <f t="shared" si="9"/>
        <v>6.3049922619222085E-3</v>
      </c>
      <c r="V69" s="13">
        <f t="shared" si="10"/>
        <v>6.3049922619222085E-3</v>
      </c>
    </row>
    <row r="70" spans="1:22" s="30" customFormat="1" x14ac:dyDescent="0.2">
      <c r="A70" s="11">
        <f>'Monthly Data'!A70</f>
        <v>41883</v>
      </c>
      <c r="B70" s="6">
        <f t="shared" si="8"/>
        <v>2014</v>
      </c>
      <c r="C70" s="30">
        <f>'Monthly Data'!I70</f>
        <v>7020369.1858536908</v>
      </c>
      <c r="D70" s="30">
        <f>'Monthly Data'!U70</f>
        <v>90.500000000000014</v>
      </c>
      <c r="E70" s="30">
        <f>'Monthly Data'!V70</f>
        <v>25.400000000000006</v>
      </c>
      <c r="F70" s="30">
        <f>'Monthly Data'!AC70</f>
        <v>2981</v>
      </c>
      <c r="G70" s="30">
        <f>'Monthly Data'!AG70</f>
        <v>1</v>
      </c>
      <c r="H70" s="30">
        <f>'Monthly Data'!AM70</f>
        <v>1</v>
      </c>
      <c r="I70" s="30">
        <f>'Monthly Data'!AN70</f>
        <v>0</v>
      </c>
      <c r="J70" s="30">
        <f>'Monthly Data'!AO70</f>
        <v>0</v>
      </c>
      <c r="L70" s="23">
        <f>'GS &lt; 50 OLS Model'!$B$5</f>
        <v>-6875354.7652507098</v>
      </c>
      <c r="M70" s="23">
        <f>'GS &lt; 50 OLS Model'!$B$6*D70</f>
        <v>291789.7344578373</v>
      </c>
      <c r="N70" s="23">
        <f>'GS &lt; 50 OLS Model'!$B$7*E70</f>
        <v>385378.45019443345</v>
      </c>
      <c r="O70" s="23">
        <f>'GS &lt; 50 OLS Model'!$B$8*F70</f>
        <v>12328967.509946687</v>
      </c>
      <c r="P70" s="23">
        <f>'GS &lt; 50 OLS Model'!$B$9*G70</f>
        <v>911879.86952619802</v>
      </c>
      <c r="Q70" s="23">
        <f>'GS &lt; 50 OLS Model'!$B$10*H70</f>
        <v>-165989.93426031101</v>
      </c>
      <c r="R70" s="23">
        <f>'GS &lt; 50 OLS Model'!$B$11*I70</f>
        <v>0</v>
      </c>
      <c r="S70" s="23">
        <f>'GS &lt; 50 OLS Model'!$B$12*J70</f>
        <v>0</v>
      </c>
      <c r="T70" s="23">
        <f t="shared" si="11"/>
        <v>6876670.8646141356</v>
      </c>
      <c r="U70" s="13">
        <f t="shared" si="9"/>
        <v>2.0468769865994055E-2</v>
      </c>
      <c r="V70" s="13">
        <f t="shared" si="10"/>
        <v>-2.0468769865994055E-2</v>
      </c>
    </row>
    <row r="71" spans="1:22" s="30" customFormat="1" x14ac:dyDescent="0.2">
      <c r="A71" s="11">
        <f>'Monthly Data'!A71</f>
        <v>41913</v>
      </c>
      <c r="B71" s="6">
        <f t="shared" si="8"/>
        <v>2014</v>
      </c>
      <c r="C71" s="30">
        <f>'Monthly Data'!I71</f>
        <v>7061230.5180739705</v>
      </c>
      <c r="D71" s="30">
        <f>'Monthly Data'!U71</f>
        <v>225.59999999999994</v>
      </c>
      <c r="E71" s="30">
        <f>'Monthly Data'!V71</f>
        <v>1.8</v>
      </c>
      <c r="F71" s="30">
        <f>'Monthly Data'!AC71</f>
        <v>2984</v>
      </c>
      <c r="G71" s="30">
        <f>'Monthly Data'!AG71</f>
        <v>1</v>
      </c>
      <c r="H71" s="30">
        <f>'Monthly Data'!AM71</f>
        <v>1</v>
      </c>
      <c r="I71" s="30">
        <f>'Monthly Data'!AN71</f>
        <v>0</v>
      </c>
      <c r="J71" s="30">
        <f>'Monthly Data'!AO71</f>
        <v>0</v>
      </c>
      <c r="L71" s="23">
        <f>'GS &lt; 50 OLS Model'!$B$5</f>
        <v>-6875354.7652507098</v>
      </c>
      <c r="M71" s="23">
        <f>'GS &lt; 50 OLS Model'!$B$6*D71</f>
        <v>727378.60877003381</v>
      </c>
      <c r="N71" s="23">
        <f>'GS &lt; 50 OLS Model'!$B$7*E71</f>
        <v>27310.283872046461</v>
      </c>
      <c r="O71" s="23">
        <f>'GS &lt; 50 OLS Model'!$B$8*F71</f>
        <v>12341375.058598092</v>
      </c>
      <c r="P71" s="23">
        <f>'GS &lt; 50 OLS Model'!$B$9*G71</f>
        <v>911879.86952619802</v>
      </c>
      <c r="Q71" s="23">
        <f>'GS &lt; 50 OLS Model'!$B$10*H71</f>
        <v>-165989.93426031101</v>
      </c>
      <c r="R71" s="23">
        <f>'GS &lt; 50 OLS Model'!$B$11*I71</f>
        <v>0</v>
      </c>
      <c r="S71" s="23">
        <f>'GS &lt; 50 OLS Model'!$B$12*J71</f>
        <v>0</v>
      </c>
      <c r="T71" s="23">
        <f t="shared" si="11"/>
        <v>6966599.1212553503</v>
      </c>
      <c r="U71" s="13">
        <f t="shared" si="9"/>
        <v>1.3401544755747745E-2</v>
      </c>
      <c r="V71" s="13">
        <f t="shared" si="10"/>
        <v>-1.3401544755747745E-2</v>
      </c>
    </row>
    <row r="72" spans="1:22" s="30" customFormat="1" x14ac:dyDescent="0.2">
      <c r="A72" s="11">
        <f>'Monthly Data'!A72</f>
        <v>41944</v>
      </c>
      <c r="B72" s="6">
        <f t="shared" si="8"/>
        <v>2014</v>
      </c>
      <c r="C72" s="30">
        <f>'Monthly Data'!I72</f>
        <v>7872989.7453942504</v>
      </c>
      <c r="D72" s="30">
        <f>'Monthly Data'!U72</f>
        <v>491.6</v>
      </c>
      <c r="E72" s="30">
        <f>'Monthly Data'!V72</f>
        <v>0</v>
      </c>
      <c r="F72" s="30">
        <f>'Monthly Data'!AC72</f>
        <v>2985</v>
      </c>
      <c r="G72" s="30">
        <f>'Monthly Data'!AG72</f>
        <v>1</v>
      </c>
      <c r="H72" s="30">
        <f>'Monthly Data'!AM72</f>
        <v>1</v>
      </c>
      <c r="I72" s="30">
        <f>'Monthly Data'!AN72</f>
        <v>0</v>
      </c>
      <c r="J72" s="30">
        <f>'Monthly Data'!AO72</f>
        <v>0</v>
      </c>
      <c r="L72" s="23">
        <f>'GS &lt; 50 OLS Model'!$B$5</f>
        <v>-6875354.7652507098</v>
      </c>
      <c r="M72" s="23">
        <f>'GS &lt; 50 OLS Model'!$B$6*D72</f>
        <v>1585014.7343588155</v>
      </c>
      <c r="N72" s="23">
        <f>'GS &lt; 50 OLS Model'!$B$7*E72</f>
        <v>0</v>
      </c>
      <c r="O72" s="23">
        <f>'GS &lt; 50 OLS Model'!$B$8*F72</f>
        <v>12345510.908148561</v>
      </c>
      <c r="P72" s="23">
        <f>'GS &lt; 50 OLS Model'!$B$9*G72</f>
        <v>911879.86952619802</v>
      </c>
      <c r="Q72" s="23">
        <f>'GS &lt; 50 OLS Model'!$B$10*H72</f>
        <v>-165989.93426031101</v>
      </c>
      <c r="R72" s="23">
        <f>'GS &lt; 50 OLS Model'!$B$11*I72</f>
        <v>0</v>
      </c>
      <c r="S72" s="23">
        <f>'GS &lt; 50 OLS Model'!$B$12*J72</f>
        <v>0</v>
      </c>
      <c r="T72" s="23">
        <f t="shared" si="11"/>
        <v>7801060.8125225538</v>
      </c>
      <c r="U72" s="13">
        <f t="shared" si="9"/>
        <v>9.1361649383292325E-3</v>
      </c>
      <c r="V72" s="13">
        <f t="shared" si="10"/>
        <v>-9.1361649383292325E-3</v>
      </c>
    </row>
    <row r="73" spans="1:22" s="30" customFormat="1" x14ac:dyDescent="0.2">
      <c r="A73" s="11">
        <f>'Monthly Data'!A73</f>
        <v>41974</v>
      </c>
      <c r="B73" s="6">
        <f t="shared" si="8"/>
        <v>2014</v>
      </c>
      <c r="C73" s="30">
        <f>'Monthly Data'!I73</f>
        <v>8666311.1852145288</v>
      </c>
      <c r="D73" s="30">
        <f>'Monthly Data'!U73</f>
        <v>619.89999999999986</v>
      </c>
      <c r="E73" s="30">
        <f>'Monthly Data'!V73</f>
        <v>0</v>
      </c>
      <c r="F73" s="30">
        <f>'Monthly Data'!AC73</f>
        <v>2981</v>
      </c>
      <c r="G73" s="30">
        <f>'Monthly Data'!AG73</f>
        <v>1</v>
      </c>
      <c r="H73" s="30">
        <f>'Monthly Data'!AM73</f>
        <v>0</v>
      </c>
      <c r="I73" s="30">
        <f>'Monthly Data'!AN73</f>
        <v>0</v>
      </c>
      <c r="J73" s="30">
        <f>'Monthly Data'!AO73</f>
        <v>0</v>
      </c>
      <c r="L73" s="23">
        <f>'GS &lt; 50 OLS Model'!$B$5</f>
        <v>-6875354.7652507098</v>
      </c>
      <c r="M73" s="23">
        <f>'GS &lt; 50 OLS Model'!$B$6*D73</f>
        <v>1998679.0761371632</v>
      </c>
      <c r="N73" s="23">
        <f>'GS &lt; 50 OLS Model'!$B$7*E73</f>
        <v>0</v>
      </c>
      <c r="O73" s="23">
        <f>'GS &lt; 50 OLS Model'!$B$8*F73</f>
        <v>12328967.509946687</v>
      </c>
      <c r="P73" s="23">
        <f>'GS &lt; 50 OLS Model'!$B$9*G73</f>
        <v>911879.86952619802</v>
      </c>
      <c r="Q73" s="23">
        <f>'GS &lt; 50 OLS Model'!$B$10*H73</f>
        <v>0</v>
      </c>
      <c r="R73" s="23">
        <f>'GS &lt; 50 OLS Model'!$B$11*I73</f>
        <v>0</v>
      </c>
      <c r="S73" s="23">
        <f>'GS &lt; 50 OLS Model'!$B$12*J73</f>
        <v>0</v>
      </c>
      <c r="T73" s="23">
        <f t="shared" si="11"/>
        <v>8364171.6903593391</v>
      </c>
      <c r="U73" s="13">
        <f t="shared" si="9"/>
        <v>3.486367941306627E-2</v>
      </c>
      <c r="V73" s="13">
        <f t="shared" si="10"/>
        <v>-3.486367941306627E-2</v>
      </c>
    </row>
    <row r="74" spans="1:22" x14ac:dyDescent="0.2">
      <c r="U74" s="14">
        <f>AVERAGE(U2:U73)</f>
        <v>2.1694173996505039E-2</v>
      </c>
      <c r="V74" s="1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/>
  </sheetViews>
  <sheetFormatPr defaultRowHeight="12.75" x14ac:dyDescent="0.2"/>
  <cols>
    <col min="1" max="1" width="22.140625" customWidth="1"/>
    <col min="2" max="2" width="14" bestFit="1" customWidth="1"/>
    <col min="3" max="3" width="17.5703125" bestFit="1" customWidth="1"/>
    <col min="4" max="4" width="12.5703125" bestFit="1" customWidth="1"/>
    <col min="5" max="5" width="12" bestFit="1" customWidth="1"/>
  </cols>
  <sheetData>
    <row r="1" spans="1:5" x14ac:dyDescent="0.2">
      <c r="A1" t="s">
        <v>183</v>
      </c>
    </row>
    <row r="2" spans="1:5" x14ac:dyDescent="0.2">
      <c r="A2" t="s">
        <v>184</v>
      </c>
    </row>
    <row r="4" spans="1:5" x14ac:dyDescent="0.2">
      <c r="B4" t="s">
        <v>45</v>
      </c>
      <c r="C4" t="s">
        <v>44</v>
      </c>
      <c r="D4" t="s">
        <v>46</v>
      </c>
      <c r="E4" t="s">
        <v>14</v>
      </c>
    </row>
    <row r="5" spans="1:5" x14ac:dyDescent="0.2">
      <c r="A5" t="s">
        <v>13</v>
      </c>
      <c r="B5" s="62">
        <v>-17077253.144684698</v>
      </c>
      <c r="C5">
        <v>8345415.6087889401</v>
      </c>
      <c r="D5">
        <v>-2.0463034970601002</v>
      </c>
      <c r="E5">
        <v>4.5043287714020899E-2</v>
      </c>
    </row>
    <row r="6" spans="1:5" x14ac:dyDescent="0.2">
      <c r="A6" t="s">
        <v>9</v>
      </c>
      <c r="B6" s="62">
        <v>7703.5724269189996</v>
      </c>
      <c r="C6">
        <v>530.40693315966905</v>
      </c>
      <c r="D6">
        <v>14.523890894540701</v>
      </c>
      <c r="E6" s="5">
        <v>1.82660407633664E-21</v>
      </c>
    </row>
    <row r="7" spans="1:5" x14ac:dyDescent="0.2">
      <c r="A7" t="s">
        <v>10</v>
      </c>
      <c r="B7" s="62">
        <v>32650.142216732998</v>
      </c>
      <c r="C7">
        <v>2888.4988047762899</v>
      </c>
      <c r="D7">
        <v>11.303498607215699</v>
      </c>
      <c r="E7" s="5">
        <v>1.3356217437839E-16</v>
      </c>
    </row>
    <row r="8" spans="1:5" x14ac:dyDescent="0.2">
      <c r="A8" t="s">
        <v>142</v>
      </c>
      <c r="B8" s="62">
        <v>5386.2267821670603</v>
      </c>
      <c r="C8">
        <v>1334.5510126508</v>
      </c>
      <c r="D8">
        <v>4.0359841857738203</v>
      </c>
      <c r="E8" s="5">
        <v>1.5405732818240999E-4</v>
      </c>
    </row>
    <row r="9" spans="1:5" x14ac:dyDescent="0.2">
      <c r="A9" s="12" t="s">
        <v>76</v>
      </c>
      <c r="B9" s="62">
        <v>-24652.047109712901</v>
      </c>
      <c r="C9">
        <v>10116.0888945066</v>
      </c>
      <c r="D9">
        <v>-2.4369148360390298</v>
      </c>
      <c r="E9" s="5">
        <v>1.7745753228296201E-2</v>
      </c>
    </row>
    <row r="10" spans="1:5" x14ac:dyDescent="0.2">
      <c r="A10" s="31" t="s">
        <v>99</v>
      </c>
      <c r="B10" s="62">
        <v>8856.9730988376505</v>
      </c>
      <c r="C10">
        <v>3450.5345198899199</v>
      </c>
      <c r="D10">
        <v>2.5668408902398698</v>
      </c>
      <c r="E10">
        <v>1.27323372396933E-2</v>
      </c>
    </row>
    <row r="11" spans="1:5" x14ac:dyDescent="0.2">
      <c r="A11" t="s">
        <v>141</v>
      </c>
      <c r="B11" s="62">
        <v>-1573555.21064002</v>
      </c>
      <c r="C11">
        <v>293719.84080963099</v>
      </c>
      <c r="D11">
        <v>-5.3573337310226004</v>
      </c>
      <c r="E11" s="5">
        <v>1.3600982143287599E-6</v>
      </c>
    </row>
    <row r="12" spans="1:5" x14ac:dyDescent="0.2">
      <c r="A12" t="s">
        <v>30</v>
      </c>
      <c r="B12" s="62">
        <v>-1514640.7258048099</v>
      </c>
      <c r="C12">
        <v>216392.16410848699</v>
      </c>
      <c r="D12">
        <v>-6.9995174365253696</v>
      </c>
      <c r="E12" s="5">
        <v>2.3216631204881299E-9</v>
      </c>
    </row>
    <row r="13" spans="1:5" x14ac:dyDescent="0.2">
      <c r="A13" t="s">
        <v>31</v>
      </c>
      <c r="B13" s="62">
        <v>-1589672.4013817001</v>
      </c>
      <c r="C13">
        <v>280696.14865570801</v>
      </c>
      <c r="D13">
        <v>-5.6633210287880997</v>
      </c>
      <c r="E13" s="5">
        <v>4.2655453688483799E-7</v>
      </c>
    </row>
    <row r="14" spans="1:5" x14ac:dyDescent="0.2">
      <c r="A14" t="s">
        <v>32</v>
      </c>
      <c r="B14" s="62">
        <v>-1084258.36487305</v>
      </c>
      <c r="C14">
        <v>227889.59802917301</v>
      </c>
      <c r="D14">
        <v>-4.7578229732725799</v>
      </c>
      <c r="E14" s="5">
        <v>1.2409399504576199E-5</v>
      </c>
    </row>
    <row r="15" spans="1:5" x14ac:dyDescent="0.2">
      <c r="A15" s="31" t="s">
        <v>177</v>
      </c>
      <c r="B15" s="62">
        <v>-1207210.30976711</v>
      </c>
      <c r="C15">
        <v>358270.17003898398</v>
      </c>
      <c r="D15">
        <v>-3.3695529539502398</v>
      </c>
      <c r="E15">
        <v>1.3098221582706199E-3</v>
      </c>
    </row>
    <row r="16" spans="1:5" x14ac:dyDescent="0.2">
      <c r="B16" s="62"/>
    </row>
    <row r="17" spans="1:4" x14ac:dyDescent="0.2">
      <c r="A17" t="s">
        <v>47</v>
      </c>
      <c r="B17" s="62">
        <v>23126763.400658701</v>
      </c>
      <c r="C17" t="s">
        <v>48</v>
      </c>
      <c r="D17" s="30">
        <v>1985121.4978177601</v>
      </c>
    </row>
    <row r="18" spans="1:4" x14ac:dyDescent="0.2">
      <c r="A18" t="s">
        <v>49</v>
      </c>
      <c r="B18">
        <v>11419379706461.4</v>
      </c>
      <c r="C18" t="s">
        <v>50</v>
      </c>
      <c r="D18" s="5">
        <v>432669.55752347998</v>
      </c>
    </row>
    <row r="19" spans="1:4" x14ac:dyDescent="0.2">
      <c r="A19" t="s">
        <v>15</v>
      </c>
      <c r="B19">
        <v>0.95918592294329097</v>
      </c>
      <c r="C19" t="s">
        <v>16</v>
      </c>
      <c r="D19">
        <v>0.95249509063891302</v>
      </c>
    </row>
    <row r="20" spans="1:4" x14ac:dyDescent="0.2">
      <c r="A20" t="s">
        <v>151</v>
      </c>
      <c r="B20">
        <v>143.35823695888899</v>
      </c>
      <c r="C20" t="s">
        <v>17</v>
      </c>
      <c r="D20" s="5">
        <v>1.7885934554922701E-38</v>
      </c>
    </row>
    <row r="21" spans="1:4" x14ac:dyDescent="0.2">
      <c r="A21" t="s">
        <v>51</v>
      </c>
      <c r="B21">
        <v>-1030.5915821874901</v>
      </c>
      <c r="C21" t="s">
        <v>52</v>
      </c>
      <c r="D21">
        <v>2083.1831643749802</v>
      </c>
    </row>
    <row r="22" spans="1:4" x14ac:dyDescent="0.2">
      <c r="A22" t="s">
        <v>53</v>
      </c>
      <c r="B22">
        <v>2108.22649168416</v>
      </c>
      <c r="C22" t="s">
        <v>54</v>
      </c>
      <c r="D22">
        <v>2093.1529871368698</v>
      </c>
    </row>
    <row r="23" spans="1:4" x14ac:dyDescent="0.2">
      <c r="A23" t="s">
        <v>55</v>
      </c>
      <c r="B23">
        <v>0.105864486863902</v>
      </c>
      <c r="C23" t="s">
        <v>18</v>
      </c>
      <c r="D23">
        <v>1.7629869366120201</v>
      </c>
    </row>
    <row r="24" spans="1:4" x14ac:dyDescent="0.2">
      <c r="A24" t="s">
        <v>145</v>
      </c>
      <c r="B24">
        <v>0.22883999999999999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workbookViewId="0"/>
  </sheetViews>
  <sheetFormatPr defaultRowHeight="12.75" x14ac:dyDescent="0.2"/>
  <cols>
    <col min="1" max="1" width="7.140625" style="11" bestFit="1" customWidth="1"/>
    <col min="2" max="2" width="5" style="11" bestFit="1" customWidth="1"/>
    <col min="3" max="3" width="12" bestFit="1" customWidth="1"/>
    <col min="4" max="5" width="6" bestFit="1" customWidth="1"/>
    <col min="6" max="6" width="7.42578125" bestFit="1" customWidth="1"/>
    <col min="7" max="7" width="5.5703125" bestFit="1" customWidth="1"/>
    <col min="8" max="8" width="14.140625" bestFit="1" customWidth="1"/>
    <col min="9" max="9" width="4" bestFit="1" customWidth="1"/>
    <col min="10" max="10" width="6" bestFit="1" customWidth="1"/>
    <col min="11" max="12" width="6.140625" style="30" bestFit="1" customWidth="1"/>
    <col min="13" max="13" width="23.140625" style="30" bestFit="1" customWidth="1"/>
    <col min="15" max="15" width="11.28515625" style="23" bestFit="1" customWidth="1"/>
    <col min="16" max="17" width="10.28515625" style="23" bestFit="1" customWidth="1"/>
    <col min="18" max="18" width="11.28515625" style="23" bestFit="1" customWidth="1"/>
    <col min="19" max="19" width="10.28515625" style="23" bestFit="1" customWidth="1"/>
    <col min="20" max="20" width="15.28515625" style="23" bestFit="1" customWidth="1"/>
    <col min="21" max="24" width="10.28515625" style="23" bestFit="1" customWidth="1"/>
    <col min="25" max="25" width="24.28515625" style="23" bestFit="1" customWidth="1"/>
    <col min="26" max="26" width="15.42578125" style="23" bestFit="1" customWidth="1"/>
    <col min="27" max="27" width="15.28515625" bestFit="1" customWidth="1"/>
  </cols>
  <sheetData>
    <row r="1" spans="1:27" x14ac:dyDescent="0.2">
      <c r="A1" s="11" t="str">
        <f>'Monthly Data'!A1</f>
        <v>Date</v>
      </c>
      <c r="B1" s="15" t="s">
        <v>33</v>
      </c>
      <c r="C1" s="30" t="str">
        <f>'Monthly Data'!N1</f>
        <v>GSgt50noCDM</v>
      </c>
      <c r="D1" t="str">
        <f>'Monthly Data'!U1</f>
        <v>HDD</v>
      </c>
      <c r="E1" s="30" t="str">
        <f>'Monthly Data'!V1</f>
        <v>CDD</v>
      </c>
      <c r="F1" s="30" t="str">
        <f>'Monthly Data'!Y1</f>
        <v>OntFTE</v>
      </c>
      <c r="G1" s="30" t="str">
        <f>'Monthly Data'!AA1</f>
        <v>Trend</v>
      </c>
      <c r="H1" s="30" t="str">
        <f>'Monthly Data'!AF1</f>
        <v>GSgt50Cust</v>
      </c>
      <c r="I1" s="30" t="str">
        <f>'Monthly Data'!AM1</f>
        <v>Fall</v>
      </c>
      <c r="J1" s="30" t="str">
        <f>'Monthly Data'!AN1</f>
        <v>DFEB</v>
      </c>
      <c r="K1" s="30" t="str">
        <f>'Monthly Data'!AO1</f>
        <v>DAPR</v>
      </c>
      <c r="L1" s="30" t="str">
        <f>'Monthly Data'!AP1</f>
        <v>DDEC</v>
      </c>
      <c r="M1" s="30" t="str">
        <f>'Monthly Data'!AQ1</f>
        <v>PostSecondarySummer</v>
      </c>
      <c r="O1" s="23" t="str">
        <f>'GS &gt; 50 OLS Model'!$A$5</f>
        <v>const</v>
      </c>
      <c r="P1" s="23" t="str">
        <f>D1</f>
        <v>HDD</v>
      </c>
      <c r="Q1" s="23" t="str">
        <f t="shared" ref="Q1:Y1" si="0">E1</f>
        <v>CDD</v>
      </c>
      <c r="R1" s="23" t="str">
        <f t="shared" si="0"/>
        <v>OntFTE</v>
      </c>
      <c r="S1" s="23" t="str">
        <f t="shared" si="0"/>
        <v>Trend</v>
      </c>
      <c r="T1" s="23" t="str">
        <f t="shared" si="0"/>
        <v>GSgt50Cust</v>
      </c>
      <c r="U1" s="23" t="str">
        <f t="shared" si="0"/>
        <v>Fall</v>
      </c>
      <c r="V1" s="23" t="str">
        <f t="shared" si="0"/>
        <v>DFEB</v>
      </c>
      <c r="W1" s="23" t="str">
        <f t="shared" si="0"/>
        <v>DAPR</v>
      </c>
      <c r="X1" s="23" t="str">
        <f t="shared" si="0"/>
        <v>DDEC</v>
      </c>
      <c r="Y1" s="23" t="str">
        <f t="shared" si="0"/>
        <v>PostSecondarySummer</v>
      </c>
      <c r="Z1" s="23" t="s">
        <v>56</v>
      </c>
      <c r="AA1" s="12" t="s">
        <v>57</v>
      </c>
    </row>
    <row r="2" spans="1:27" x14ac:dyDescent="0.2">
      <c r="A2" s="11">
        <f>'Monthly Data'!A2</f>
        <v>39814</v>
      </c>
      <c r="B2" s="6">
        <f>YEAR(A2)</f>
        <v>2009</v>
      </c>
      <c r="C2">
        <f>'Monthly Data'!N2</f>
        <v>27538204.187447365</v>
      </c>
      <c r="D2" s="30">
        <f>'Monthly Data'!U2</f>
        <v>887.09999999999991</v>
      </c>
      <c r="E2" s="30">
        <f>'Monthly Data'!V2</f>
        <v>0</v>
      </c>
      <c r="F2" s="30">
        <f>'Monthly Data'!Y2</f>
        <v>6506.5</v>
      </c>
      <c r="G2" s="30">
        <f>'Monthly Data'!AA2</f>
        <v>1</v>
      </c>
      <c r="H2" s="30">
        <f>'Monthly Data'!AF2</f>
        <v>365</v>
      </c>
      <c r="I2" s="30">
        <f>'Monthly Data'!AM2</f>
        <v>0</v>
      </c>
      <c r="J2" s="30">
        <f>'Monthly Data'!AN2</f>
        <v>0</v>
      </c>
      <c r="K2" s="30">
        <f>'Monthly Data'!AO2</f>
        <v>0</v>
      </c>
      <c r="L2" s="30">
        <f>'Monthly Data'!AP2</f>
        <v>0</v>
      </c>
      <c r="M2" s="30">
        <f>'Monthly Data'!AQ2</f>
        <v>0</v>
      </c>
      <c r="O2" s="23">
        <f>'GS &gt; 50 OLS Model'!$B$5</f>
        <v>-17077253.144684698</v>
      </c>
      <c r="P2" s="23">
        <f>'GS &gt; 50 OLS Model'!$B$6*D2</f>
        <v>6833839.0999198435</v>
      </c>
      <c r="Q2" s="23">
        <f>'GS &gt; 50 OLS Model'!$B$7*E2</f>
        <v>0</v>
      </c>
      <c r="R2" s="23">
        <f>'GS &gt; 50 OLS Model'!$B$8*F2</f>
        <v>35045484.558169976</v>
      </c>
      <c r="S2" s="23">
        <f>'GS &gt; 50 OLS Model'!$B$9*G2</f>
        <v>-24652.047109712901</v>
      </c>
      <c r="T2" s="23">
        <f>'GS &gt; 50 OLS Model'!$B$10*H2</f>
        <v>3232795.1810757425</v>
      </c>
      <c r="U2" s="23">
        <f>'GS &gt; 50 OLS Model'!$B$11*I2</f>
        <v>0</v>
      </c>
      <c r="V2" s="23">
        <f>'GS &gt; 50 OLS Model'!$B$12*J2</f>
        <v>0</v>
      </c>
      <c r="W2" s="23">
        <f>'GS &gt; 50 OLS Model'!$B$13*K2</f>
        <v>0</v>
      </c>
      <c r="X2" s="23">
        <f>'GS &gt; 50 OLS Model'!$B$14*L2</f>
        <v>0</v>
      </c>
      <c r="Y2" s="23">
        <f>'GS &gt; 50 OLS Model'!$B$15*M2</f>
        <v>0</v>
      </c>
      <c r="Z2" s="23">
        <f>SUM(O2:Y2)</f>
        <v>28010213.647371151</v>
      </c>
      <c r="AA2" s="13">
        <f>ABS(Z2-C2)/C2</f>
        <v>1.7140168498675723E-2</v>
      </c>
    </row>
    <row r="3" spans="1:27" x14ac:dyDescent="0.2">
      <c r="A3" s="11">
        <f>'Monthly Data'!A3</f>
        <v>39845</v>
      </c>
      <c r="B3" s="6">
        <f t="shared" ref="B3:B66" si="1">YEAR(A3)</f>
        <v>2009</v>
      </c>
      <c r="C3" s="30">
        <f>'Monthly Data'!N3</f>
        <v>24304974.191142105</v>
      </c>
      <c r="D3" s="30">
        <f>'Monthly Data'!U3</f>
        <v>653.80000000000007</v>
      </c>
      <c r="E3" s="30">
        <f>'Monthly Data'!V3</f>
        <v>0</v>
      </c>
      <c r="F3" s="30">
        <f>'Monthly Data'!Y3</f>
        <v>6436.2</v>
      </c>
      <c r="G3" s="30">
        <f>'Monthly Data'!AA3</f>
        <v>2</v>
      </c>
      <c r="H3" s="30">
        <f>'Monthly Data'!AF3</f>
        <v>361</v>
      </c>
      <c r="I3" s="30">
        <f>'Monthly Data'!AM3</f>
        <v>0</v>
      </c>
      <c r="J3" s="30">
        <f>'Monthly Data'!AN3</f>
        <v>1</v>
      </c>
      <c r="K3" s="30">
        <f>'Monthly Data'!AO3</f>
        <v>0</v>
      </c>
      <c r="L3" s="30">
        <f>'Monthly Data'!AP3</f>
        <v>0</v>
      </c>
      <c r="M3" s="30">
        <f>'Monthly Data'!AQ3</f>
        <v>0</v>
      </c>
      <c r="N3" s="30"/>
      <c r="O3" s="23">
        <f>'GS &gt; 50 OLS Model'!$B$5</f>
        <v>-17077253.144684698</v>
      </c>
      <c r="P3" s="23">
        <f>'GS &gt; 50 OLS Model'!$B$6*D3</f>
        <v>5036595.652719642</v>
      </c>
      <c r="Q3" s="23">
        <f>'GS &gt; 50 OLS Model'!$B$7*E3</f>
        <v>0</v>
      </c>
      <c r="R3" s="23">
        <f>'GS &gt; 50 OLS Model'!$B$8*F3</f>
        <v>34666832.815383635</v>
      </c>
      <c r="S3" s="23">
        <f>'GS &gt; 50 OLS Model'!$B$9*G3</f>
        <v>-49304.094219425802</v>
      </c>
      <c r="T3" s="23">
        <f>'GS &gt; 50 OLS Model'!$B$10*H3</f>
        <v>3197367.2886803919</v>
      </c>
      <c r="U3" s="23">
        <f>'GS &gt; 50 OLS Model'!$B$11*I3</f>
        <v>0</v>
      </c>
      <c r="V3" s="23">
        <f>'GS &gt; 50 OLS Model'!$B$12*J3</f>
        <v>-1514640.7258048099</v>
      </c>
      <c r="W3" s="23">
        <f>'GS &gt; 50 OLS Model'!$B$13*K3</f>
        <v>0</v>
      </c>
      <c r="X3" s="23">
        <f>'GS &gt; 50 OLS Model'!$B$14*L3</f>
        <v>0</v>
      </c>
      <c r="Y3" s="23">
        <f>'GS &gt; 50 OLS Model'!$B$15*M3</f>
        <v>0</v>
      </c>
      <c r="Z3" s="23">
        <f t="shared" ref="Z3:Z66" si="2">SUM(O3:Y3)</f>
        <v>24259597.792074736</v>
      </c>
      <c r="AA3" s="13">
        <f t="shared" ref="AA3:AA66" si="3">ABS(Z3-C3)/C3</f>
        <v>1.8669593602739019E-3</v>
      </c>
    </row>
    <row r="4" spans="1:27" x14ac:dyDescent="0.2">
      <c r="A4" s="11">
        <f>'Monthly Data'!A4</f>
        <v>39873</v>
      </c>
      <c r="B4" s="6">
        <f t="shared" si="1"/>
        <v>2009</v>
      </c>
      <c r="C4" s="30">
        <f>'Monthly Data'!N4</f>
        <v>24608843.61283683</v>
      </c>
      <c r="D4" s="30">
        <f>'Monthly Data'!U4</f>
        <v>555.60000000000014</v>
      </c>
      <c r="E4" s="30">
        <f>'Monthly Data'!V4</f>
        <v>0</v>
      </c>
      <c r="F4" s="30">
        <f>'Monthly Data'!Y4</f>
        <v>6363.8</v>
      </c>
      <c r="G4" s="30">
        <f>'Monthly Data'!AA4</f>
        <v>3</v>
      </c>
      <c r="H4" s="30">
        <f>'Monthly Data'!AF4</f>
        <v>339</v>
      </c>
      <c r="I4" s="30">
        <f>'Monthly Data'!AM4</f>
        <v>0</v>
      </c>
      <c r="J4" s="30">
        <f>'Monthly Data'!AN4</f>
        <v>0</v>
      </c>
      <c r="K4" s="30">
        <f>'Monthly Data'!AO4</f>
        <v>0</v>
      </c>
      <c r="L4" s="30">
        <f>'Monthly Data'!AP4</f>
        <v>0</v>
      </c>
      <c r="M4" s="30">
        <f>'Monthly Data'!AQ4</f>
        <v>0</v>
      </c>
      <c r="N4" s="30"/>
      <c r="O4" s="23">
        <f>'GS &gt; 50 OLS Model'!$B$5</f>
        <v>-17077253.144684698</v>
      </c>
      <c r="P4" s="23">
        <f>'GS &gt; 50 OLS Model'!$B$6*D4</f>
        <v>4280104.8403961975</v>
      </c>
      <c r="Q4" s="23">
        <f>'GS &gt; 50 OLS Model'!$B$7*E4</f>
        <v>0</v>
      </c>
      <c r="R4" s="23">
        <f>'GS &gt; 50 OLS Model'!$B$8*F4</f>
        <v>34276869.996354736</v>
      </c>
      <c r="S4" s="23">
        <f>'GS &gt; 50 OLS Model'!$B$9*G4</f>
        <v>-73956.1413291387</v>
      </c>
      <c r="T4" s="23">
        <f>'GS &gt; 50 OLS Model'!$B$10*H4</f>
        <v>3002513.8805059637</v>
      </c>
      <c r="U4" s="23">
        <f>'GS &gt; 50 OLS Model'!$B$11*I4</f>
        <v>0</v>
      </c>
      <c r="V4" s="23">
        <f>'GS &gt; 50 OLS Model'!$B$12*J4</f>
        <v>0</v>
      </c>
      <c r="W4" s="23">
        <f>'GS &gt; 50 OLS Model'!$B$13*K4</f>
        <v>0</v>
      </c>
      <c r="X4" s="23">
        <f>'GS &gt; 50 OLS Model'!$B$14*L4</f>
        <v>0</v>
      </c>
      <c r="Y4" s="23">
        <f>'GS &gt; 50 OLS Model'!$B$15*M4</f>
        <v>0</v>
      </c>
      <c r="Z4" s="23">
        <f t="shared" si="2"/>
        <v>24408279.431243062</v>
      </c>
      <c r="AA4" s="13">
        <f t="shared" si="3"/>
        <v>8.1500855850515069E-3</v>
      </c>
    </row>
    <row r="5" spans="1:27" x14ac:dyDescent="0.2">
      <c r="A5" s="11">
        <f>'Monthly Data'!A5</f>
        <v>39904</v>
      </c>
      <c r="B5" s="6">
        <f t="shared" si="1"/>
        <v>2009</v>
      </c>
      <c r="C5" s="30">
        <f>'Monthly Data'!N5</f>
        <v>21120456.317131568</v>
      </c>
      <c r="D5" s="30">
        <f>'Monthly Data'!U5</f>
        <v>326.29999999999995</v>
      </c>
      <c r="E5" s="30">
        <f>'Monthly Data'!V5</f>
        <v>0.8</v>
      </c>
      <c r="F5" s="30">
        <f>'Monthly Data'!Y5</f>
        <v>6359.6</v>
      </c>
      <c r="G5" s="30">
        <f>'Monthly Data'!AA5</f>
        <v>4</v>
      </c>
      <c r="H5" s="30">
        <f>'Monthly Data'!AF5</f>
        <v>341</v>
      </c>
      <c r="I5" s="30">
        <f>'Monthly Data'!AM5</f>
        <v>0</v>
      </c>
      <c r="J5" s="30">
        <f>'Monthly Data'!AN5</f>
        <v>0</v>
      </c>
      <c r="K5" s="30">
        <f>'Monthly Data'!AO5</f>
        <v>1</v>
      </c>
      <c r="L5" s="30">
        <f>'Monthly Data'!AP5</f>
        <v>0</v>
      </c>
      <c r="M5" s="30">
        <f>'Monthly Data'!AQ5</f>
        <v>0</v>
      </c>
      <c r="N5" s="30"/>
      <c r="O5" s="23">
        <f>'GS &gt; 50 OLS Model'!$B$5</f>
        <v>-17077253.144684698</v>
      </c>
      <c r="P5" s="23">
        <f>'GS &gt; 50 OLS Model'!$B$6*D5</f>
        <v>2513675.6829036693</v>
      </c>
      <c r="Q5" s="23">
        <f>'GS &gt; 50 OLS Model'!$B$7*E5</f>
        <v>26120.113773386402</v>
      </c>
      <c r="R5" s="23">
        <f>'GS &gt; 50 OLS Model'!$B$8*F5</f>
        <v>34254247.843869641</v>
      </c>
      <c r="S5" s="23">
        <f>'GS &gt; 50 OLS Model'!$B$9*G5</f>
        <v>-98608.188438851605</v>
      </c>
      <c r="T5" s="23">
        <f>'GS &gt; 50 OLS Model'!$B$10*H5</f>
        <v>3020227.8267036388</v>
      </c>
      <c r="U5" s="23">
        <f>'GS &gt; 50 OLS Model'!$B$11*I5</f>
        <v>0</v>
      </c>
      <c r="V5" s="23">
        <f>'GS &gt; 50 OLS Model'!$B$12*J5</f>
        <v>0</v>
      </c>
      <c r="W5" s="23">
        <f>'GS &gt; 50 OLS Model'!$B$13*K5</f>
        <v>-1589672.4013817001</v>
      </c>
      <c r="X5" s="23">
        <f>'GS &gt; 50 OLS Model'!$B$14*L5</f>
        <v>0</v>
      </c>
      <c r="Y5" s="23">
        <f>'GS &gt; 50 OLS Model'!$B$15*M5</f>
        <v>0</v>
      </c>
      <c r="Z5" s="23">
        <f t="shared" si="2"/>
        <v>21048737.732745085</v>
      </c>
      <c r="AA5" s="13">
        <f t="shared" si="3"/>
        <v>3.3956929390919119E-3</v>
      </c>
    </row>
    <row r="6" spans="1:27" x14ac:dyDescent="0.2">
      <c r="A6" s="11">
        <f>'Monthly Data'!A6</f>
        <v>39934</v>
      </c>
      <c r="B6" s="6">
        <f t="shared" si="1"/>
        <v>2009</v>
      </c>
      <c r="C6" s="30">
        <f>'Monthly Data'!N6</f>
        <v>20015258.117326297</v>
      </c>
      <c r="D6" s="30">
        <f>'Monthly Data'!U6</f>
        <v>165.29999999999995</v>
      </c>
      <c r="E6" s="30">
        <f>'Monthly Data'!V6</f>
        <v>0</v>
      </c>
      <c r="F6" s="30">
        <f>'Monthly Data'!Y6</f>
        <v>6382.1</v>
      </c>
      <c r="G6" s="30">
        <f>'Monthly Data'!AA6</f>
        <v>5</v>
      </c>
      <c r="H6" s="30">
        <f>'Monthly Data'!AF6</f>
        <v>343</v>
      </c>
      <c r="I6" s="30">
        <f>'Monthly Data'!AM6</f>
        <v>0</v>
      </c>
      <c r="J6" s="30">
        <f>'Monthly Data'!AN6</f>
        <v>0</v>
      </c>
      <c r="K6" s="30">
        <f>'Monthly Data'!AO6</f>
        <v>0</v>
      </c>
      <c r="L6" s="30">
        <f>'Monthly Data'!AP6</f>
        <v>0</v>
      </c>
      <c r="M6" s="30">
        <f>'Monthly Data'!AQ6</f>
        <v>1</v>
      </c>
      <c r="N6" s="30"/>
      <c r="O6" s="23">
        <f>'GS &gt; 50 OLS Model'!$B$5</f>
        <v>-17077253.144684698</v>
      </c>
      <c r="P6" s="23">
        <f>'GS &gt; 50 OLS Model'!$B$6*D6</f>
        <v>1273400.5221697104</v>
      </c>
      <c r="Q6" s="23">
        <f>'GS &gt; 50 OLS Model'!$B$7*E6</f>
        <v>0</v>
      </c>
      <c r="R6" s="23">
        <f>'GS &gt; 50 OLS Model'!$B$8*F6</f>
        <v>34375437.946468398</v>
      </c>
      <c r="S6" s="23">
        <f>'GS &gt; 50 OLS Model'!$B$9*G6</f>
        <v>-123260.23554856451</v>
      </c>
      <c r="T6" s="23">
        <f>'GS &gt; 50 OLS Model'!$B$10*H6</f>
        <v>3037941.7729013143</v>
      </c>
      <c r="U6" s="23">
        <f>'GS &gt; 50 OLS Model'!$B$11*I6</f>
        <v>0</v>
      </c>
      <c r="V6" s="23">
        <f>'GS &gt; 50 OLS Model'!$B$12*J6</f>
        <v>0</v>
      </c>
      <c r="W6" s="23">
        <f>'GS &gt; 50 OLS Model'!$B$13*K6</f>
        <v>0</v>
      </c>
      <c r="X6" s="23">
        <f>'GS &gt; 50 OLS Model'!$B$14*L6</f>
        <v>0</v>
      </c>
      <c r="Y6" s="23">
        <f>'GS &gt; 50 OLS Model'!$B$15*M6</f>
        <v>-1207210.30976711</v>
      </c>
      <c r="Z6" s="23">
        <f t="shared" si="2"/>
        <v>20279056.551539056</v>
      </c>
      <c r="AA6" s="13">
        <f t="shared" si="3"/>
        <v>1.3179866713005358E-2</v>
      </c>
    </row>
    <row r="7" spans="1:27" x14ac:dyDescent="0.2">
      <c r="A7" s="11">
        <f>'Monthly Data'!A7</f>
        <v>39965</v>
      </c>
      <c r="B7" s="6">
        <f t="shared" si="1"/>
        <v>2009</v>
      </c>
      <c r="C7" s="30">
        <f>'Monthly Data'!N7</f>
        <v>20097056.883721031</v>
      </c>
      <c r="D7" s="30">
        <f>'Monthly Data'!U7</f>
        <v>59.20000000000001</v>
      </c>
      <c r="E7" s="30">
        <f>'Monthly Data'!V7</f>
        <v>32.6</v>
      </c>
      <c r="F7" s="30">
        <f>'Monthly Data'!Y7</f>
        <v>6429.4</v>
      </c>
      <c r="G7" s="30">
        <f>'Monthly Data'!AA7</f>
        <v>6</v>
      </c>
      <c r="H7" s="30">
        <f>'Monthly Data'!AF7</f>
        <v>345</v>
      </c>
      <c r="I7" s="30">
        <f>'Monthly Data'!AM7</f>
        <v>0</v>
      </c>
      <c r="J7" s="30">
        <f>'Monthly Data'!AN7</f>
        <v>0</v>
      </c>
      <c r="K7" s="30">
        <f>'Monthly Data'!AO7</f>
        <v>0</v>
      </c>
      <c r="L7" s="30">
        <f>'Monthly Data'!AP7</f>
        <v>0</v>
      </c>
      <c r="M7" s="30">
        <f>'Monthly Data'!AQ7</f>
        <v>1</v>
      </c>
      <c r="N7" s="30"/>
      <c r="O7" s="23">
        <f>'GS &gt; 50 OLS Model'!$B$5</f>
        <v>-17077253.144684698</v>
      </c>
      <c r="P7" s="23">
        <f>'GS &gt; 50 OLS Model'!$B$6*D7</f>
        <v>456051.48767360486</v>
      </c>
      <c r="Q7" s="23">
        <f>'GS &gt; 50 OLS Model'!$B$7*E7</f>
        <v>1064394.6362654958</v>
      </c>
      <c r="R7" s="23">
        <f>'GS &gt; 50 OLS Model'!$B$8*F7</f>
        <v>34630206.473264895</v>
      </c>
      <c r="S7" s="23">
        <f>'GS &gt; 50 OLS Model'!$B$9*G7</f>
        <v>-147912.2826582774</v>
      </c>
      <c r="T7" s="23">
        <f>'GS &gt; 50 OLS Model'!$B$10*H7</f>
        <v>3055655.7190989894</v>
      </c>
      <c r="U7" s="23">
        <f>'GS &gt; 50 OLS Model'!$B$11*I7</f>
        <v>0</v>
      </c>
      <c r="V7" s="23">
        <f>'GS &gt; 50 OLS Model'!$B$12*J7</f>
        <v>0</v>
      </c>
      <c r="W7" s="23">
        <f>'GS &gt; 50 OLS Model'!$B$13*K7</f>
        <v>0</v>
      </c>
      <c r="X7" s="23">
        <f>'GS &gt; 50 OLS Model'!$B$14*L7</f>
        <v>0</v>
      </c>
      <c r="Y7" s="23">
        <f>'GS &gt; 50 OLS Model'!$B$15*M7</f>
        <v>-1207210.30976711</v>
      </c>
      <c r="Z7" s="23">
        <f t="shared" si="2"/>
        <v>20773932.579192899</v>
      </c>
      <c r="AA7" s="13">
        <f t="shared" si="3"/>
        <v>3.3680339334668907E-2</v>
      </c>
    </row>
    <row r="8" spans="1:27" x14ac:dyDescent="0.2">
      <c r="A8" s="11">
        <f>'Monthly Data'!A8</f>
        <v>39995</v>
      </c>
      <c r="B8" s="6">
        <f t="shared" si="1"/>
        <v>2009</v>
      </c>
      <c r="C8" s="30">
        <f>'Monthly Data'!N8</f>
        <v>21557347.533615761</v>
      </c>
      <c r="D8" s="30">
        <f>'Monthly Data'!U8</f>
        <v>11.799999999999999</v>
      </c>
      <c r="E8" s="30">
        <f>'Monthly Data'!V8</f>
        <v>35.6</v>
      </c>
      <c r="F8" s="30">
        <f>'Monthly Data'!Y8</f>
        <v>6467</v>
      </c>
      <c r="G8" s="30">
        <f>'Monthly Data'!AA8</f>
        <v>7</v>
      </c>
      <c r="H8" s="30">
        <f>'Monthly Data'!AF8</f>
        <v>344</v>
      </c>
      <c r="I8" s="30">
        <f>'Monthly Data'!AM8</f>
        <v>0</v>
      </c>
      <c r="J8" s="30">
        <f>'Monthly Data'!AN8</f>
        <v>0</v>
      </c>
      <c r="K8" s="30">
        <f>'Monthly Data'!AO8</f>
        <v>0</v>
      </c>
      <c r="L8" s="30">
        <f>'Monthly Data'!AP8</f>
        <v>0</v>
      </c>
      <c r="M8" s="30">
        <f>'Monthly Data'!AQ8</f>
        <v>1</v>
      </c>
      <c r="N8" s="30"/>
      <c r="O8" s="23">
        <f>'GS &gt; 50 OLS Model'!$B$5</f>
        <v>-17077253.144684698</v>
      </c>
      <c r="P8" s="23">
        <f>'GS &gt; 50 OLS Model'!$B$6*D8</f>
        <v>90902.154637644184</v>
      </c>
      <c r="Q8" s="23">
        <f>'GS &gt; 50 OLS Model'!$B$7*E8</f>
        <v>1162345.0629156949</v>
      </c>
      <c r="R8" s="23">
        <f>'GS &gt; 50 OLS Model'!$B$8*F8</f>
        <v>34832728.600274377</v>
      </c>
      <c r="S8" s="23">
        <f>'GS &gt; 50 OLS Model'!$B$9*G8</f>
        <v>-172564.3297679903</v>
      </c>
      <c r="T8" s="23">
        <f>'GS &gt; 50 OLS Model'!$B$10*H8</f>
        <v>3046798.7460001516</v>
      </c>
      <c r="U8" s="23">
        <f>'GS &gt; 50 OLS Model'!$B$11*I8</f>
        <v>0</v>
      </c>
      <c r="V8" s="23">
        <f>'GS &gt; 50 OLS Model'!$B$12*J8</f>
        <v>0</v>
      </c>
      <c r="W8" s="23">
        <f>'GS &gt; 50 OLS Model'!$B$13*K8</f>
        <v>0</v>
      </c>
      <c r="X8" s="23">
        <f>'GS &gt; 50 OLS Model'!$B$14*L8</f>
        <v>0</v>
      </c>
      <c r="Y8" s="23">
        <f>'GS &gt; 50 OLS Model'!$B$15*M8</f>
        <v>-1207210.30976711</v>
      </c>
      <c r="Z8" s="23">
        <f t="shared" si="2"/>
        <v>20675746.779608071</v>
      </c>
      <c r="AA8" s="13">
        <f t="shared" si="3"/>
        <v>4.0895604277518503E-2</v>
      </c>
    </row>
    <row r="9" spans="1:27" x14ac:dyDescent="0.2">
      <c r="A9" s="11">
        <f>'Monthly Data'!A9</f>
        <v>40026</v>
      </c>
      <c r="B9" s="6">
        <f t="shared" si="1"/>
        <v>2009</v>
      </c>
      <c r="C9" s="30">
        <f>'Monthly Data'!N9</f>
        <v>22341965.693210494</v>
      </c>
      <c r="D9" s="30">
        <f>'Monthly Data'!U9</f>
        <v>20.6</v>
      </c>
      <c r="E9" s="30">
        <f>'Monthly Data'!V9</f>
        <v>85.199999999999989</v>
      </c>
      <c r="F9" s="30">
        <f>'Monthly Data'!Y9</f>
        <v>6487.6</v>
      </c>
      <c r="G9" s="30">
        <f>'Monthly Data'!AA9</f>
        <v>8</v>
      </c>
      <c r="H9" s="30">
        <f>'Monthly Data'!AF9</f>
        <v>343</v>
      </c>
      <c r="I9" s="30">
        <f>'Monthly Data'!AM9</f>
        <v>0</v>
      </c>
      <c r="J9" s="30">
        <f>'Monthly Data'!AN9</f>
        <v>0</v>
      </c>
      <c r="K9" s="30">
        <f>'Monthly Data'!AO9</f>
        <v>0</v>
      </c>
      <c r="L9" s="30">
        <f>'Monthly Data'!AP9</f>
        <v>0</v>
      </c>
      <c r="M9" s="30">
        <f>'Monthly Data'!AQ9</f>
        <v>1</v>
      </c>
      <c r="N9" s="30"/>
      <c r="O9" s="23">
        <f>'GS &gt; 50 OLS Model'!$B$5</f>
        <v>-17077253.144684698</v>
      </c>
      <c r="P9" s="23">
        <f>'GS &gt; 50 OLS Model'!$B$6*D9</f>
        <v>158693.59199453139</v>
      </c>
      <c r="Q9" s="23">
        <f>'GS &gt; 50 OLS Model'!$B$7*E9</f>
        <v>2781792.1168656512</v>
      </c>
      <c r="R9" s="23">
        <f>'GS &gt; 50 OLS Model'!$B$8*F9</f>
        <v>34943684.871987022</v>
      </c>
      <c r="S9" s="23">
        <f>'GS &gt; 50 OLS Model'!$B$9*G9</f>
        <v>-197216.37687770321</v>
      </c>
      <c r="T9" s="23">
        <f>'GS &gt; 50 OLS Model'!$B$10*H9</f>
        <v>3037941.7729013143</v>
      </c>
      <c r="U9" s="23">
        <f>'GS &gt; 50 OLS Model'!$B$11*I9</f>
        <v>0</v>
      </c>
      <c r="V9" s="23">
        <f>'GS &gt; 50 OLS Model'!$B$12*J9</f>
        <v>0</v>
      </c>
      <c r="W9" s="23">
        <f>'GS &gt; 50 OLS Model'!$B$13*K9</f>
        <v>0</v>
      </c>
      <c r="X9" s="23">
        <f>'GS &gt; 50 OLS Model'!$B$14*L9</f>
        <v>0</v>
      </c>
      <c r="Y9" s="23">
        <f>'GS &gt; 50 OLS Model'!$B$15*M9</f>
        <v>-1207210.30976711</v>
      </c>
      <c r="Z9" s="23">
        <f t="shared" si="2"/>
        <v>22440432.522419013</v>
      </c>
      <c r="AA9" s="13">
        <f t="shared" si="3"/>
        <v>4.4072589923653148E-3</v>
      </c>
    </row>
    <row r="10" spans="1:27" x14ac:dyDescent="0.2">
      <c r="A10" s="11">
        <f>'Monthly Data'!A10</f>
        <v>40057</v>
      </c>
      <c r="B10" s="6">
        <f t="shared" si="1"/>
        <v>2009</v>
      </c>
      <c r="C10" s="30">
        <f>'Monthly Data'!N10</f>
        <v>20675414.914105225</v>
      </c>
      <c r="D10" s="30">
        <f>'Monthly Data'!U10</f>
        <v>100.9</v>
      </c>
      <c r="E10" s="30">
        <f>'Monthly Data'!V10</f>
        <v>4.5999999999999996</v>
      </c>
      <c r="F10" s="30">
        <f>'Monthly Data'!Y10</f>
        <v>6470.2</v>
      </c>
      <c r="G10" s="30">
        <f>'Monthly Data'!AA10</f>
        <v>9</v>
      </c>
      <c r="H10" s="30">
        <f>'Monthly Data'!AF10</f>
        <v>345</v>
      </c>
      <c r="I10" s="30">
        <f>'Monthly Data'!AM10</f>
        <v>1</v>
      </c>
      <c r="J10" s="30">
        <f>'Monthly Data'!AN10</f>
        <v>0</v>
      </c>
      <c r="K10" s="30">
        <f>'Monthly Data'!AO10</f>
        <v>0</v>
      </c>
      <c r="L10" s="30">
        <f>'Monthly Data'!AP10</f>
        <v>0</v>
      </c>
      <c r="M10" s="30">
        <f>'Monthly Data'!AQ10</f>
        <v>0</v>
      </c>
      <c r="N10" s="30"/>
      <c r="O10" s="23">
        <f>'GS &gt; 50 OLS Model'!$B$5</f>
        <v>-17077253.144684698</v>
      </c>
      <c r="P10" s="23">
        <f>'GS &gt; 50 OLS Model'!$B$6*D10</f>
        <v>777290.4578761271</v>
      </c>
      <c r="Q10" s="23">
        <f>'GS &gt; 50 OLS Model'!$B$7*E10</f>
        <v>150190.65419697179</v>
      </c>
      <c r="R10" s="23">
        <f>'GS &gt; 50 OLS Model'!$B$8*F10</f>
        <v>34849964.525977314</v>
      </c>
      <c r="S10" s="23">
        <f>'GS &gt; 50 OLS Model'!$B$9*G10</f>
        <v>-221868.42398741611</v>
      </c>
      <c r="T10" s="23">
        <f>'GS &gt; 50 OLS Model'!$B$10*H10</f>
        <v>3055655.7190989894</v>
      </c>
      <c r="U10" s="23">
        <f>'GS &gt; 50 OLS Model'!$B$11*I10</f>
        <v>-1573555.21064002</v>
      </c>
      <c r="V10" s="23">
        <f>'GS &gt; 50 OLS Model'!$B$12*J10</f>
        <v>0</v>
      </c>
      <c r="W10" s="23">
        <f>'GS &gt; 50 OLS Model'!$B$13*K10</f>
        <v>0</v>
      </c>
      <c r="X10" s="23">
        <f>'GS &gt; 50 OLS Model'!$B$14*L10</f>
        <v>0</v>
      </c>
      <c r="Y10" s="23">
        <f>'GS &gt; 50 OLS Model'!$B$15*M10</f>
        <v>0</v>
      </c>
      <c r="Z10" s="23">
        <f t="shared" si="2"/>
        <v>19960424.577837266</v>
      </c>
      <c r="AA10" s="13">
        <f t="shared" si="3"/>
        <v>3.4581668094127445E-2</v>
      </c>
    </row>
    <row r="11" spans="1:27" x14ac:dyDescent="0.2">
      <c r="A11" s="11">
        <f>'Monthly Data'!A11</f>
        <v>40087</v>
      </c>
      <c r="B11" s="6">
        <f t="shared" si="1"/>
        <v>2009</v>
      </c>
      <c r="C11" s="30">
        <f>'Monthly Data'!N11</f>
        <v>21958766.746799961</v>
      </c>
      <c r="D11" s="30">
        <f>'Monthly Data'!U11</f>
        <v>330.19999999999993</v>
      </c>
      <c r="E11" s="30">
        <f>'Monthly Data'!V11</f>
        <v>0</v>
      </c>
      <c r="F11" s="30">
        <f>'Monthly Data'!Y11</f>
        <v>6472.1</v>
      </c>
      <c r="G11" s="30">
        <f>'Monthly Data'!AA11</f>
        <v>10</v>
      </c>
      <c r="H11" s="30">
        <f>'Monthly Data'!AF11</f>
        <v>350</v>
      </c>
      <c r="I11" s="30">
        <f>'Monthly Data'!AM11</f>
        <v>1</v>
      </c>
      <c r="J11" s="30">
        <f>'Monthly Data'!AN11</f>
        <v>0</v>
      </c>
      <c r="K11" s="30">
        <f>'Monthly Data'!AO11</f>
        <v>0</v>
      </c>
      <c r="L11" s="30">
        <f>'Monthly Data'!AP11</f>
        <v>0</v>
      </c>
      <c r="M11" s="30">
        <f>'Monthly Data'!AQ11</f>
        <v>0</v>
      </c>
      <c r="N11" s="30"/>
      <c r="O11" s="23">
        <f>'GS &gt; 50 OLS Model'!$B$5</f>
        <v>-17077253.144684698</v>
      </c>
      <c r="P11" s="23">
        <f>'GS &gt; 50 OLS Model'!$B$6*D11</f>
        <v>2543719.6153686531</v>
      </c>
      <c r="Q11" s="23">
        <f>'GS &gt; 50 OLS Model'!$B$7*E11</f>
        <v>0</v>
      </c>
      <c r="R11" s="23">
        <f>'GS &gt; 50 OLS Model'!$B$8*F11</f>
        <v>34860198.356863432</v>
      </c>
      <c r="S11" s="23">
        <f>'GS &gt; 50 OLS Model'!$B$9*G11</f>
        <v>-246520.47109712902</v>
      </c>
      <c r="T11" s="23">
        <f>'GS &gt; 50 OLS Model'!$B$10*H11</f>
        <v>3099940.5845931778</v>
      </c>
      <c r="U11" s="23">
        <f>'GS &gt; 50 OLS Model'!$B$11*I11</f>
        <v>-1573555.21064002</v>
      </c>
      <c r="V11" s="23">
        <f>'GS &gt; 50 OLS Model'!$B$12*J11</f>
        <v>0</v>
      </c>
      <c r="W11" s="23">
        <f>'GS &gt; 50 OLS Model'!$B$13*K11</f>
        <v>0</v>
      </c>
      <c r="X11" s="23">
        <f>'GS &gt; 50 OLS Model'!$B$14*L11</f>
        <v>0</v>
      </c>
      <c r="Y11" s="23">
        <f>'GS &gt; 50 OLS Model'!$B$15*M11</f>
        <v>0</v>
      </c>
      <c r="Z11" s="23">
        <f t="shared" si="2"/>
        <v>21606529.730403412</v>
      </c>
      <c r="AA11" s="13">
        <f t="shared" si="3"/>
        <v>1.6040837832929752E-2</v>
      </c>
    </row>
    <row r="12" spans="1:27" x14ac:dyDescent="0.2">
      <c r="A12" s="11">
        <f>'Monthly Data'!A12</f>
        <v>40118</v>
      </c>
      <c r="B12" s="6">
        <f t="shared" si="1"/>
        <v>2009</v>
      </c>
      <c r="C12" s="30">
        <f>'Monthly Data'!N12</f>
        <v>22285160.608694695</v>
      </c>
      <c r="D12" s="30">
        <f>'Monthly Data'!U12</f>
        <v>384.49999999999989</v>
      </c>
      <c r="E12" s="30">
        <f>'Monthly Data'!V12</f>
        <v>0</v>
      </c>
      <c r="F12" s="30">
        <f>'Monthly Data'!Y12</f>
        <v>6465.6</v>
      </c>
      <c r="G12" s="30">
        <f>'Monthly Data'!AA12</f>
        <v>11</v>
      </c>
      <c r="H12" s="30">
        <f>'Monthly Data'!AF12</f>
        <v>351</v>
      </c>
      <c r="I12" s="30">
        <f>'Monthly Data'!AM12</f>
        <v>1</v>
      </c>
      <c r="J12" s="30">
        <f>'Monthly Data'!AN12</f>
        <v>0</v>
      </c>
      <c r="K12" s="30">
        <f>'Monthly Data'!AO12</f>
        <v>0</v>
      </c>
      <c r="L12" s="30">
        <f>'Monthly Data'!AP12</f>
        <v>0</v>
      </c>
      <c r="M12" s="30">
        <f>'Monthly Data'!AQ12</f>
        <v>0</v>
      </c>
      <c r="N12" s="30"/>
      <c r="O12" s="23">
        <f>'GS &gt; 50 OLS Model'!$B$5</f>
        <v>-17077253.144684698</v>
      </c>
      <c r="P12" s="23">
        <f>'GS &gt; 50 OLS Model'!$B$6*D12</f>
        <v>2962023.5981503543</v>
      </c>
      <c r="Q12" s="23">
        <f>'GS &gt; 50 OLS Model'!$B$7*E12</f>
        <v>0</v>
      </c>
      <c r="R12" s="23">
        <f>'GS &gt; 50 OLS Model'!$B$8*F12</f>
        <v>34825187.882779345</v>
      </c>
      <c r="S12" s="23">
        <f>'GS &gt; 50 OLS Model'!$B$9*G12</f>
        <v>-271172.51820684189</v>
      </c>
      <c r="T12" s="23">
        <f>'GS &gt; 50 OLS Model'!$B$10*H12</f>
        <v>3108797.5576920155</v>
      </c>
      <c r="U12" s="23">
        <f>'GS &gt; 50 OLS Model'!$B$11*I12</f>
        <v>-1573555.21064002</v>
      </c>
      <c r="V12" s="23">
        <f>'GS &gt; 50 OLS Model'!$B$12*J12</f>
        <v>0</v>
      </c>
      <c r="W12" s="23">
        <f>'GS &gt; 50 OLS Model'!$B$13*K12</f>
        <v>0</v>
      </c>
      <c r="X12" s="23">
        <f>'GS &gt; 50 OLS Model'!$B$14*L12</f>
        <v>0</v>
      </c>
      <c r="Y12" s="23">
        <f>'GS &gt; 50 OLS Model'!$B$15*M12</f>
        <v>0</v>
      </c>
      <c r="Z12" s="23">
        <f t="shared" si="2"/>
        <v>21974028.165090151</v>
      </c>
      <c r="AA12" s="13">
        <f t="shared" si="3"/>
        <v>1.3961418051577943E-2</v>
      </c>
    </row>
    <row r="13" spans="1:27" x14ac:dyDescent="0.2">
      <c r="A13" s="11">
        <f>'Monthly Data'!A13</f>
        <v>40148</v>
      </c>
      <c r="B13" s="6">
        <f t="shared" si="1"/>
        <v>2009</v>
      </c>
      <c r="C13" s="30">
        <f>'Monthly Data'!N13</f>
        <v>24254289.862589426</v>
      </c>
      <c r="D13" s="30">
        <f>'Monthly Data'!U13</f>
        <v>696.79999999999984</v>
      </c>
      <c r="E13" s="30">
        <f>'Monthly Data'!V13</f>
        <v>0</v>
      </c>
      <c r="F13" s="30">
        <f>'Monthly Data'!Y13</f>
        <v>6467.5</v>
      </c>
      <c r="G13" s="30">
        <f>'Monthly Data'!AA13</f>
        <v>12</v>
      </c>
      <c r="H13" s="30">
        <f>'Monthly Data'!AF13</f>
        <v>351</v>
      </c>
      <c r="I13" s="30">
        <f>'Monthly Data'!AM13</f>
        <v>0</v>
      </c>
      <c r="J13" s="30">
        <f>'Monthly Data'!AN13</f>
        <v>0</v>
      </c>
      <c r="K13" s="30">
        <f>'Monthly Data'!AO13</f>
        <v>0</v>
      </c>
      <c r="L13" s="30">
        <f>'Monthly Data'!AP13</f>
        <v>1</v>
      </c>
      <c r="M13" s="30">
        <f>'Monthly Data'!AQ13</f>
        <v>0</v>
      </c>
      <c r="N13" s="30"/>
      <c r="O13" s="23">
        <f>'GS &gt; 50 OLS Model'!$B$5</f>
        <v>-17077253.144684698</v>
      </c>
      <c r="P13" s="23">
        <f>'GS &gt; 50 OLS Model'!$B$6*D13</f>
        <v>5367849.2670771573</v>
      </c>
      <c r="Q13" s="23">
        <f>'GS &gt; 50 OLS Model'!$B$7*E13</f>
        <v>0</v>
      </c>
      <c r="R13" s="23">
        <f>'GS &gt; 50 OLS Model'!$B$8*F13</f>
        <v>34835421.713665463</v>
      </c>
      <c r="S13" s="23">
        <f>'GS &gt; 50 OLS Model'!$B$9*G13</f>
        <v>-295824.5653165548</v>
      </c>
      <c r="T13" s="23">
        <f>'GS &gt; 50 OLS Model'!$B$10*H13</f>
        <v>3108797.5576920155</v>
      </c>
      <c r="U13" s="23">
        <f>'GS &gt; 50 OLS Model'!$B$11*I13</f>
        <v>0</v>
      </c>
      <c r="V13" s="23">
        <f>'GS &gt; 50 OLS Model'!$B$12*J13</f>
        <v>0</v>
      </c>
      <c r="W13" s="23">
        <f>'GS &gt; 50 OLS Model'!$B$13*K13</f>
        <v>0</v>
      </c>
      <c r="X13" s="23">
        <f>'GS &gt; 50 OLS Model'!$B$14*L13</f>
        <v>-1084258.36487305</v>
      </c>
      <c r="Y13" s="23">
        <f>'GS &gt; 50 OLS Model'!$B$15*M13</f>
        <v>0</v>
      </c>
      <c r="Z13" s="23">
        <f t="shared" si="2"/>
        <v>24854732.463560335</v>
      </c>
      <c r="AA13" s="13">
        <f t="shared" si="3"/>
        <v>2.4756140228086018E-2</v>
      </c>
    </row>
    <row r="14" spans="1:27" x14ac:dyDescent="0.2">
      <c r="A14" s="11">
        <f>'Monthly Data'!A14</f>
        <v>40179</v>
      </c>
      <c r="B14" s="6">
        <f t="shared" si="1"/>
        <v>2010</v>
      </c>
      <c r="C14" s="30">
        <f>'Monthly Data'!N14</f>
        <v>27142755.173439831</v>
      </c>
      <c r="D14" s="30">
        <f>'Monthly Data'!U14</f>
        <v>750.59999999999991</v>
      </c>
      <c r="E14" s="30">
        <f>'Monthly Data'!V14</f>
        <v>0</v>
      </c>
      <c r="F14" s="30">
        <f>'Monthly Data'!Y14</f>
        <v>6434.5</v>
      </c>
      <c r="G14" s="30">
        <f>'Monthly Data'!AA14</f>
        <v>13</v>
      </c>
      <c r="H14" s="30">
        <f>'Monthly Data'!AF14</f>
        <v>355</v>
      </c>
      <c r="I14" s="30">
        <f>'Monthly Data'!AM14</f>
        <v>0</v>
      </c>
      <c r="J14" s="30">
        <f>'Monthly Data'!AN14</f>
        <v>0</v>
      </c>
      <c r="K14" s="30">
        <f>'Monthly Data'!AO14</f>
        <v>0</v>
      </c>
      <c r="L14" s="30">
        <f>'Monthly Data'!AP14</f>
        <v>0</v>
      </c>
      <c r="M14" s="30">
        <f>'Monthly Data'!AQ14</f>
        <v>0</v>
      </c>
      <c r="N14" s="30"/>
      <c r="O14" s="23">
        <f>'GS &gt; 50 OLS Model'!$B$5</f>
        <v>-17077253.144684698</v>
      </c>
      <c r="P14" s="23">
        <f>'GS &gt; 50 OLS Model'!$B$6*D14</f>
        <v>5782301.4636454005</v>
      </c>
      <c r="Q14" s="23">
        <f>'GS &gt; 50 OLS Model'!$B$7*E14</f>
        <v>0</v>
      </c>
      <c r="R14" s="23">
        <f>'GS &gt; 50 OLS Model'!$B$8*F14</f>
        <v>34657676.22985395</v>
      </c>
      <c r="S14" s="23">
        <f>'GS &gt; 50 OLS Model'!$B$9*G14</f>
        <v>-320476.6124262677</v>
      </c>
      <c r="T14" s="23">
        <f>'GS &gt; 50 OLS Model'!$B$10*H14</f>
        <v>3144225.4500873657</v>
      </c>
      <c r="U14" s="23">
        <f>'GS &gt; 50 OLS Model'!$B$11*I14</f>
        <v>0</v>
      </c>
      <c r="V14" s="23">
        <f>'GS &gt; 50 OLS Model'!$B$12*J14</f>
        <v>0</v>
      </c>
      <c r="W14" s="23">
        <f>'GS &gt; 50 OLS Model'!$B$13*K14</f>
        <v>0</v>
      </c>
      <c r="X14" s="23">
        <f>'GS &gt; 50 OLS Model'!$B$14*L14</f>
        <v>0</v>
      </c>
      <c r="Y14" s="23">
        <f>'GS &gt; 50 OLS Model'!$B$15*M14</f>
        <v>0</v>
      </c>
      <c r="Z14" s="23">
        <f t="shared" si="2"/>
        <v>26186473.386475753</v>
      </c>
      <c r="AA14" s="13">
        <f t="shared" si="3"/>
        <v>3.5231566613393536E-2</v>
      </c>
    </row>
    <row r="15" spans="1:27" x14ac:dyDescent="0.2">
      <c r="A15" s="11">
        <f>'Monthly Data'!A15</f>
        <v>40210</v>
      </c>
      <c r="B15" s="6">
        <f t="shared" si="1"/>
        <v>2010</v>
      </c>
      <c r="C15" s="30">
        <f>'Monthly Data'!N15</f>
        <v>23537491.120734841</v>
      </c>
      <c r="D15" s="30">
        <f>'Monthly Data'!U15</f>
        <v>620.40000000000009</v>
      </c>
      <c r="E15" s="30">
        <f>'Monthly Data'!V15</f>
        <v>0</v>
      </c>
      <c r="F15" s="30">
        <f>'Monthly Data'!Y15</f>
        <v>6404.1</v>
      </c>
      <c r="G15" s="30">
        <f>'Monthly Data'!AA15</f>
        <v>14</v>
      </c>
      <c r="H15" s="30">
        <f>'Monthly Data'!AF15</f>
        <v>354</v>
      </c>
      <c r="I15" s="30">
        <f>'Monthly Data'!AM15</f>
        <v>0</v>
      </c>
      <c r="J15" s="30">
        <f>'Monthly Data'!AN15</f>
        <v>1</v>
      </c>
      <c r="K15" s="30">
        <f>'Monthly Data'!AO15</f>
        <v>0</v>
      </c>
      <c r="L15" s="30">
        <f>'Monthly Data'!AP15</f>
        <v>0</v>
      </c>
      <c r="M15" s="30">
        <f>'Monthly Data'!AQ15</f>
        <v>0</v>
      </c>
      <c r="N15" s="30"/>
      <c r="O15" s="23">
        <f>'GS &gt; 50 OLS Model'!$B$5</f>
        <v>-17077253.144684698</v>
      </c>
      <c r="P15" s="23">
        <f>'GS &gt; 50 OLS Model'!$B$6*D15</f>
        <v>4779296.3336605476</v>
      </c>
      <c r="Q15" s="23">
        <f>'GS &gt; 50 OLS Model'!$B$7*E15</f>
        <v>0</v>
      </c>
      <c r="R15" s="23">
        <f>'GS &gt; 50 OLS Model'!$B$8*F15</f>
        <v>34493934.935676076</v>
      </c>
      <c r="S15" s="23">
        <f>'GS &gt; 50 OLS Model'!$B$9*G15</f>
        <v>-345128.65953598061</v>
      </c>
      <c r="T15" s="23">
        <f>'GS &gt; 50 OLS Model'!$B$10*H15</f>
        <v>3135368.4769885284</v>
      </c>
      <c r="U15" s="23">
        <f>'GS &gt; 50 OLS Model'!$B$11*I15</f>
        <v>0</v>
      </c>
      <c r="V15" s="23">
        <f>'GS &gt; 50 OLS Model'!$B$12*J15</f>
        <v>-1514640.7258048099</v>
      </c>
      <c r="W15" s="23">
        <f>'GS &gt; 50 OLS Model'!$B$13*K15</f>
        <v>0</v>
      </c>
      <c r="X15" s="23">
        <f>'GS &gt; 50 OLS Model'!$B$14*L15</f>
        <v>0</v>
      </c>
      <c r="Y15" s="23">
        <f>'GS &gt; 50 OLS Model'!$B$15*M15</f>
        <v>0</v>
      </c>
      <c r="Z15" s="23">
        <f t="shared" si="2"/>
        <v>23471577.216299661</v>
      </c>
      <c r="AA15" s="13">
        <f t="shared" si="3"/>
        <v>2.8003793648641979E-3</v>
      </c>
    </row>
    <row r="16" spans="1:27" x14ac:dyDescent="0.2">
      <c r="A16" s="11">
        <f>'Monthly Data'!A16</f>
        <v>40238</v>
      </c>
      <c r="B16" s="6">
        <f t="shared" si="1"/>
        <v>2010</v>
      </c>
      <c r="C16" s="30">
        <f>'Monthly Data'!N16</f>
        <v>23396470.955129851</v>
      </c>
      <c r="D16" s="30">
        <f>'Monthly Data'!U16</f>
        <v>451.89999999999992</v>
      </c>
      <c r="E16" s="30">
        <f>'Monthly Data'!V16</f>
        <v>0</v>
      </c>
      <c r="F16" s="30">
        <f>'Monthly Data'!Y16</f>
        <v>6377.2</v>
      </c>
      <c r="G16" s="30">
        <f>'Monthly Data'!AA16</f>
        <v>15</v>
      </c>
      <c r="H16" s="30">
        <f>'Monthly Data'!AF16</f>
        <v>352</v>
      </c>
      <c r="I16" s="30">
        <f>'Monthly Data'!AM16</f>
        <v>0</v>
      </c>
      <c r="J16" s="30">
        <f>'Monthly Data'!AN16</f>
        <v>0</v>
      </c>
      <c r="K16" s="30">
        <f>'Monthly Data'!AO16</f>
        <v>0</v>
      </c>
      <c r="L16" s="30">
        <f>'Monthly Data'!AP16</f>
        <v>0</v>
      </c>
      <c r="M16" s="30">
        <f>'Monthly Data'!AQ16</f>
        <v>0</v>
      </c>
      <c r="N16" s="30"/>
      <c r="O16" s="23">
        <f>'GS &gt; 50 OLS Model'!$B$5</f>
        <v>-17077253.144684698</v>
      </c>
      <c r="P16" s="23">
        <f>'GS &gt; 50 OLS Model'!$B$6*D16</f>
        <v>3481244.3797246953</v>
      </c>
      <c r="Q16" s="23">
        <f>'GS &gt; 50 OLS Model'!$B$7*E16</f>
        <v>0</v>
      </c>
      <c r="R16" s="23">
        <f>'GS &gt; 50 OLS Model'!$B$8*F16</f>
        <v>34349045.435235776</v>
      </c>
      <c r="S16" s="23">
        <f>'GS &gt; 50 OLS Model'!$B$9*G16</f>
        <v>-369780.70664569351</v>
      </c>
      <c r="T16" s="23">
        <f>'GS &gt; 50 OLS Model'!$B$10*H16</f>
        <v>3117654.5307908528</v>
      </c>
      <c r="U16" s="23">
        <f>'GS &gt; 50 OLS Model'!$B$11*I16</f>
        <v>0</v>
      </c>
      <c r="V16" s="23">
        <f>'GS &gt; 50 OLS Model'!$B$12*J16</f>
        <v>0</v>
      </c>
      <c r="W16" s="23">
        <f>'GS &gt; 50 OLS Model'!$B$13*K16</f>
        <v>0</v>
      </c>
      <c r="X16" s="23">
        <f>'GS &gt; 50 OLS Model'!$B$14*L16</f>
        <v>0</v>
      </c>
      <c r="Y16" s="23">
        <f>'GS &gt; 50 OLS Model'!$B$15*M16</f>
        <v>0</v>
      </c>
      <c r="Z16" s="23">
        <f t="shared" si="2"/>
        <v>23500910.494420934</v>
      </c>
      <c r="AA16" s="13">
        <f t="shared" si="3"/>
        <v>4.4639013931365859E-3</v>
      </c>
    </row>
    <row r="17" spans="1:27" x14ac:dyDescent="0.2">
      <c r="A17" s="11">
        <f>'Monthly Data'!A17</f>
        <v>40269</v>
      </c>
      <c r="B17" s="6">
        <f t="shared" si="1"/>
        <v>2010</v>
      </c>
      <c r="C17" s="30">
        <f>'Monthly Data'!N17</f>
        <v>20779762.156024866</v>
      </c>
      <c r="D17" s="30">
        <f>'Monthly Data'!U17</f>
        <v>243.49999999999989</v>
      </c>
      <c r="E17" s="30">
        <f>'Monthly Data'!V17</f>
        <v>1.3</v>
      </c>
      <c r="F17" s="30">
        <f>'Monthly Data'!Y17</f>
        <v>6401.7</v>
      </c>
      <c r="G17" s="30">
        <f>'Monthly Data'!AA17</f>
        <v>16</v>
      </c>
      <c r="H17" s="30">
        <f>'Monthly Data'!AF17</f>
        <v>353</v>
      </c>
      <c r="I17" s="30">
        <f>'Monthly Data'!AM17</f>
        <v>0</v>
      </c>
      <c r="J17" s="30">
        <f>'Monthly Data'!AN17</f>
        <v>0</v>
      </c>
      <c r="K17" s="30">
        <f>'Monthly Data'!AO17</f>
        <v>1</v>
      </c>
      <c r="L17" s="30">
        <f>'Monthly Data'!AP17</f>
        <v>0</v>
      </c>
      <c r="M17" s="30">
        <f>'Monthly Data'!AQ17</f>
        <v>0</v>
      </c>
      <c r="N17" s="30"/>
      <c r="O17" s="23">
        <f>'GS &gt; 50 OLS Model'!$B$5</f>
        <v>-17077253.144684698</v>
      </c>
      <c r="P17" s="23">
        <f>'GS &gt; 50 OLS Model'!$B$6*D17</f>
        <v>1875819.8859547756</v>
      </c>
      <c r="Q17" s="23">
        <f>'GS &gt; 50 OLS Model'!$B$7*E17</f>
        <v>42445.184881752903</v>
      </c>
      <c r="R17" s="23">
        <f>'GS &gt; 50 OLS Model'!$B$8*F17</f>
        <v>34481007.991398871</v>
      </c>
      <c r="S17" s="23">
        <f>'GS &gt; 50 OLS Model'!$B$9*G17</f>
        <v>-394432.75375540642</v>
      </c>
      <c r="T17" s="23">
        <f>'GS &gt; 50 OLS Model'!$B$10*H17</f>
        <v>3126511.5038896906</v>
      </c>
      <c r="U17" s="23">
        <f>'GS &gt; 50 OLS Model'!$B$11*I17</f>
        <v>0</v>
      </c>
      <c r="V17" s="23">
        <f>'GS &gt; 50 OLS Model'!$B$12*J17</f>
        <v>0</v>
      </c>
      <c r="W17" s="23">
        <f>'GS &gt; 50 OLS Model'!$B$13*K17</f>
        <v>-1589672.4013817001</v>
      </c>
      <c r="X17" s="23">
        <f>'GS &gt; 50 OLS Model'!$B$14*L17</f>
        <v>0</v>
      </c>
      <c r="Y17" s="23">
        <f>'GS &gt; 50 OLS Model'!$B$15*M17</f>
        <v>0</v>
      </c>
      <c r="Z17" s="23">
        <f t="shared" si="2"/>
        <v>20464426.266303282</v>
      </c>
      <c r="AA17" s="13">
        <f t="shared" si="3"/>
        <v>1.5175144323302824E-2</v>
      </c>
    </row>
    <row r="18" spans="1:27" x14ac:dyDescent="0.2">
      <c r="A18" s="11">
        <f>'Monthly Data'!A18</f>
        <v>40299</v>
      </c>
      <c r="B18" s="6">
        <f t="shared" si="1"/>
        <v>2010</v>
      </c>
      <c r="C18" s="30">
        <f>'Monthly Data'!N18</f>
        <v>21178562.235319879</v>
      </c>
      <c r="D18" s="30">
        <f>'Monthly Data'!U18</f>
        <v>110.2</v>
      </c>
      <c r="E18" s="30">
        <f>'Monthly Data'!V18</f>
        <v>26.100000000000005</v>
      </c>
      <c r="F18" s="30">
        <f>'Monthly Data'!Y18</f>
        <v>6468.9</v>
      </c>
      <c r="G18" s="30">
        <f>'Monthly Data'!AA18</f>
        <v>17</v>
      </c>
      <c r="H18" s="30">
        <f>'Monthly Data'!AF18</f>
        <v>350</v>
      </c>
      <c r="I18" s="30">
        <f>'Monthly Data'!AM18</f>
        <v>0</v>
      </c>
      <c r="J18" s="30">
        <f>'Monthly Data'!AN18</f>
        <v>0</v>
      </c>
      <c r="K18" s="30">
        <f>'Monthly Data'!AO18</f>
        <v>0</v>
      </c>
      <c r="L18" s="30">
        <f>'Monthly Data'!AP18</f>
        <v>0</v>
      </c>
      <c r="M18" s="30">
        <f>'Monthly Data'!AQ18</f>
        <v>1</v>
      </c>
      <c r="N18" s="30"/>
      <c r="O18" s="23">
        <f>'GS &gt; 50 OLS Model'!$B$5</f>
        <v>-17077253.144684698</v>
      </c>
      <c r="P18" s="23">
        <f>'GS &gt; 50 OLS Model'!$B$6*D18</f>
        <v>848933.68144647381</v>
      </c>
      <c r="Q18" s="23">
        <f>'GS &gt; 50 OLS Model'!$B$7*E18</f>
        <v>852168.71185673145</v>
      </c>
      <c r="R18" s="23">
        <f>'GS &gt; 50 OLS Model'!$B$8*F18</f>
        <v>34842962.431160495</v>
      </c>
      <c r="S18" s="23">
        <f>'GS &gt; 50 OLS Model'!$B$9*G18</f>
        <v>-419084.80086511932</v>
      </c>
      <c r="T18" s="23">
        <f>'GS &gt; 50 OLS Model'!$B$10*H18</f>
        <v>3099940.5845931778</v>
      </c>
      <c r="U18" s="23">
        <f>'GS &gt; 50 OLS Model'!$B$11*I18</f>
        <v>0</v>
      </c>
      <c r="V18" s="23">
        <f>'GS &gt; 50 OLS Model'!$B$12*J18</f>
        <v>0</v>
      </c>
      <c r="W18" s="23">
        <f>'GS &gt; 50 OLS Model'!$B$13*K18</f>
        <v>0</v>
      </c>
      <c r="X18" s="23">
        <f>'GS &gt; 50 OLS Model'!$B$14*L18</f>
        <v>0</v>
      </c>
      <c r="Y18" s="23">
        <f>'GS &gt; 50 OLS Model'!$B$15*M18</f>
        <v>-1207210.30976711</v>
      </c>
      <c r="Z18" s="23">
        <f t="shared" si="2"/>
        <v>20940457.153739948</v>
      </c>
      <c r="AA18" s="13">
        <f t="shared" si="3"/>
        <v>1.1242740604120843E-2</v>
      </c>
    </row>
    <row r="19" spans="1:27" x14ac:dyDescent="0.2">
      <c r="A19" s="11">
        <f>'Monthly Data'!A19</f>
        <v>40330</v>
      </c>
      <c r="B19" s="6">
        <f t="shared" si="1"/>
        <v>2010</v>
      </c>
      <c r="C19" s="30">
        <f>'Monthly Data'!N19</f>
        <v>21323669.044414893</v>
      </c>
      <c r="D19" s="30">
        <f>'Monthly Data'!U19</f>
        <v>38.300000000000004</v>
      </c>
      <c r="E19" s="30">
        <f>'Monthly Data'!V19</f>
        <v>33.700000000000003</v>
      </c>
      <c r="F19" s="30">
        <f>'Monthly Data'!Y19</f>
        <v>6578.9</v>
      </c>
      <c r="G19" s="30">
        <f>'Monthly Data'!AA19</f>
        <v>18</v>
      </c>
      <c r="H19" s="30">
        <f>'Monthly Data'!AF19</f>
        <v>350</v>
      </c>
      <c r="I19" s="30">
        <f>'Monthly Data'!AM19</f>
        <v>0</v>
      </c>
      <c r="J19" s="30">
        <f>'Monthly Data'!AN19</f>
        <v>0</v>
      </c>
      <c r="K19" s="30">
        <f>'Monthly Data'!AO19</f>
        <v>0</v>
      </c>
      <c r="L19" s="30">
        <f>'Monthly Data'!AP19</f>
        <v>0</v>
      </c>
      <c r="M19" s="30">
        <f>'Monthly Data'!AQ19</f>
        <v>1</v>
      </c>
      <c r="N19" s="30"/>
      <c r="O19" s="23">
        <f>'GS &gt; 50 OLS Model'!$B$5</f>
        <v>-17077253.144684698</v>
      </c>
      <c r="P19" s="23">
        <f>'GS &gt; 50 OLS Model'!$B$6*D19</f>
        <v>295046.82395099773</v>
      </c>
      <c r="Q19" s="23">
        <f>'GS &gt; 50 OLS Model'!$B$7*E19</f>
        <v>1100309.7927039021</v>
      </c>
      <c r="R19" s="23">
        <f>'GS &gt; 50 OLS Model'!$B$8*F19</f>
        <v>35435447.377198867</v>
      </c>
      <c r="S19" s="23">
        <f>'GS &gt; 50 OLS Model'!$B$9*G19</f>
        <v>-443736.84797483223</v>
      </c>
      <c r="T19" s="23">
        <f>'GS &gt; 50 OLS Model'!$B$10*H19</f>
        <v>3099940.5845931778</v>
      </c>
      <c r="U19" s="23">
        <f>'GS &gt; 50 OLS Model'!$B$11*I19</f>
        <v>0</v>
      </c>
      <c r="V19" s="23">
        <f>'GS &gt; 50 OLS Model'!$B$12*J19</f>
        <v>0</v>
      </c>
      <c r="W19" s="23">
        <f>'GS &gt; 50 OLS Model'!$B$13*K19</f>
        <v>0</v>
      </c>
      <c r="X19" s="23">
        <f>'GS &gt; 50 OLS Model'!$B$14*L19</f>
        <v>0</v>
      </c>
      <c r="Y19" s="23">
        <f>'GS &gt; 50 OLS Model'!$B$15*M19</f>
        <v>-1207210.30976711</v>
      </c>
      <c r="Z19" s="23">
        <f t="shared" si="2"/>
        <v>21202544.276020303</v>
      </c>
      <c r="AA19" s="13">
        <f t="shared" si="3"/>
        <v>5.680296769861681E-3</v>
      </c>
    </row>
    <row r="20" spans="1:27" x14ac:dyDescent="0.2">
      <c r="A20" s="11">
        <f>'Monthly Data'!A20</f>
        <v>40360</v>
      </c>
      <c r="B20" s="6">
        <f t="shared" si="1"/>
        <v>2010</v>
      </c>
      <c r="C20" s="30">
        <f>'Monthly Data'!N20</f>
        <v>24293426.46420991</v>
      </c>
      <c r="D20" s="30">
        <f>'Monthly Data'!U20</f>
        <v>3.4000000000000004</v>
      </c>
      <c r="E20" s="30">
        <f>'Monthly Data'!V20</f>
        <v>139.79999999999995</v>
      </c>
      <c r="F20" s="30">
        <f>'Monthly Data'!Y20</f>
        <v>6640.9</v>
      </c>
      <c r="G20" s="30">
        <f>'Monthly Data'!AA20</f>
        <v>19</v>
      </c>
      <c r="H20" s="30">
        <f>'Monthly Data'!AF20</f>
        <v>351</v>
      </c>
      <c r="I20" s="30">
        <f>'Monthly Data'!AM20</f>
        <v>0</v>
      </c>
      <c r="J20" s="30">
        <f>'Monthly Data'!AN20</f>
        <v>0</v>
      </c>
      <c r="K20" s="30">
        <f>'Monthly Data'!AO20</f>
        <v>0</v>
      </c>
      <c r="L20" s="30">
        <f>'Monthly Data'!AP20</f>
        <v>0</v>
      </c>
      <c r="M20" s="30">
        <f>'Monthly Data'!AQ20</f>
        <v>1</v>
      </c>
      <c r="N20" s="30"/>
      <c r="O20" s="23">
        <f>'GS &gt; 50 OLS Model'!$B$5</f>
        <v>-17077253.144684698</v>
      </c>
      <c r="P20" s="23">
        <f>'GS &gt; 50 OLS Model'!$B$6*D20</f>
        <v>26192.146251524602</v>
      </c>
      <c r="Q20" s="23">
        <f>'GS &gt; 50 OLS Model'!$B$7*E20</f>
        <v>4564489.8818992721</v>
      </c>
      <c r="R20" s="23">
        <f>'GS &gt; 50 OLS Model'!$B$8*F20</f>
        <v>35769393.437693231</v>
      </c>
      <c r="S20" s="23">
        <f>'GS &gt; 50 OLS Model'!$B$9*G20</f>
        <v>-468388.89508454513</v>
      </c>
      <c r="T20" s="23">
        <f>'GS &gt; 50 OLS Model'!$B$10*H20</f>
        <v>3108797.5576920155</v>
      </c>
      <c r="U20" s="23">
        <f>'GS &gt; 50 OLS Model'!$B$11*I20</f>
        <v>0</v>
      </c>
      <c r="V20" s="23">
        <f>'GS &gt; 50 OLS Model'!$B$12*J20</f>
        <v>0</v>
      </c>
      <c r="W20" s="23">
        <f>'GS &gt; 50 OLS Model'!$B$13*K20</f>
        <v>0</v>
      </c>
      <c r="X20" s="23">
        <f>'GS &gt; 50 OLS Model'!$B$14*L20</f>
        <v>0</v>
      </c>
      <c r="Y20" s="23">
        <f>'GS &gt; 50 OLS Model'!$B$15*M20</f>
        <v>-1207210.30976711</v>
      </c>
      <c r="Z20" s="23">
        <f t="shared" si="2"/>
        <v>24716020.673999693</v>
      </c>
      <c r="AA20" s="13">
        <f t="shared" si="3"/>
        <v>1.7395413957449198E-2</v>
      </c>
    </row>
    <row r="21" spans="1:27" x14ac:dyDescent="0.2">
      <c r="A21" s="11">
        <f>'Monthly Data'!A21</f>
        <v>40391</v>
      </c>
      <c r="B21" s="6">
        <f t="shared" si="1"/>
        <v>2010</v>
      </c>
      <c r="C21" s="30">
        <f>'Monthly Data'!N21</f>
        <v>23473713.540204924</v>
      </c>
      <c r="D21" s="30">
        <f>'Monthly Data'!U21</f>
        <v>10.100000000000001</v>
      </c>
      <c r="E21" s="30">
        <f>'Monthly Data'!V21</f>
        <v>90.299999999999969</v>
      </c>
      <c r="F21" s="30">
        <f>'Monthly Data'!Y21</f>
        <v>6662.6</v>
      </c>
      <c r="G21" s="30">
        <f>'Monthly Data'!AA21</f>
        <v>20</v>
      </c>
      <c r="H21" s="30">
        <f>'Monthly Data'!AF21</f>
        <v>336</v>
      </c>
      <c r="I21" s="30">
        <f>'Monthly Data'!AM21</f>
        <v>0</v>
      </c>
      <c r="J21" s="30">
        <f>'Monthly Data'!AN21</f>
        <v>0</v>
      </c>
      <c r="K21" s="30">
        <f>'Monthly Data'!AO21</f>
        <v>0</v>
      </c>
      <c r="L21" s="30">
        <f>'Monthly Data'!AP21</f>
        <v>0</v>
      </c>
      <c r="M21" s="30">
        <f>'Monthly Data'!AQ21</f>
        <v>1</v>
      </c>
      <c r="N21" s="30"/>
      <c r="O21" s="23">
        <f>'GS &gt; 50 OLS Model'!$B$5</f>
        <v>-17077253.144684698</v>
      </c>
      <c r="P21" s="23">
        <f>'GS &gt; 50 OLS Model'!$B$6*D21</f>
        <v>77806.081511881901</v>
      </c>
      <c r="Q21" s="23">
        <f>'GS &gt; 50 OLS Model'!$B$7*E21</f>
        <v>2948307.8421709887</v>
      </c>
      <c r="R21" s="23">
        <f>'GS &gt; 50 OLS Model'!$B$8*F21</f>
        <v>35886274.558866255</v>
      </c>
      <c r="S21" s="23">
        <f>'GS &gt; 50 OLS Model'!$B$9*G21</f>
        <v>-493040.94219425804</v>
      </c>
      <c r="T21" s="23">
        <f>'GS &gt; 50 OLS Model'!$B$10*H21</f>
        <v>2975942.9612094504</v>
      </c>
      <c r="U21" s="23">
        <f>'GS &gt; 50 OLS Model'!$B$11*I21</f>
        <v>0</v>
      </c>
      <c r="V21" s="23">
        <f>'GS &gt; 50 OLS Model'!$B$12*J21</f>
        <v>0</v>
      </c>
      <c r="W21" s="23">
        <f>'GS &gt; 50 OLS Model'!$B$13*K21</f>
        <v>0</v>
      </c>
      <c r="X21" s="23">
        <f>'GS &gt; 50 OLS Model'!$B$14*L21</f>
        <v>0</v>
      </c>
      <c r="Y21" s="23">
        <f>'GS &gt; 50 OLS Model'!$B$15*M21</f>
        <v>-1207210.30976711</v>
      </c>
      <c r="Z21" s="23">
        <f t="shared" si="2"/>
        <v>23110827.047112513</v>
      </c>
      <c r="AA21" s="13">
        <f t="shared" si="3"/>
        <v>1.5459270748570373E-2</v>
      </c>
    </row>
    <row r="22" spans="1:27" x14ac:dyDescent="0.2">
      <c r="A22" s="11">
        <f>'Monthly Data'!A22</f>
        <v>40422</v>
      </c>
      <c r="B22" s="6">
        <f t="shared" si="1"/>
        <v>2010</v>
      </c>
      <c r="C22" s="30">
        <f>'Monthly Data'!N22</f>
        <v>20762206.116099935</v>
      </c>
      <c r="D22" s="30">
        <f>'Monthly Data'!U22</f>
        <v>99.40000000000002</v>
      </c>
      <c r="E22" s="30">
        <f>'Monthly Data'!V22</f>
        <v>29.400000000000002</v>
      </c>
      <c r="F22" s="30">
        <f>'Monthly Data'!Y22</f>
        <v>6611.2</v>
      </c>
      <c r="G22" s="30">
        <f>'Monthly Data'!AA22</f>
        <v>21</v>
      </c>
      <c r="H22" s="30">
        <f>'Monthly Data'!AF22</f>
        <v>339</v>
      </c>
      <c r="I22" s="30">
        <f>'Monthly Data'!AM22</f>
        <v>1</v>
      </c>
      <c r="J22" s="30">
        <f>'Monthly Data'!AN22</f>
        <v>0</v>
      </c>
      <c r="K22" s="30">
        <f>'Monthly Data'!AO22</f>
        <v>0</v>
      </c>
      <c r="L22" s="30">
        <f>'Monthly Data'!AP22</f>
        <v>0</v>
      </c>
      <c r="M22" s="30">
        <f>'Monthly Data'!AQ22</f>
        <v>0</v>
      </c>
      <c r="N22" s="30"/>
      <c r="O22" s="23">
        <f>'GS &gt; 50 OLS Model'!$B$5</f>
        <v>-17077253.144684698</v>
      </c>
      <c r="P22" s="23">
        <f>'GS &gt; 50 OLS Model'!$B$6*D22</f>
        <v>765735.09923574876</v>
      </c>
      <c r="Q22" s="23">
        <f>'GS &gt; 50 OLS Model'!$B$7*E22</f>
        <v>959914.18117195019</v>
      </c>
      <c r="R22" s="23">
        <f>'GS &gt; 50 OLS Model'!$B$8*F22</f>
        <v>35609422.502262868</v>
      </c>
      <c r="S22" s="23">
        <f>'GS &gt; 50 OLS Model'!$B$9*G22</f>
        <v>-517692.98930397094</v>
      </c>
      <c r="T22" s="23">
        <f>'GS &gt; 50 OLS Model'!$B$10*H22</f>
        <v>3002513.8805059637</v>
      </c>
      <c r="U22" s="23">
        <f>'GS &gt; 50 OLS Model'!$B$11*I22</f>
        <v>-1573555.21064002</v>
      </c>
      <c r="V22" s="23">
        <f>'GS &gt; 50 OLS Model'!$B$12*J22</f>
        <v>0</v>
      </c>
      <c r="W22" s="23">
        <f>'GS &gt; 50 OLS Model'!$B$13*K22</f>
        <v>0</v>
      </c>
      <c r="X22" s="23">
        <f>'GS &gt; 50 OLS Model'!$B$14*L22</f>
        <v>0</v>
      </c>
      <c r="Y22" s="23">
        <f>'GS &gt; 50 OLS Model'!$B$15*M22</f>
        <v>0</v>
      </c>
      <c r="Z22" s="23">
        <f t="shared" si="2"/>
        <v>21169084.318547841</v>
      </c>
      <c r="AA22" s="13">
        <f t="shared" si="3"/>
        <v>1.9597060166568463E-2</v>
      </c>
    </row>
    <row r="23" spans="1:27" x14ac:dyDescent="0.2">
      <c r="A23" s="11">
        <f>'Monthly Data'!A23</f>
        <v>40452</v>
      </c>
      <c r="B23" s="6">
        <f t="shared" si="1"/>
        <v>2010</v>
      </c>
      <c r="C23" s="30">
        <f>'Monthly Data'!N23</f>
        <v>21314314.684494946</v>
      </c>
      <c r="D23" s="30">
        <f>'Monthly Data'!U23</f>
        <v>284.69999999999993</v>
      </c>
      <c r="E23" s="30">
        <f>'Monthly Data'!V23</f>
        <v>0</v>
      </c>
      <c r="F23" s="30">
        <f>'Monthly Data'!Y23</f>
        <v>6587.1</v>
      </c>
      <c r="G23" s="30">
        <f>'Monthly Data'!AA23</f>
        <v>22</v>
      </c>
      <c r="H23" s="30">
        <f>'Monthly Data'!AF23</f>
        <v>340</v>
      </c>
      <c r="I23" s="30">
        <f>'Monthly Data'!AM23</f>
        <v>1</v>
      </c>
      <c r="J23" s="30">
        <f>'Monthly Data'!AN23</f>
        <v>0</v>
      </c>
      <c r="K23" s="30">
        <f>'Monthly Data'!AO23</f>
        <v>0</v>
      </c>
      <c r="L23" s="30">
        <f>'Monthly Data'!AP23</f>
        <v>0</v>
      </c>
      <c r="M23" s="30">
        <f>'Monthly Data'!AQ23</f>
        <v>0</v>
      </c>
      <c r="N23" s="30"/>
      <c r="O23" s="23">
        <f>'GS &gt; 50 OLS Model'!$B$5</f>
        <v>-17077253.144684698</v>
      </c>
      <c r="P23" s="23">
        <f>'GS &gt; 50 OLS Model'!$B$6*D23</f>
        <v>2193207.0699438388</v>
      </c>
      <c r="Q23" s="23">
        <f>'GS &gt; 50 OLS Model'!$B$7*E23</f>
        <v>0</v>
      </c>
      <c r="R23" s="23">
        <f>'GS &gt; 50 OLS Model'!$B$8*F23</f>
        <v>35479614.436812647</v>
      </c>
      <c r="S23" s="23">
        <f>'GS &gt; 50 OLS Model'!$B$9*G23</f>
        <v>-542345.03641368379</v>
      </c>
      <c r="T23" s="23">
        <f>'GS &gt; 50 OLS Model'!$B$10*H23</f>
        <v>3011370.853604801</v>
      </c>
      <c r="U23" s="23">
        <f>'GS &gt; 50 OLS Model'!$B$11*I23</f>
        <v>-1573555.21064002</v>
      </c>
      <c r="V23" s="23">
        <f>'GS &gt; 50 OLS Model'!$B$12*J23</f>
        <v>0</v>
      </c>
      <c r="W23" s="23">
        <f>'GS &gt; 50 OLS Model'!$B$13*K23</f>
        <v>0</v>
      </c>
      <c r="X23" s="23">
        <f>'GS &gt; 50 OLS Model'!$B$14*L23</f>
        <v>0</v>
      </c>
      <c r="Y23" s="23">
        <f>'GS &gt; 50 OLS Model'!$B$15*M23</f>
        <v>0</v>
      </c>
      <c r="Z23" s="23">
        <f t="shared" si="2"/>
        <v>21491038.968622882</v>
      </c>
      <c r="AA23" s="13">
        <f t="shared" si="3"/>
        <v>8.2913425434453913E-3</v>
      </c>
    </row>
    <row r="24" spans="1:27" x14ac:dyDescent="0.2">
      <c r="A24" s="11">
        <f>'Monthly Data'!A24</f>
        <v>40483</v>
      </c>
      <c r="B24" s="6">
        <f t="shared" si="1"/>
        <v>2010</v>
      </c>
      <c r="C24" s="30">
        <f>'Monthly Data'!N24</f>
        <v>22646691.283989962</v>
      </c>
      <c r="D24" s="30">
        <f>'Monthly Data'!U24</f>
        <v>451.4</v>
      </c>
      <c r="E24" s="30">
        <f>'Monthly Data'!V24</f>
        <v>0</v>
      </c>
      <c r="F24" s="30">
        <f>'Monthly Data'!Y24</f>
        <v>6566.6</v>
      </c>
      <c r="G24" s="30">
        <f>'Monthly Data'!AA24</f>
        <v>23</v>
      </c>
      <c r="H24" s="30">
        <f>'Monthly Data'!AF24</f>
        <v>341</v>
      </c>
      <c r="I24" s="30">
        <f>'Monthly Data'!AM24</f>
        <v>1</v>
      </c>
      <c r="J24" s="30">
        <f>'Monthly Data'!AN24</f>
        <v>0</v>
      </c>
      <c r="K24" s="30">
        <f>'Monthly Data'!AO24</f>
        <v>0</v>
      </c>
      <c r="L24" s="30">
        <f>'Monthly Data'!AP24</f>
        <v>0</v>
      </c>
      <c r="M24" s="30">
        <f>'Monthly Data'!AQ24</f>
        <v>0</v>
      </c>
      <c r="N24" s="30"/>
      <c r="O24" s="23">
        <f>'GS &gt; 50 OLS Model'!$B$5</f>
        <v>-17077253.144684698</v>
      </c>
      <c r="P24" s="23">
        <f>'GS &gt; 50 OLS Model'!$B$6*D24</f>
        <v>3477392.5935112364</v>
      </c>
      <c r="Q24" s="23">
        <f>'GS &gt; 50 OLS Model'!$B$7*E24</f>
        <v>0</v>
      </c>
      <c r="R24" s="23">
        <f>'GS &gt; 50 OLS Model'!$B$8*F24</f>
        <v>35369196.787778221</v>
      </c>
      <c r="S24" s="23">
        <f>'GS &gt; 50 OLS Model'!$B$9*G24</f>
        <v>-566997.08352339675</v>
      </c>
      <c r="T24" s="23">
        <f>'GS &gt; 50 OLS Model'!$B$10*H24</f>
        <v>3020227.8267036388</v>
      </c>
      <c r="U24" s="23">
        <f>'GS &gt; 50 OLS Model'!$B$11*I24</f>
        <v>-1573555.21064002</v>
      </c>
      <c r="V24" s="23">
        <f>'GS &gt; 50 OLS Model'!$B$12*J24</f>
        <v>0</v>
      </c>
      <c r="W24" s="23">
        <f>'GS &gt; 50 OLS Model'!$B$13*K24</f>
        <v>0</v>
      </c>
      <c r="X24" s="23">
        <f>'GS &gt; 50 OLS Model'!$B$14*L24</f>
        <v>0</v>
      </c>
      <c r="Y24" s="23">
        <f>'GS &gt; 50 OLS Model'!$B$15*M24</f>
        <v>0</v>
      </c>
      <c r="Z24" s="23">
        <f t="shared" si="2"/>
        <v>22649011.769144978</v>
      </c>
      <c r="AA24" s="13">
        <f t="shared" si="3"/>
        <v>1.0246464377145666E-4</v>
      </c>
    </row>
    <row r="25" spans="1:27" x14ac:dyDescent="0.2">
      <c r="A25" s="11">
        <f>'Monthly Data'!A25</f>
        <v>40513</v>
      </c>
      <c r="B25" s="6">
        <f t="shared" si="1"/>
        <v>2010</v>
      </c>
      <c r="C25" s="30">
        <f>'Monthly Data'!N25</f>
        <v>25374125.159584977</v>
      </c>
      <c r="D25" s="30">
        <f>'Monthly Data'!U25</f>
        <v>713.49999999999989</v>
      </c>
      <c r="E25" s="30">
        <f>'Monthly Data'!V25</f>
        <v>0</v>
      </c>
      <c r="F25" s="30">
        <f>'Monthly Data'!Y25</f>
        <v>6584.1</v>
      </c>
      <c r="G25" s="30">
        <f>'Monthly Data'!AA25</f>
        <v>24</v>
      </c>
      <c r="H25" s="30">
        <f>'Monthly Data'!AF25</f>
        <v>341</v>
      </c>
      <c r="I25" s="30">
        <f>'Monthly Data'!AM25</f>
        <v>0</v>
      </c>
      <c r="J25" s="30">
        <f>'Monthly Data'!AN25</f>
        <v>0</v>
      </c>
      <c r="K25" s="30">
        <f>'Monthly Data'!AO25</f>
        <v>0</v>
      </c>
      <c r="L25" s="30">
        <f>'Monthly Data'!AP25</f>
        <v>1</v>
      </c>
      <c r="M25" s="30">
        <f>'Monthly Data'!AQ25</f>
        <v>0</v>
      </c>
      <c r="N25" s="30"/>
      <c r="O25" s="23">
        <f>'GS &gt; 50 OLS Model'!$B$5</f>
        <v>-17077253.144684698</v>
      </c>
      <c r="P25" s="23">
        <f>'GS &gt; 50 OLS Model'!$B$6*D25</f>
        <v>5496498.9266067054</v>
      </c>
      <c r="Q25" s="23">
        <f>'GS &gt; 50 OLS Model'!$B$7*E25</f>
        <v>0</v>
      </c>
      <c r="R25" s="23">
        <f>'GS &gt; 50 OLS Model'!$B$8*F25</f>
        <v>35463455.756466143</v>
      </c>
      <c r="S25" s="23">
        <f>'GS &gt; 50 OLS Model'!$B$9*G25</f>
        <v>-591649.1306331096</v>
      </c>
      <c r="T25" s="23">
        <f>'GS &gt; 50 OLS Model'!$B$10*H25</f>
        <v>3020227.8267036388</v>
      </c>
      <c r="U25" s="23">
        <f>'GS &gt; 50 OLS Model'!$B$11*I25</f>
        <v>0</v>
      </c>
      <c r="V25" s="23">
        <f>'GS &gt; 50 OLS Model'!$B$12*J25</f>
        <v>0</v>
      </c>
      <c r="W25" s="23">
        <f>'GS &gt; 50 OLS Model'!$B$13*K25</f>
        <v>0</v>
      </c>
      <c r="X25" s="23">
        <f>'GS &gt; 50 OLS Model'!$B$14*L25</f>
        <v>-1084258.36487305</v>
      </c>
      <c r="Y25" s="23">
        <f>'GS &gt; 50 OLS Model'!$B$15*M25</f>
        <v>0</v>
      </c>
      <c r="Z25" s="23">
        <f t="shared" si="2"/>
        <v>25227021.869585626</v>
      </c>
      <c r="AA25" s="13">
        <f t="shared" si="3"/>
        <v>5.7973738631057082E-3</v>
      </c>
    </row>
    <row r="26" spans="1:27" x14ac:dyDescent="0.2">
      <c r="A26" s="11">
        <f>'Monthly Data'!A26</f>
        <v>40544</v>
      </c>
      <c r="B26" s="6">
        <f t="shared" si="1"/>
        <v>2011</v>
      </c>
      <c r="C26" s="30">
        <f>'Monthly Data'!N26</f>
        <v>26819955.496768035</v>
      </c>
      <c r="D26" s="30">
        <f>'Monthly Data'!U26</f>
        <v>853.19999999999982</v>
      </c>
      <c r="E26" s="30">
        <f>'Monthly Data'!V26</f>
        <v>0</v>
      </c>
      <c r="F26" s="30">
        <f>'Monthly Data'!Y26</f>
        <v>6571.2</v>
      </c>
      <c r="G26" s="30">
        <f>'Monthly Data'!AA26</f>
        <v>25</v>
      </c>
      <c r="H26" s="30">
        <f>'Monthly Data'!AF26</f>
        <v>341</v>
      </c>
      <c r="I26" s="30">
        <f>'Monthly Data'!AM26</f>
        <v>0</v>
      </c>
      <c r="J26" s="30">
        <f>'Monthly Data'!AN26</f>
        <v>0</v>
      </c>
      <c r="K26" s="30">
        <f>'Monthly Data'!AO26</f>
        <v>0</v>
      </c>
      <c r="L26" s="30">
        <f>'Monthly Data'!AP26</f>
        <v>0</v>
      </c>
      <c r="M26" s="30">
        <f>'Monthly Data'!AQ26</f>
        <v>0</v>
      </c>
      <c r="N26" s="30"/>
      <c r="O26" s="23">
        <f>'GS &gt; 50 OLS Model'!$B$5</f>
        <v>-17077253.144684698</v>
      </c>
      <c r="P26" s="23">
        <f>'GS &gt; 50 OLS Model'!$B$6*D26</f>
        <v>6572687.9946472887</v>
      </c>
      <c r="Q26" s="23">
        <f>'GS &gt; 50 OLS Model'!$B$7*E26</f>
        <v>0</v>
      </c>
      <c r="R26" s="23">
        <f>'GS &gt; 50 OLS Model'!$B$8*F26</f>
        <v>35393973.430976182</v>
      </c>
      <c r="S26" s="23">
        <f>'GS &gt; 50 OLS Model'!$B$9*G26</f>
        <v>-616301.17774282256</v>
      </c>
      <c r="T26" s="23">
        <f>'GS &gt; 50 OLS Model'!$B$10*H26</f>
        <v>3020227.8267036388</v>
      </c>
      <c r="U26" s="23">
        <f>'GS &gt; 50 OLS Model'!$B$11*I26</f>
        <v>0</v>
      </c>
      <c r="V26" s="23">
        <f>'GS &gt; 50 OLS Model'!$B$12*J26</f>
        <v>0</v>
      </c>
      <c r="W26" s="23">
        <f>'GS &gt; 50 OLS Model'!$B$13*K26</f>
        <v>0</v>
      </c>
      <c r="X26" s="23">
        <f>'GS &gt; 50 OLS Model'!$B$14*L26</f>
        <v>0</v>
      </c>
      <c r="Y26" s="23">
        <f>'GS &gt; 50 OLS Model'!$B$15*M26</f>
        <v>0</v>
      </c>
      <c r="Z26" s="23">
        <f t="shared" si="2"/>
        <v>27293334.929899588</v>
      </c>
      <c r="AA26" s="13">
        <f t="shared" si="3"/>
        <v>1.7650269150841742E-2</v>
      </c>
    </row>
    <row r="27" spans="1:27" x14ac:dyDescent="0.2">
      <c r="A27" s="11">
        <f>'Monthly Data'!A27</f>
        <v>40575</v>
      </c>
      <c r="B27" s="6">
        <f t="shared" si="1"/>
        <v>2011</v>
      </c>
      <c r="C27" s="30">
        <f>'Monthly Data'!N27</f>
        <v>24243560.417216163</v>
      </c>
      <c r="D27" s="30">
        <f>'Monthly Data'!U27</f>
        <v>700.39999999999986</v>
      </c>
      <c r="E27" s="30">
        <f>'Monthly Data'!V27</f>
        <v>0</v>
      </c>
      <c r="F27" s="30">
        <f>'Monthly Data'!Y27</f>
        <v>6548.1</v>
      </c>
      <c r="G27" s="30">
        <f>'Monthly Data'!AA27</f>
        <v>26</v>
      </c>
      <c r="H27" s="30">
        <f>'Monthly Data'!AF27</f>
        <v>341</v>
      </c>
      <c r="I27" s="30">
        <f>'Monthly Data'!AM27</f>
        <v>0</v>
      </c>
      <c r="J27" s="30">
        <f>'Monthly Data'!AN27</f>
        <v>1</v>
      </c>
      <c r="K27" s="30">
        <f>'Monthly Data'!AO27</f>
        <v>0</v>
      </c>
      <c r="L27" s="30">
        <f>'Monthly Data'!AP27</f>
        <v>0</v>
      </c>
      <c r="M27" s="30">
        <f>'Monthly Data'!AQ27</f>
        <v>0</v>
      </c>
      <c r="N27" s="30"/>
      <c r="O27" s="23">
        <f>'GS &gt; 50 OLS Model'!$B$5</f>
        <v>-17077253.144684698</v>
      </c>
      <c r="P27" s="23">
        <f>'GS &gt; 50 OLS Model'!$B$6*D27</f>
        <v>5395582.1278140666</v>
      </c>
      <c r="Q27" s="23">
        <f>'GS &gt; 50 OLS Model'!$B$7*E27</f>
        <v>0</v>
      </c>
      <c r="R27" s="23">
        <f>'GS &gt; 50 OLS Model'!$B$8*F27</f>
        <v>35269551.592308126</v>
      </c>
      <c r="S27" s="23">
        <f>'GS &gt; 50 OLS Model'!$B$9*G27</f>
        <v>-640953.22485253541</v>
      </c>
      <c r="T27" s="23">
        <f>'GS &gt; 50 OLS Model'!$B$10*H27</f>
        <v>3020227.8267036388</v>
      </c>
      <c r="U27" s="23">
        <f>'GS &gt; 50 OLS Model'!$B$11*I27</f>
        <v>0</v>
      </c>
      <c r="V27" s="23">
        <f>'GS &gt; 50 OLS Model'!$B$12*J27</f>
        <v>-1514640.7258048099</v>
      </c>
      <c r="W27" s="23">
        <f>'GS &gt; 50 OLS Model'!$B$13*K27</f>
        <v>0</v>
      </c>
      <c r="X27" s="23">
        <f>'GS &gt; 50 OLS Model'!$B$14*L27</f>
        <v>0</v>
      </c>
      <c r="Y27" s="23">
        <f>'GS &gt; 50 OLS Model'!$B$15*M27</f>
        <v>0</v>
      </c>
      <c r="Z27" s="23">
        <f t="shared" si="2"/>
        <v>24452514.451483786</v>
      </c>
      <c r="AA27" s="13">
        <f t="shared" si="3"/>
        <v>8.6189499673999092E-3</v>
      </c>
    </row>
    <row r="28" spans="1:27" x14ac:dyDescent="0.2">
      <c r="A28" s="11">
        <f>'Monthly Data'!A28</f>
        <v>40603</v>
      </c>
      <c r="B28" s="6">
        <f t="shared" si="1"/>
        <v>2011</v>
      </c>
      <c r="C28" s="30">
        <f>'Monthly Data'!N28</f>
        <v>24885464.581564292</v>
      </c>
      <c r="D28" s="30">
        <f>'Monthly Data'!U28</f>
        <v>595.70000000000016</v>
      </c>
      <c r="E28" s="30">
        <f>'Monthly Data'!V28</f>
        <v>0</v>
      </c>
      <c r="F28" s="30">
        <f>'Monthly Data'!Y28</f>
        <v>6523.7</v>
      </c>
      <c r="G28" s="30">
        <f>'Monthly Data'!AA28</f>
        <v>27</v>
      </c>
      <c r="H28" s="30">
        <f>'Monthly Data'!AF28</f>
        <v>342</v>
      </c>
      <c r="I28" s="30">
        <f>'Monthly Data'!AM28</f>
        <v>0</v>
      </c>
      <c r="J28" s="30">
        <f>'Monthly Data'!AN28</f>
        <v>0</v>
      </c>
      <c r="K28" s="30">
        <f>'Monthly Data'!AO28</f>
        <v>0</v>
      </c>
      <c r="L28" s="30">
        <f>'Monthly Data'!AP28</f>
        <v>0</v>
      </c>
      <c r="M28" s="30">
        <f>'Monthly Data'!AQ28</f>
        <v>0</v>
      </c>
      <c r="N28" s="30"/>
      <c r="O28" s="23">
        <f>'GS &gt; 50 OLS Model'!$B$5</f>
        <v>-17077253.144684698</v>
      </c>
      <c r="P28" s="23">
        <f>'GS &gt; 50 OLS Model'!$B$6*D28</f>
        <v>4589018.0947156493</v>
      </c>
      <c r="Q28" s="23">
        <f>'GS &gt; 50 OLS Model'!$B$7*E28</f>
        <v>0</v>
      </c>
      <c r="R28" s="23">
        <f>'GS &gt; 50 OLS Model'!$B$8*F28</f>
        <v>35138127.658823252</v>
      </c>
      <c r="S28" s="23">
        <f>'GS &gt; 50 OLS Model'!$B$9*G28</f>
        <v>-665605.27196224837</v>
      </c>
      <c r="T28" s="23">
        <f>'GS &gt; 50 OLS Model'!$B$10*H28</f>
        <v>3029084.7998024765</v>
      </c>
      <c r="U28" s="23">
        <f>'GS &gt; 50 OLS Model'!$B$11*I28</f>
        <v>0</v>
      </c>
      <c r="V28" s="23">
        <f>'GS &gt; 50 OLS Model'!$B$12*J28</f>
        <v>0</v>
      </c>
      <c r="W28" s="23">
        <f>'GS &gt; 50 OLS Model'!$B$13*K28</f>
        <v>0</v>
      </c>
      <c r="X28" s="23">
        <f>'GS &gt; 50 OLS Model'!$B$14*L28</f>
        <v>0</v>
      </c>
      <c r="Y28" s="23">
        <f>'GS &gt; 50 OLS Model'!$B$15*M28</f>
        <v>0</v>
      </c>
      <c r="Z28" s="23">
        <f t="shared" si="2"/>
        <v>25013372.136694431</v>
      </c>
      <c r="AA28" s="13">
        <f t="shared" si="3"/>
        <v>5.1398500000235381E-3</v>
      </c>
    </row>
    <row r="29" spans="1:27" x14ac:dyDescent="0.2">
      <c r="A29" s="11">
        <f>'Monthly Data'!A29</f>
        <v>40634</v>
      </c>
      <c r="B29" s="6">
        <f t="shared" si="1"/>
        <v>2011</v>
      </c>
      <c r="C29" s="30">
        <f>'Monthly Data'!N29</f>
        <v>21554917.346312415</v>
      </c>
      <c r="D29" s="30">
        <f>'Monthly Data'!U29</f>
        <v>350.99999999999989</v>
      </c>
      <c r="E29" s="30">
        <f>'Monthly Data'!V29</f>
        <v>0</v>
      </c>
      <c r="F29" s="30">
        <f>'Monthly Data'!Y29</f>
        <v>6550</v>
      </c>
      <c r="G29" s="30">
        <f>'Monthly Data'!AA29</f>
        <v>28</v>
      </c>
      <c r="H29" s="30">
        <f>'Monthly Data'!AF29</f>
        <v>343</v>
      </c>
      <c r="I29" s="30">
        <f>'Monthly Data'!AM29</f>
        <v>0</v>
      </c>
      <c r="J29" s="30">
        <f>'Monthly Data'!AN29</f>
        <v>0</v>
      </c>
      <c r="K29" s="30">
        <f>'Monthly Data'!AO29</f>
        <v>1</v>
      </c>
      <c r="L29" s="30">
        <f>'Monthly Data'!AP29</f>
        <v>0</v>
      </c>
      <c r="M29" s="30">
        <f>'Monthly Data'!AQ29</f>
        <v>0</v>
      </c>
      <c r="N29" s="30"/>
      <c r="O29" s="23">
        <f>'GS &gt; 50 OLS Model'!$B$5</f>
        <v>-17077253.144684698</v>
      </c>
      <c r="P29" s="23">
        <f>'GS &gt; 50 OLS Model'!$B$6*D29</f>
        <v>2703953.9218485681</v>
      </c>
      <c r="Q29" s="23">
        <f>'GS &gt; 50 OLS Model'!$B$7*E29</f>
        <v>0</v>
      </c>
      <c r="R29" s="23">
        <f>'GS &gt; 50 OLS Model'!$B$8*F29</f>
        <v>35279785.423194245</v>
      </c>
      <c r="S29" s="23">
        <f>'GS &gt; 50 OLS Model'!$B$9*G29</f>
        <v>-690257.31907196122</v>
      </c>
      <c r="T29" s="23">
        <f>'GS &gt; 50 OLS Model'!$B$10*H29</f>
        <v>3037941.7729013143</v>
      </c>
      <c r="U29" s="23">
        <f>'GS &gt; 50 OLS Model'!$B$11*I29</f>
        <v>0</v>
      </c>
      <c r="V29" s="23">
        <f>'GS &gt; 50 OLS Model'!$B$12*J29</f>
        <v>0</v>
      </c>
      <c r="W29" s="23">
        <f>'GS &gt; 50 OLS Model'!$B$13*K29</f>
        <v>-1589672.4013817001</v>
      </c>
      <c r="X29" s="23">
        <f>'GS &gt; 50 OLS Model'!$B$14*L29</f>
        <v>0</v>
      </c>
      <c r="Y29" s="23">
        <f>'GS &gt; 50 OLS Model'!$B$15*M29</f>
        <v>0</v>
      </c>
      <c r="Z29" s="23">
        <f t="shared" si="2"/>
        <v>21664498.252805769</v>
      </c>
      <c r="AA29" s="13">
        <f t="shared" si="3"/>
        <v>5.0838008206095736E-3</v>
      </c>
    </row>
    <row r="30" spans="1:27" x14ac:dyDescent="0.2">
      <c r="A30" s="11">
        <f>'Monthly Data'!A30</f>
        <v>40664</v>
      </c>
      <c r="B30" s="6">
        <f t="shared" si="1"/>
        <v>2011</v>
      </c>
      <c r="C30" s="30">
        <f>'Monthly Data'!N30</f>
        <v>21110104.172260538</v>
      </c>
      <c r="D30" s="30">
        <f>'Monthly Data'!U30</f>
        <v>150</v>
      </c>
      <c r="E30" s="30">
        <f>'Monthly Data'!V30</f>
        <v>1.2999999999999998</v>
      </c>
      <c r="F30" s="30">
        <f>'Monthly Data'!Y30</f>
        <v>6612</v>
      </c>
      <c r="G30" s="30">
        <f>'Monthly Data'!AA30</f>
        <v>29</v>
      </c>
      <c r="H30" s="30">
        <f>'Monthly Data'!AF30</f>
        <v>339</v>
      </c>
      <c r="I30" s="30">
        <f>'Monthly Data'!AM30</f>
        <v>0</v>
      </c>
      <c r="J30" s="30">
        <f>'Monthly Data'!AN30</f>
        <v>0</v>
      </c>
      <c r="K30" s="30">
        <f>'Monthly Data'!AO30</f>
        <v>0</v>
      </c>
      <c r="L30" s="30">
        <f>'Monthly Data'!AP30</f>
        <v>0</v>
      </c>
      <c r="M30" s="30">
        <f>'Monthly Data'!AQ30</f>
        <v>1</v>
      </c>
      <c r="N30" s="30"/>
      <c r="O30" s="23">
        <f>'GS &gt; 50 OLS Model'!$B$5</f>
        <v>-17077253.144684698</v>
      </c>
      <c r="P30" s="23">
        <f>'GS &gt; 50 OLS Model'!$B$6*D30</f>
        <v>1155535.8640378499</v>
      </c>
      <c r="Q30" s="23">
        <f>'GS &gt; 50 OLS Model'!$B$7*E30</f>
        <v>42445.184881752895</v>
      </c>
      <c r="R30" s="23">
        <f>'GS &gt; 50 OLS Model'!$B$8*F30</f>
        <v>35613731.4836886</v>
      </c>
      <c r="S30" s="23">
        <f>'GS &gt; 50 OLS Model'!$B$9*G30</f>
        <v>-714909.36618167418</v>
      </c>
      <c r="T30" s="23">
        <f>'GS &gt; 50 OLS Model'!$B$10*H30</f>
        <v>3002513.8805059637</v>
      </c>
      <c r="U30" s="23">
        <f>'GS &gt; 50 OLS Model'!$B$11*I30</f>
        <v>0</v>
      </c>
      <c r="V30" s="23">
        <f>'GS &gt; 50 OLS Model'!$B$12*J30</f>
        <v>0</v>
      </c>
      <c r="W30" s="23">
        <f>'GS &gt; 50 OLS Model'!$B$13*K30</f>
        <v>0</v>
      </c>
      <c r="X30" s="23">
        <f>'GS &gt; 50 OLS Model'!$B$14*L30</f>
        <v>0</v>
      </c>
      <c r="Y30" s="23">
        <f>'GS &gt; 50 OLS Model'!$B$15*M30</f>
        <v>-1207210.30976711</v>
      </c>
      <c r="Z30" s="23">
        <f t="shared" si="2"/>
        <v>20814853.592480682</v>
      </c>
      <c r="AA30" s="13">
        <f t="shared" si="3"/>
        <v>1.398622088127003E-2</v>
      </c>
    </row>
    <row r="31" spans="1:27" x14ac:dyDescent="0.2">
      <c r="A31" s="11">
        <f>'Monthly Data'!A31</f>
        <v>40695</v>
      </c>
      <c r="B31" s="6">
        <f t="shared" si="1"/>
        <v>2011</v>
      </c>
      <c r="C31" s="30">
        <f>'Monthly Data'!N31</f>
        <v>21224541.706708666</v>
      </c>
      <c r="D31" s="30">
        <f>'Monthly Data'!U31</f>
        <v>25.199999999999996</v>
      </c>
      <c r="E31" s="30">
        <f>'Monthly Data'!V31</f>
        <v>24.900000000000002</v>
      </c>
      <c r="F31" s="30">
        <f>'Monthly Data'!Y31</f>
        <v>6706.8</v>
      </c>
      <c r="G31" s="30">
        <f>'Monthly Data'!AA31</f>
        <v>30</v>
      </c>
      <c r="H31" s="30">
        <f>'Monthly Data'!AF31</f>
        <v>338</v>
      </c>
      <c r="I31" s="30">
        <f>'Monthly Data'!AM31</f>
        <v>0</v>
      </c>
      <c r="J31" s="30">
        <f>'Monthly Data'!AN31</f>
        <v>0</v>
      </c>
      <c r="K31" s="30">
        <f>'Monthly Data'!AO31</f>
        <v>0</v>
      </c>
      <c r="L31" s="30">
        <f>'Monthly Data'!AP31</f>
        <v>0</v>
      </c>
      <c r="M31" s="30">
        <f>'Monthly Data'!AQ31</f>
        <v>1</v>
      </c>
      <c r="N31" s="30"/>
      <c r="O31" s="23">
        <f>'GS &gt; 50 OLS Model'!$B$5</f>
        <v>-17077253.144684698</v>
      </c>
      <c r="P31" s="23">
        <f>'GS &gt; 50 OLS Model'!$B$6*D31</f>
        <v>194130.02515835877</v>
      </c>
      <c r="Q31" s="23">
        <f>'GS &gt; 50 OLS Model'!$B$7*E31</f>
        <v>812988.54119665176</v>
      </c>
      <c r="R31" s="23">
        <f>'GS &gt; 50 OLS Model'!$B$8*F31</f>
        <v>36124345.782638043</v>
      </c>
      <c r="S31" s="23">
        <f>'GS &gt; 50 OLS Model'!$B$9*G31</f>
        <v>-739561.41329138703</v>
      </c>
      <c r="T31" s="23">
        <f>'GS &gt; 50 OLS Model'!$B$10*H31</f>
        <v>2993656.9074071259</v>
      </c>
      <c r="U31" s="23">
        <f>'GS &gt; 50 OLS Model'!$B$11*I31</f>
        <v>0</v>
      </c>
      <c r="V31" s="23">
        <f>'GS &gt; 50 OLS Model'!$B$12*J31</f>
        <v>0</v>
      </c>
      <c r="W31" s="23">
        <f>'GS &gt; 50 OLS Model'!$B$13*K31</f>
        <v>0</v>
      </c>
      <c r="X31" s="23">
        <f>'GS &gt; 50 OLS Model'!$B$14*L31</f>
        <v>0</v>
      </c>
      <c r="Y31" s="23">
        <f>'GS &gt; 50 OLS Model'!$B$15*M31</f>
        <v>-1207210.30976711</v>
      </c>
      <c r="Z31" s="23">
        <f t="shared" si="2"/>
        <v>21101096.388656989</v>
      </c>
      <c r="AA31" s="13">
        <f t="shared" si="3"/>
        <v>5.8161594138288752E-3</v>
      </c>
    </row>
    <row r="32" spans="1:27" x14ac:dyDescent="0.2">
      <c r="A32" s="11">
        <f>'Monthly Data'!A32</f>
        <v>40725</v>
      </c>
      <c r="B32" s="6">
        <f t="shared" si="1"/>
        <v>2011</v>
      </c>
      <c r="C32" s="30">
        <f>'Monthly Data'!N32</f>
        <v>23605421.411356788</v>
      </c>
      <c r="D32" s="30">
        <f>'Monthly Data'!U32</f>
        <v>0</v>
      </c>
      <c r="E32" s="30">
        <f>'Monthly Data'!V32</f>
        <v>118.30000000000003</v>
      </c>
      <c r="F32" s="30">
        <f>'Monthly Data'!Y32</f>
        <v>6755.3</v>
      </c>
      <c r="G32" s="30">
        <f>'Monthly Data'!AA32</f>
        <v>31</v>
      </c>
      <c r="H32" s="30">
        <f>'Monthly Data'!AF32</f>
        <v>339</v>
      </c>
      <c r="I32" s="30">
        <f>'Monthly Data'!AM32</f>
        <v>0</v>
      </c>
      <c r="J32" s="30">
        <f>'Monthly Data'!AN32</f>
        <v>0</v>
      </c>
      <c r="K32" s="30">
        <f>'Monthly Data'!AO32</f>
        <v>0</v>
      </c>
      <c r="L32" s="30">
        <f>'Monthly Data'!AP32</f>
        <v>0</v>
      </c>
      <c r="M32" s="30">
        <f>'Monthly Data'!AQ32</f>
        <v>1</v>
      </c>
      <c r="N32" s="30"/>
      <c r="O32" s="23">
        <f>'GS &gt; 50 OLS Model'!$B$5</f>
        <v>-17077253.144684698</v>
      </c>
      <c r="P32" s="23">
        <f>'GS &gt; 50 OLS Model'!$B$6*D32</f>
        <v>0</v>
      </c>
      <c r="Q32" s="23">
        <f>'GS &gt; 50 OLS Model'!$B$7*E32</f>
        <v>3862511.8242395148</v>
      </c>
      <c r="R32" s="23">
        <f>'GS &gt; 50 OLS Model'!$B$8*F32</f>
        <v>36385577.781573147</v>
      </c>
      <c r="S32" s="23">
        <f>'GS &gt; 50 OLS Model'!$B$9*G32</f>
        <v>-764213.46040109999</v>
      </c>
      <c r="T32" s="23">
        <f>'GS &gt; 50 OLS Model'!$B$10*H32</f>
        <v>3002513.8805059637</v>
      </c>
      <c r="U32" s="23">
        <f>'GS &gt; 50 OLS Model'!$B$11*I32</f>
        <v>0</v>
      </c>
      <c r="V32" s="23">
        <f>'GS &gt; 50 OLS Model'!$B$12*J32</f>
        <v>0</v>
      </c>
      <c r="W32" s="23">
        <f>'GS &gt; 50 OLS Model'!$B$13*K32</f>
        <v>0</v>
      </c>
      <c r="X32" s="23">
        <f>'GS &gt; 50 OLS Model'!$B$14*L32</f>
        <v>0</v>
      </c>
      <c r="Y32" s="23">
        <f>'GS &gt; 50 OLS Model'!$B$15*M32</f>
        <v>-1207210.30976711</v>
      </c>
      <c r="Z32" s="23">
        <f t="shared" si="2"/>
        <v>24201926.571465719</v>
      </c>
      <c r="AA32" s="13">
        <f t="shared" si="3"/>
        <v>2.5269837369730125E-2</v>
      </c>
    </row>
    <row r="33" spans="1:27" x14ac:dyDescent="0.2">
      <c r="A33" s="11">
        <f>'Monthly Data'!A33</f>
        <v>40756</v>
      </c>
      <c r="B33" s="6">
        <f t="shared" si="1"/>
        <v>2011</v>
      </c>
      <c r="C33" s="30">
        <f>'Monthly Data'!N33</f>
        <v>22936909.924904913</v>
      </c>
      <c r="D33" s="30">
        <f>'Monthly Data'!U33</f>
        <v>7</v>
      </c>
      <c r="E33" s="30">
        <f>'Monthly Data'!V33</f>
        <v>68.2</v>
      </c>
      <c r="F33" s="30">
        <f>'Monthly Data'!Y33</f>
        <v>6778</v>
      </c>
      <c r="G33" s="30">
        <f>'Monthly Data'!AA33</f>
        <v>32</v>
      </c>
      <c r="H33" s="30">
        <f>'Monthly Data'!AF33</f>
        <v>341</v>
      </c>
      <c r="I33" s="30">
        <f>'Monthly Data'!AM33</f>
        <v>0</v>
      </c>
      <c r="J33" s="30">
        <f>'Monthly Data'!AN33</f>
        <v>0</v>
      </c>
      <c r="K33" s="30">
        <f>'Monthly Data'!AO33</f>
        <v>0</v>
      </c>
      <c r="L33" s="30">
        <f>'Monthly Data'!AP33</f>
        <v>0</v>
      </c>
      <c r="M33" s="30">
        <f>'Monthly Data'!AQ33</f>
        <v>1</v>
      </c>
      <c r="N33" s="30"/>
      <c r="O33" s="23">
        <f>'GS &gt; 50 OLS Model'!$B$5</f>
        <v>-17077253.144684698</v>
      </c>
      <c r="P33" s="23">
        <f>'GS &gt; 50 OLS Model'!$B$6*D33</f>
        <v>53925.006988433001</v>
      </c>
      <c r="Q33" s="23">
        <f>'GS &gt; 50 OLS Model'!$B$7*E33</f>
        <v>2226739.6991811907</v>
      </c>
      <c r="R33" s="23">
        <f>'GS &gt; 50 OLS Model'!$B$8*F33</f>
        <v>36507845.129528336</v>
      </c>
      <c r="S33" s="23">
        <f>'GS &gt; 50 OLS Model'!$B$9*G33</f>
        <v>-788865.50751081284</v>
      </c>
      <c r="T33" s="23">
        <f>'GS &gt; 50 OLS Model'!$B$10*H33</f>
        <v>3020227.8267036388</v>
      </c>
      <c r="U33" s="23">
        <f>'GS &gt; 50 OLS Model'!$B$11*I33</f>
        <v>0</v>
      </c>
      <c r="V33" s="23">
        <f>'GS &gt; 50 OLS Model'!$B$12*J33</f>
        <v>0</v>
      </c>
      <c r="W33" s="23">
        <f>'GS &gt; 50 OLS Model'!$B$13*K33</f>
        <v>0</v>
      </c>
      <c r="X33" s="23">
        <f>'GS &gt; 50 OLS Model'!$B$14*L33</f>
        <v>0</v>
      </c>
      <c r="Y33" s="23">
        <f>'GS &gt; 50 OLS Model'!$B$15*M33</f>
        <v>-1207210.30976711</v>
      </c>
      <c r="Z33" s="23">
        <f t="shared" si="2"/>
        <v>22735408.70043898</v>
      </c>
      <c r="AA33" s="13">
        <f t="shared" si="3"/>
        <v>8.7850205248067234E-3</v>
      </c>
    </row>
    <row r="34" spans="1:27" x14ac:dyDescent="0.2">
      <c r="A34" s="11">
        <f>'Monthly Data'!A34</f>
        <v>40787</v>
      </c>
      <c r="B34" s="6">
        <f t="shared" si="1"/>
        <v>2011</v>
      </c>
      <c r="C34" s="30">
        <f>'Monthly Data'!N34</f>
        <v>21272148.788853042</v>
      </c>
      <c r="D34" s="30">
        <f>'Monthly Data'!U34</f>
        <v>72.5</v>
      </c>
      <c r="E34" s="30">
        <f>'Monthly Data'!V34</f>
        <v>24.500000000000004</v>
      </c>
      <c r="F34" s="30">
        <f>'Monthly Data'!Y34</f>
        <v>6734.6</v>
      </c>
      <c r="G34" s="30">
        <f>'Monthly Data'!AA34</f>
        <v>33</v>
      </c>
      <c r="H34" s="30">
        <f>'Monthly Data'!AF34</f>
        <v>347</v>
      </c>
      <c r="I34" s="30">
        <f>'Monthly Data'!AM34</f>
        <v>1</v>
      </c>
      <c r="J34" s="30">
        <f>'Monthly Data'!AN34</f>
        <v>0</v>
      </c>
      <c r="K34" s="30">
        <f>'Monthly Data'!AO34</f>
        <v>0</v>
      </c>
      <c r="L34" s="30">
        <f>'Monthly Data'!AP34</f>
        <v>0</v>
      </c>
      <c r="M34" s="30">
        <f>'Monthly Data'!AQ34</f>
        <v>0</v>
      </c>
      <c r="N34" s="30"/>
      <c r="O34" s="23">
        <f>'GS &gt; 50 OLS Model'!$B$5</f>
        <v>-17077253.144684698</v>
      </c>
      <c r="P34" s="23">
        <f>'GS &gt; 50 OLS Model'!$B$6*D34</f>
        <v>558509.0009516275</v>
      </c>
      <c r="Q34" s="23">
        <f>'GS &gt; 50 OLS Model'!$B$7*E34</f>
        <v>799928.48430995853</v>
      </c>
      <c r="R34" s="23">
        <f>'GS &gt; 50 OLS Model'!$B$8*F34</f>
        <v>36274082.887182288</v>
      </c>
      <c r="S34" s="23">
        <f>'GS &gt; 50 OLS Model'!$B$9*G34</f>
        <v>-813517.55462052568</v>
      </c>
      <c r="T34" s="23">
        <f>'GS &gt; 50 OLS Model'!$B$10*H34</f>
        <v>3073369.6652966649</v>
      </c>
      <c r="U34" s="23">
        <f>'GS &gt; 50 OLS Model'!$B$11*I34</f>
        <v>-1573555.21064002</v>
      </c>
      <c r="V34" s="23">
        <f>'GS &gt; 50 OLS Model'!$B$12*J34</f>
        <v>0</v>
      </c>
      <c r="W34" s="23">
        <f>'GS &gt; 50 OLS Model'!$B$13*K34</f>
        <v>0</v>
      </c>
      <c r="X34" s="23">
        <f>'GS &gt; 50 OLS Model'!$B$14*L34</f>
        <v>0</v>
      </c>
      <c r="Y34" s="23">
        <f>'GS &gt; 50 OLS Model'!$B$15*M34</f>
        <v>0</v>
      </c>
      <c r="Z34" s="23">
        <f t="shared" si="2"/>
        <v>21241564.127795294</v>
      </c>
      <c r="AA34" s="13">
        <f t="shared" si="3"/>
        <v>1.437779575600504E-3</v>
      </c>
    </row>
    <row r="35" spans="1:27" x14ac:dyDescent="0.2">
      <c r="A35" s="11">
        <f>'Monthly Data'!A35</f>
        <v>40817</v>
      </c>
      <c r="B35" s="6">
        <f t="shared" si="1"/>
        <v>2011</v>
      </c>
      <c r="C35" s="30">
        <f>'Monthly Data'!N35</f>
        <v>21689864.312401172</v>
      </c>
      <c r="D35" s="30">
        <f>'Monthly Data'!U35</f>
        <v>266.49999999999994</v>
      </c>
      <c r="E35" s="30">
        <f>'Monthly Data'!V35</f>
        <v>0.5</v>
      </c>
      <c r="F35" s="30">
        <f>'Monthly Data'!Y35</f>
        <v>6702.2</v>
      </c>
      <c r="G35" s="30">
        <f>'Monthly Data'!AA35</f>
        <v>34</v>
      </c>
      <c r="H35" s="30">
        <f>'Monthly Data'!AF35</f>
        <v>348</v>
      </c>
      <c r="I35" s="30">
        <f>'Monthly Data'!AM35</f>
        <v>1</v>
      </c>
      <c r="J35" s="30">
        <f>'Monthly Data'!AN35</f>
        <v>0</v>
      </c>
      <c r="K35" s="30">
        <f>'Monthly Data'!AO35</f>
        <v>0</v>
      </c>
      <c r="L35" s="30">
        <f>'Monthly Data'!AP35</f>
        <v>0</v>
      </c>
      <c r="M35" s="30">
        <f>'Monthly Data'!AQ35</f>
        <v>0</v>
      </c>
      <c r="N35" s="30"/>
      <c r="O35" s="23">
        <f>'GS &gt; 50 OLS Model'!$B$5</f>
        <v>-17077253.144684698</v>
      </c>
      <c r="P35" s="23">
        <f>'GS &gt; 50 OLS Model'!$B$6*D35</f>
        <v>2053002.051773913</v>
      </c>
      <c r="Q35" s="23">
        <f>'GS &gt; 50 OLS Model'!$B$7*E35</f>
        <v>16325.071108366499</v>
      </c>
      <c r="R35" s="23">
        <f>'GS &gt; 50 OLS Model'!$B$8*F35</f>
        <v>36099569.139440067</v>
      </c>
      <c r="S35" s="23">
        <f>'GS &gt; 50 OLS Model'!$B$9*G35</f>
        <v>-838169.60173023865</v>
      </c>
      <c r="T35" s="23">
        <f>'GS &gt; 50 OLS Model'!$B$10*H35</f>
        <v>3082226.6383955022</v>
      </c>
      <c r="U35" s="23">
        <f>'GS &gt; 50 OLS Model'!$B$11*I35</f>
        <v>-1573555.21064002</v>
      </c>
      <c r="V35" s="23">
        <f>'GS &gt; 50 OLS Model'!$B$12*J35</f>
        <v>0</v>
      </c>
      <c r="W35" s="23">
        <f>'GS &gt; 50 OLS Model'!$B$13*K35</f>
        <v>0</v>
      </c>
      <c r="X35" s="23">
        <f>'GS &gt; 50 OLS Model'!$B$14*L35</f>
        <v>0</v>
      </c>
      <c r="Y35" s="23">
        <f>'GS &gt; 50 OLS Model'!$B$15*M35</f>
        <v>0</v>
      </c>
      <c r="Z35" s="23">
        <f t="shared" si="2"/>
        <v>21762144.943662893</v>
      </c>
      <c r="AA35" s="13">
        <f t="shared" si="3"/>
        <v>3.3324612003402358E-3</v>
      </c>
    </row>
    <row r="36" spans="1:27" x14ac:dyDescent="0.2">
      <c r="A36" s="11">
        <f>'Monthly Data'!A36</f>
        <v>40848</v>
      </c>
      <c r="B36" s="6">
        <f t="shared" si="1"/>
        <v>2011</v>
      </c>
      <c r="C36" s="30">
        <f>'Monthly Data'!N36</f>
        <v>22036090.227049295</v>
      </c>
      <c r="D36" s="30">
        <f>'Monthly Data'!U36</f>
        <v>394.7</v>
      </c>
      <c r="E36" s="30">
        <f>'Monthly Data'!V36</f>
        <v>0</v>
      </c>
      <c r="F36" s="30">
        <f>'Monthly Data'!Y36</f>
        <v>6669.4</v>
      </c>
      <c r="G36" s="30">
        <f>'Monthly Data'!AA36</f>
        <v>35</v>
      </c>
      <c r="H36" s="30">
        <f>'Monthly Data'!AF36</f>
        <v>353</v>
      </c>
      <c r="I36" s="30">
        <f>'Monthly Data'!AM36</f>
        <v>1</v>
      </c>
      <c r="J36" s="30">
        <f>'Monthly Data'!AN36</f>
        <v>0</v>
      </c>
      <c r="K36" s="30">
        <f>'Monthly Data'!AO36</f>
        <v>0</v>
      </c>
      <c r="L36" s="30">
        <f>'Monthly Data'!AP36</f>
        <v>0</v>
      </c>
      <c r="M36" s="30">
        <f>'Monthly Data'!AQ36</f>
        <v>0</v>
      </c>
      <c r="N36" s="30"/>
      <c r="O36" s="23">
        <f>'GS &gt; 50 OLS Model'!$B$5</f>
        <v>-17077253.144684698</v>
      </c>
      <c r="P36" s="23">
        <f>'GS &gt; 50 OLS Model'!$B$6*D36</f>
        <v>3040600.0369049292</v>
      </c>
      <c r="Q36" s="23">
        <f>'GS &gt; 50 OLS Model'!$B$7*E36</f>
        <v>0</v>
      </c>
      <c r="R36" s="23">
        <f>'GS &gt; 50 OLS Model'!$B$8*F36</f>
        <v>35922900.900984988</v>
      </c>
      <c r="S36" s="23">
        <f>'GS &gt; 50 OLS Model'!$B$9*G36</f>
        <v>-862821.64883995149</v>
      </c>
      <c r="T36" s="23">
        <f>'GS &gt; 50 OLS Model'!$B$10*H36</f>
        <v>3126511.5038896906</v>
      </c>
      <c r="U36" s="23">
        <f>'GS &gt; 50 OLS Model'!$B$11*I36</f>
        <v>-1573555.21064002</v>
      </c>
      <c r="V36" s="23">
        <f>'GS &gt; 50 OLS Model'!$B$12*J36</f>
        <v>0</v>
      </c>
      <c r="W36" s="23">
        <f>'GS &gt; 50 OLS Model'!$B$13*K36</f>
        <v>0</v>
      </c>
      <c r="X36" s="23">
        <f>'GS &gt; 50 OLS Model'!$B$14*L36</f>
        <v>0</v>
      </c>
      <c r="Y36" s="23">
        <f>'GS &gt; 50 OLS Model'!$B$15*M36</f>
        <v>0</v>
      </c>
      <c r="Z36" s="23">
        <f t="shared" si="2"/>
        <v>22576382.437614936</v>
      </c>
      <c r="AA36" s="13">
        <f t="shared" si="3"/>
        <v>2.4518515081338385E-2</v>
      </c>
    </row>
    <row r="37" spans="1:27" x14ac:dyDescent="0.2">
      <c r="A37" s="11">
        <f>'Monthly Data'!A37</f>
        <v>40878</v>
      </c>
      <c r="B37" s="6">
        <f t="shared" si="1"/>
        <v>2011</v>
      </c>
      <c r="C37" s="30">
        <f>'Monthly Data'!N37</f>
        <v>24098497.192697417</v>
      </c>
      <c r="D37" s="30">
        <f>'Monthly Data'!U37</f>
        <v>623.09999999999991</v>
      </c>
      <c r="E37" s="30">
        <f>'Monthly Data'!V37</f>
        <v>0</v>
      </c>
      <c r="F37" s="30">
        <f>'Monthly Data'!Y37</f>
        <v>6668.3</v>
      </c>
      <c r="G37" s="30">
        <f>'Monthly Data'!AA37</f>
        <v>36</v>
      </c>
      <c r="H37" s="30">
        <f>'Monthly Data'!AF37</f>
        <v>357</v>
      </c>
      <c r="I37" s="30">
        <f>'Monthly Data'!AM37</f>
        <v>0</v>
      </c>
      <c r="J37" s="30">
        <f>'Monthly Data'!AN37</f>
        <v>0</v>
      </c>
      <c r="K37" s="30">
        <f>'Monthly Data'!AO37</f>
        <v>0</v>
      </c>
      <c r="L37" s="30">
        <f>'Monthly Data'!AP37</f>
        <v>1</v>
      </c>
      <c r="M37" s="30">
        <f>'Monthly Data'!AQ37</f>
        <v>0</v>
      </c>
      <c r="N37" s="30"/>
      <c r="O37" s="23">
        <f>'GS &gt; 50 OLS Model'!$B$5</f>
        <v>-17077253.144684698</v>
      </c>
      <c r="P37" s="23">
        <f>'GS &gt; 50 OLS Model'!$B$6*D37</f>
        <v>4800095.9792132275</v>
      </c>
      <c r="Q37" s="23">
        <f>'GS &gt; 50 OLS Model'!$B$7*E37</f>
        <v>0</v>
      </c>
      <c r="R37" s="23">
        <f>'GS &gt; 50 OLS Model'!$B$8*F37</f>
        <v>35916976.051524609</v>
      </c>
      <c r="S37" s="23">
        <f>'GS &gt; 50 OLS Model'!$B$9*G37</f>
        <v>-887473.69594966446</v>
      </c>
      <c r="T37" s="23">
        <f>'GS &gt; 50 OLS Model'!$B$10*H37</f>
        <v>3161939.3962850412</v>
      </c>
      <c r="U37" s="23">
        <f>'GS &gt; 50 OLS Model'!$B$11*I37</f>
        <v>0</v>
      </c>
      <c r="V37" s="23">
        <f>'GS &gt; 50 OLS Model'!$B$12*J37</f>
        <v>0</v>
      </c>
      <c r="W37" s="23">
        <f>'GS &gt; 50 OLS Model'!$B$13*K37</f>
        <v>0</v>
      </c>
      <c r="X37" s="23">
        <f>'GS &gt; 50 OLS Model'!$B$14*L37</f>
        <v>-1084258.36487305</v>
      </c>
      <c r="Y37" s="23">
        <f>'GS &gt; 50 OLS Model'!$B$15*M37</f>
        <v>0</v>
      </c>
      <c r="Z37" s="23">
        <f t="shared" si="2"/>
        <v>24830026.221515462</v>
      </c>
      <c r="AA37" s="13">
        <f t="shared" si="3"/>
        <v>3.0355794511523336E-2</v>
      </c>
    </row>
    <row r="38" spans="1:27" x14ac:dyDescent="0.2">
      <c r="A38" s="11">
        <f>'Monthly Data'!A38</f>
        <v>40909</v>
      </c>
      <c r="B38" s="6">
        <f t="shared" si="1"/>
        <v>2012</v>
      </c>
      <c r="C38" s="30">
        <f>'Monthly Data'!N38</f>
        <v>25884369.936335795</v>
      </c>
      <c r="D38" s="30">
        <f>'Monthly Data'!U38</f>
        <v>712.69999999999993</v>
      </c>
      <c r="E38" s="30">
        <f>'Monthly Data'!V38</f>
        <v>0</v>
      </c>
      <c r="F38" s="30">
        <f>'Monthly Data'!Y38</f>
        <v>6635.9</v>
      </c>
      <c r="G38" s="30">
        <f>'Monthly Data'!AA38</f>
        <v>37</v>
      </c>
      <c r="H38" s="30">
        <f>'Monthly Data'!AF38</f>
        <v>358</v>
      </c>
      <c r="I38" s="30">
        <f>'Monthly Data'!AM38</f>
        <v>0</v>
      </c>
      <c r="J38" s="30">
        <f>'Monthly Data'!AN38</f>
        <v>0</v>
      </c>
      <c r="K38" s="30">
        <f>'Monthly Data'!AO38</f>
        <v>0</v>
      </c>
      <c r="L38" s="30">
        <f>'Monthly Data'!AP38</f>
        <v>0</v>
      </c>
      <c r="M38" s="30">
        <f>'Monthly Data'!AQ38</f>
        <v>0</v>
      </c>
      <c r="N38" s="30"/>
      <c r="O38" s="23">
        <f>'GS &gt; 50 OLS Model'!$B$5</f>
        <v>-17077253.144684698</v>
      </c>
      <c r="P38" s="23">
        <f>'GS &gt; 50 OLS Model'!$B$6*D38</f>
        <v>5490336.0686651701</v>
      </c>
      <c r="Q38" s="23">
        <f>'GS &gt; 50 OLS Model'!$B$7*E38</f>
        <v>0</v>
      </c>
      <c r="R38" s="23">
        <f>'GS &gt; 50 OLS Model'!$B$8*F38</f>
        <v>35742462.303782396</v>
      </c>
      <c r="S38" s="23">
        <f>'GS &gt; 50 OLS Model'!$B$9*G38</f>
        <v>-912125.7430593773</v>
      </c>
      <c r="T38" s="23">
        <f>'GS &gt; 50 OLS Model'!$B$10*H38</f>
        <v>3170796.369383879</v>
      </c>
      <c r="U38" s="23">
        <f>'GS &gt; 50 OLS Model'!$B$11*I38</f>
        <v>0</v>
      </c>
      <c r="V38" s="23">
        <f>'GS &gt; 50 OLS Model'!$B$12*J38</f>
        <v>0</v>
      </c>
      <c r="W38" s="23">
        <f>'GS &gt; 50 OLS Model'!$B$13*K38</f>
        <v>0</v>
      </c>
      <c r="X38" s="23">
        <f>'GS &gt; 50 OLS Model'!$B$14*L38</f>
        <v>0</v>
      </c>
      <c r="Y38" s="23">
        <f>'GS &gt; 50 OLS Model'!$B$15*M38</f>
        <v>0</v>
      </c>
      <c r="Z38" s="23">
        <f t="shared" si="2"/>
        <v>26414215.854087368</v>
      </c>
      <c r="AA38" s="13">
        <f t="shared" si="3"/>
        <v>2.0469724357006246E-2</v>
      </c>
    </row>
    <row r="39" spans="1:27" x14ac:dyDescent="0.2">
      <c r="A39" s="11">
        <f>'Monthly Data'!A39</f>
        <v>40940</v>
      </c>
      <c r="B39" s="6">
        <f t="shared" si="1"/>
        <v>2012</v>
      </c>
      <c r="C39" s="30">
        <f>'Monthly Data'!N39</f>
        <v>23846238.243764419</v>
      </c>
      <c r="D39" s="30">
        <f>'Monthly Data'!U39</f>
        <v>604.40000000000009</v>
      </c>
      <c r="E39" s="30">
        <f>'Monthly Data'!V39</f>
        <v>0</v>
      </c>
      <c r="F39" s="30">
        <f>'Monthly Data'!Y39</f>
        <v>6598</v>
      </c>
      <c r="G39" s="30">
        <f>'Monthly Data'!AA39</f>
        <v>38</v>
      </c>
      <c r="H39" s="30">
        <f>'Monthly Data'!AF39</f>
        <v>357</v>
      </c>
      <c r="I39" s="30">
        <f>'Monthly Data'!AM39</f>
        <v>0</v>
      </c>
      <c r="J39" s="30">
        <f>'Monthly Data'!AN39</f>
        <v>1</v>
      </c>
      <c r="K39" s="30">
        <f>'Monthly Data'!AO39</f>
        <v>0</v>
      </c>
      <c r="L39" s="30">
        <f>'Monthly Data'!AP39</f>
        <v>0</v>
      </c>
      <c r="M39" s="30">
        <f>'Monthly Data'!AQ39</f>
        <v>0</v>
      </c>
      <c r="N39" s="30"/>
      <c r="O39" s="23">
        <f>'GS &gt; 50 OLS Model'!$B$5</f>
        <v>-17077253.144684698</v>
      </c>
      <c r="P39" s="23">
        <f>'GS &gt; 50 OLS Model'!$B$6*D39</f>
        <v>4656039.1748298444</v>
      </c>
      <c r="Q39" s="23">
        <f>'GS &gt; 50 OLS Model'!$B$7*E39</f>
        <v>0</v>
      </c>
      <c r="R39" s="23">
        <f>'GS &gt; 50 OLS Model'!$B$8*F39</f>
        <v>35538324.308738261</v>
      </c>
      <c r="S39" s="23">
        <f>'GS &gt; 50 OLS Model'!$B$9*G39</f>
        <v>-936777.79016909027</v>
      </c>
      <c r="T39" s="23">
        <f>'GS &gt; 50 OLS Model'!$B$10*H39</f>
        <v>3161939.3962850412</v>
      </c>
      <c r="U39" s="23">
        <f>'GS &gt; 50 OLS Model'!$B$11*I39</f>
        <v>0</v>
      </c>
      <c r="V39" s="23">
        <f>'GS &gt; 50 OLS Model'!$B$12*J39</f>
        <v>-1514640.7258048099</v>
      </c>
      <c r="W39" s="23">
        <f>'GS &gt; 50 OLS Model'!$B$13*K39</f>
        <v>0</v>
      </c>
      <c r="X39" s="23">
        <f>'GS &gt; 50 OLS Model'!$B$14*L39</f>
        <v>0</v>
      </c>
      <c r="Y39" s="23">
        <f>'GS &gt; 50 OLS Model'!$B$15*M39</f>
        <v>0</v>
      </c>
      <c r="Z39" s="23">
        <f t="shared" si="2"/>
        <v>23827631.21919455</v>
      </c>
      <c r="AA39" s="13">
        <f t="shared" si="3"/>
        <v>7.8029181708501186E-4</v>
      </c>
    </row>
    <row r="40" spans="1:27" x14ac:dyDescent="0.2">
      <c r="A40" s="11">
        <f>'Monthly Data'!A40</f>
        <v>40969</v>
      </c>
      <c r="B40" s="6">
        <f t="shared" si="1"/>
        <v>2012</v>
      </c>
      <c r="C40" s="30">
        <f>'Monthly Data'!N40</f>
        <v>23337909.585693043</v>
      </c>
      <c r="D40" s="30">
        <f>'Monthly Data'!U40</f>
        <v>412.19999999999993</v>
      </c>
      <c r="E40" s="30">
        <f>'Monthly Data'!V40</f>
        <v>0</v>
      </c>
      <c r="F40" s="30">
        <f>'Monthly Data'!Y40</f>
        <v>6569.8</v>
      </c>
      <c r="G40" s="30">
        <f>'Monthly Data'!AA40</f>
        <v>39</v>
      </c>
      <c r="H40" s="30">
        <f>'Monthly Data'!AF40</f>
        <v>358</v>
      </c>
      <c r="I40" s="30">
        <f>'Monthly Data'!AM40</f>
        <v>0</v>
      </c>
      <c r="J40" s="30">
        <f>'Monthly Data'!AN40</f>
        <v>0</v>
      </c>
      <c r="K40" s="30">
        <f>'Monthly Data'!AO40</f>
        <v>0</v>
      </c>
      <c r="L40" s="30">
        <f>'Monthly Data'!AP40</f>
        <v>0</v>
      </c>
      <c r="M40" s="30">
        <f>'Monthly Data'!AQ40</f>
        <v>0</v>
      </c>
      <c r="N40" s="30"/>
      <c r="O40" s="23">
        <f>'GS &gt; 50 OLS Model'!$B$5</f>
        <v>-17077253.144684698</v>
      </c>
      <c r="P40" s="23">
        <f>'GS &gt; 50 OLS Model'!$B$6*D40</f>
        <v>3175412.5543760112</v>
      </c>
      <c r="Q40" s="23">
        <f>'GS &gt; 50 OLS Model'!$B$7*E40</f>
        <v>0</v>
      </c>
      <c r="R40" s="23">
        <f>'GS &gt; 50 OLS Model'!$B$8*F40</f>
        <v>35386432.713481151</v>
      </c>
      <c r="S40" s="23">
        <f>'GS &gt; 50 OLS Model'!$B$9*G40</f>
        <v>-961429.83727880311</v>
      </c>
      <c r="T40" s="23">
        <f>'GS &gt; 50 OLS Model'!$B$10*H40</f>
        <v>3170796.369383879</v>
      </c>
      <c r="U40" s="23">
        <f>'GS &gt; 50 OLS Model'!$B$11*I40</f>
        <v>0</v>
      </c>
      <c r="V40" s="23">
        <f>'GS &gt; 50 OLS Model'!$B$12*J40</f>
        <v>0</v>
      </c>
      <c r="W40" s="23">
        <f>'GS &gt; 50 OLS Model'!$B$13*K40</f>
        <v>0</v>
      </c>
      <c r="X40" s="23">
        <f>'GS &gt; 50 OLS Model'!$B$14*L40</f>
        <v>0</v>
      </c>
      <c r="Y40" s="23">
        <f>'GS &gt; 50 OLS Model'!$B$15*M40</f>
        <v>0</v>
      </c>
      <c r="Z40" s="23">
        <f t="shared" si="2"/>
        <v>23693958.655277539</v>
      </c>
      <c r="AA40" s="13">
        <f t="shared" si="3"/>
        <v>1.5256253705034785E-2</v>
      </c>
    </row>
    <row r="41" spans="1:27" x14ac:dyDescent="0.2">
      <c r="A41" s="11">
        <f>'Monthly Data'!A41</f>
        <v>41000</v>
      </c>
      <c r="B41" s="6">
        <f t="shared" si="1"/>
        <v>2012</v>
      </c>
      <c r="C41" s="30">
        <f>'Monthly Data'!N41</f>
        <v>21042150.547521669</v>
      </c>
      <c r="D41" s="30">
        <f>'Monthly Data'!U41</f>
        <v>358.9</v>
      </c>
      <c r="E41" s="30">
        <f>'Monthly Data'!V41</f>
        <v>0.8</v>
      </c>
      <c r="F41" s="30">
        <f>'Monthly Data'!Y41</f>
        <v>6603.3</v>
      </c>
      <c r="G41" s="30">
        <f>'Monthly Data'!AA41</f>
        <v>40</v>
      </c>
      <c r="H41" s="30">
        <f>'Monthly Data'!AF41</f>
        <v>360</v>
      </c>
      <c r="I41" s="30">
        <f>'Monthly Data'!AM41</f>
        <v>0</v>
      </c>
      <c r="J41" s="30">
        <f>'Monthly Data'!AN41</f>
        <v>0</v>
      </c>
      <c r="K41" s="30">
        <f>'Monthly Data'!AO41</f>
        <v>1</v>
      </c>
      <c r="L41" s="30">
        <f>'Monthly Data'!AP41</f>
        <v>0</v>
      </c>
      <c r="M41" s="30">
        <f>'Monthly Data'!AQ41</f>
        <v>0</v>
      </c>
      <c r="N41" s="30"/>
      <c r="O41" s="23">
        <f>'GS &gt; 50 OLS Model'!$B$5</f>
        <v>-17077253.144684698</v>
      </c>
      <c r="P41" s="23">
        <f>'GS &gt; 50 OLS Model'!$B$6*D41</f>
        <v>2764812.1440212289</v>
      </c>
      <c r="Q41" s="23">
        <f>'GS &gt; 50 OLS Model'!$B$7*E41</f>
        <v>26120.113773386402</v>
      </c>
      <c r="R41" s="23">
        <f>'GS &gt; 50 OLS Model'!$B$8*F41</f>
        <v>35566871.31068375</v>
      </c>
      <c r="S41" s="23">
        <f>'GS &gt; 50 OLS Model'!$B$9*G41</f>
        <v>-986081.88438851607</v>
      </c>
      <c r="T41" s="23">
        <f>'GS &gt; 50 OLS Model'!$B$10*H41</f>
        <v>3188510.3155815541</v>
      </c>
      <c r="U41" s="23">
        <f>'GS &gt; 50 OLS Model'!$B$11*I41</f>
        <v>0</v>
      </c>
      <c r="V41" s="23">
        <f>'GS &gt; 50 OLS Model'!$B$12*J41</f>
        <v>0</v>
      </c>
      <c r="W41" s="23">
        <f>'GS &gt; 50 OLS Model'!$B$13*K41</f>
        <v>-1589672.4013817001</v>
      </c>
      <c r="X41" s="23">
        <f>'GS &gt; 50 OLS Model'!$B$14*L41</f>
        <v>0</v>
      </c>
      <c r="Y41" s="23">
        <f>'GS &gt; 50 OLS Model'!$B$15*M41</f>
        <v>0</v>
      </c>
      <c r="Z41" s="23">
        <f t="shared" si="2"/>
        <v>21893306.453605</v>
      </c>
      <c r="AA41" s="13">
        <f t="shared" si="3"/>
        <v>4.0450043552396266E-2</v>
      </c>
    </row>
    <row r="42" spans="1:27" x14ac:dyDescent="0.2">
      <c r="A42" s="11">
        <f>'Monthly Data'!A42</f>
        <v>41030</v>
      </c>
      <c r="B42" s="6">
        <f t="shared" si="1"/>
        <v>2012</v>
      </c>
      <c r="C42" s="30">
        <f>'Monthly Data'!N42</f>
        <v>21123089.636950299</v>
      </c>
      <c r="D42" s="30">
        <f>'Monthly Data'!U42</f>
        <v>94.000000000000014</v>
      </c>
      <c r="E42" s="30">
        <f>'Monthly Data'!V42</f>
        <v>20.100000000000001</v>
      </c>
      <c r="F42" s="30">
        <f>'Monthly Data'!Y42</f>
        <v>6658.1</v>
      </c>
      <c r="G42" s="30">
        <f>'Monthly Data'!AA42</f>
        <v>41</v>
      </c>
      <c r="H42" s="30">
        <f>'Monthly Data'!AF42</f>
        <v>360</v>
      </c>
      <c r="I42" s="30">
        <f>'Monthly Data'!AM42</f>
        <v>0</v>
      </c>
      <c r="J42" s="30">
        <f>'Monthly Data'!AN42</f>
        <v>0</v>
      </c>
      <c r="K42" s="30">
        <f>'Monthly Data'!AO42</f>
        <v>0</v>
      </c>
      <c r="L42" s="30">
        <f>'Monthly Data'!AP42</f>
        <v>0</v>
      </c>
      <c r="M42" s="30">
        <f>'Monthly Data'!AQ42</f>
        <v>1</v>
      </c>
      <c r="N42" s="30"/>
      <c r="O42" s="23">
        <f>'GS &gt; 50 OLS Model'!$B$5</f>
        <v>-17077253.144684698</v>
      </c>
      <c r="P42" s="23">
        <f>'GS &gt; 50 OLS Model'!$B$6*D42</f>
        <v>724135.80813038605</v>
      </c>
      <c r="Q42" s="23">
        <f>'GS &gt; 50 OLS Model'!$B$7*E42</f>
        <v>656267.85855633335</v>
      </c>
      <c r="R42" s="23">
        <f>'GS &gt; 50 OLS Model'!$B$8*F42</f>
        <v>35862036.538346507</v>
      </c>
      <c r="S42" s="23">
        <f>'GS &gt; 50 OLS Model'!$B$9*G42</f>
        <v>-1010733.9314982289</v>
      </c>
      <c r="T42" s="23">
        <f>'GS &gt; 50 OLS Model'!$B$10*H42</f>
        <v>3188510.3155815541</v>
      </c>
      <c r="U42" s="23">
        <f>'GS &gt; 50 OLS Model'!$B$11*I42</f>
        <v>0</v>
      </c>
      <c r="V42" s="23">
        <f>'GS &gt; 50 OLS Model'!$B$12*J42</f>
        <v>0</v>
      </c>
      <c r="W42" s="23">
        <f>'GS &gt; 50 OLS Model'!$B$13*K42</f>
        <v>0</v>
      </c>
      <c r="X42" s="23">
        <f>'GS &gt; 50 OLS Model'!$B$14*L42</f>
        <v>0</v>
      </c>
      <c r="Y42" s="23">
        <f>'GS &gt; 50 OLS Model'!$B$15*M42</f>
        <v>-1207210.30976711</v>
      </c>
      <c r="Z42" s="23">
        <f t="shared" si="2"/>
        <v>21135753.13466474</v>
      </c>
      <c r="AA42" s="13">
        <f t="shared" si="3"/>
        <v>5.9950972760581416E-4</v>
      </c>
    </row>
    <row r="43" spans="1:27" x14ac:dyDescent="0.2">
      <c r="A43" s="11">
        <f>'Monthly Data'!A43</f>
        <v>41061</v>
      </c>
      <c r="B43" s="6">
        <f t="shared" si="1"/>
        <v>2012</v>
      </c>
      <c r="C43" s="30">
        <f>'Monthly Data'!N43</f>
        <v>22012463.81367892</v>
      </c>
      <c r="D43" s="30">
        <f>'Monthly Data'!U43</f>
        <v>41.300000000000004</v>
      </c>
      <c r="E43" s="30">
        <f>'Monthly Data'!V43</f>
        <v>51.8</v>
      </c>
      <c r="F43" s="30">
        <f>'Monthly Data'!Y43</f>
        <v>6737.2</v>
      </c>
      <c r="G43" s="30">
        <f>'Monthly Data'!AA43</f>
        <v>42</v>
      </c>
      <c r="H43" s="30">
        <f>'Monthly Data'!AF43</f>
        <v>361</v>
      </c>
      <c r="I43" s="30">
        <f>'Monthly Data'!AM43</f>
        <v>0</v>
      </c>
      <c r="J43" s="30">
        <f>'Monthly Data'!AN43</f>
        <v>0</v>
      </c>
      <c r="K43" s="30">
        <f>'Monthly Data'!AO43</f>
        <v>0</v>
      </c>
      <c r="L43" s="30">
        <f>'Monthly Data'!AP43</f>
        <v>0</v>
      </c>
      <c r="M43" s="30">
        <f>'Monthly Data'!AQ43</f>
        <v>1</v>
      </c>
      <c r="N43" s="30"/>
      <c r="O43" s="23">
        <f>'GS &gt; 50 OLS Model'!$B$5</f>
        <v>-17077253.144684698</v>
      </c>
      <c r="P43" s="23">
        <f>'GS &gt; 50 OLS Model'!$B$6*D43</f>
        <v>318157.5412317547</v>
      </c>
      <c r="Q43" s="23">
        <f>'GS &gt; 50 OLS Model'!$B$7*E43</f>
        <v>1691277.3668267692</v>
      </c>
      <c r="R43" s="23">
        <f>'GS &gt; 50 OLS Model'!$B$8*F43</f>
        <v>36288087.076815918</v>
      </c>
      <c r="S43" s="23">
        <f>'GS &gt; 50 OLS Model'!$B$9*G43</f>
        <v>-1035385.9786079419</v>
      </c>
      <c r="T43" s="23">
        <f>'GS &gt; 50 OLS Model'!$B$10*H43</f>
        <v>3197367.2886803919</v>
      </c>
      <c r="U43" s="23">
        <f>'GS &gt; 50 OLS Model'!$B$11*I43</f>
        <v>0</v>
      </c>
      <c r="V43" s="23">
        <f>'GS &gt; 50 OLS Model'!$B$12*J43</f>
        <v>0</v>
      </c>
      <c r="W43" s="23">
        <f>'GS &gt; 50 OLS Model'!$B$13*K43</f>
        <v>0</v>
      </c>
      <c r="X43" s="23">
        <f>'GS &gt; 50 OLS Model'!$B$14*L43</f>
        <v>0</v>
      </c>
      <c r="Y43" s="23">
        <f>'GS &gt; 50 OLS Model'!$B$15*M43</f>
        <v>-1207210.30976711</v>
      </c>
      <c r="Z43" s="23">
        <f t="shared" si="2"/>
        <v>22175039.840495087</v>
      </c>
      <c r="AA43" s="13">
        <f t="shared" si="3"/>
        <v>7.3856351652530341E-3</v>
      </c>
    </row>
    <row r="44" spans="1:27" x14ac:dyDescent="0.2">
      <c r="A44" s="11">
        <f>'Monthly Data'!A44</f>
        <v>41091</v>
      </c>
      <c r="B44" s="6">
        <f t="shared" si="1"/>
        <v>2012</v>
      </c>
      <c r="C44" s="30">
        <f>'Monthly Data'!N44</f>
        <v>24325640.430607546</v>
      </c>
      <c r="D44" s="30">
        <f>'Monthly Data'!U44</f>
        <v>0.2</v>
      </c>
      <c r="E44" s="30">
        <f>'Monthly Data'!V44</f>
        <v>120.69999999999996</v>
      </c>
      <c r="F44" s="30">
        <f>'Monthly Data'!Y44</f>
        <v>6778.6</v>
      </c>
      <c r="G44" s="30">
        <f>'Monthly Data'!AA44</f>
        <v>43</v>
      </c>
      <c r="H44" s="30">
        <f>'Monthly Data'!AF44</f>
        <v>360</v>
      </c>
      <c r="I44" s="30">
        <f>'Monthly Data'!AM44</f>
        <v>0</v>
      </c>
      <c r="J44" s="30">
        <f>'Monthly Data'!AN44</f>
        <v>0</v>
      </c>
      <c r="K44" s="30">
        <f>'Monthly Data'!AO44</f>
        <v>0</v>
      </c>
      <c r="L44" s="30">
        <f>'Monthly Data'!AP44</f>
        <v>0</v>
      </c>
      <c r="M44" s="30">
        <f>'Monthly Data'!AQ44</f>
        <v>1</v>
      </c>
      <c r="N44" s="30"/>
      <c r="O44" s="23">
        <f>'GS &gt; 50 OLS Model'!$B$5</f>
        <v>-17077253.144684698</v>
      </c>
      <c r="P44" s="23">
        <f>'GS &gt; 50 OLS Model'!$B$6*D44</f>
        <v>1540.7144853837999</v>
      </c>
      <c r="Q44" s="23">
        <f>'GS &gt; 50 OLS Model'!$B$7*E44</f>
        <v>3940872.1655596718</v>
      </c>
      <c r="R44" s="23">
        <f>'GS &gt; 50 OLS Model'!$B$8*F44</f>
        <v>36511076.865597636</v>
      </c>
      <c r="S44" s="23">
        <f>'GS &gt; 50 OLS Model'!$B$9*G44</f>
        <v>-1060038.0257176547</v>
      </c>
      <c r="T44" s="23">
        <f>'GS &gt; 50 OLS Model'!$B$10*H44</f>
        <v>3188510.3155815541</v>
      </c>
      <c r="U44" s="23">
        <f>'GS &gt; 50 OLS Model'!$B$11*I44</f>
        <v>0</v>
      </c>
      <c r="V44" s="23">
        <f>'GS &gt; 50 OLS Model'!$B$12*J44</f>
        <v>0</v>
      </c>
      <c r="W44" s="23">
        <f>'GS &gt; 50 OLS Model'!$B$13*K44</f>
        <v>0</v>
      </c>
      <c r="X44" s="23">
        <f>'GS &gt; 50 OLS Model'!$B$14*L44</f>
        <v>0</v>
      </c>
      <c r="Y44" s="23">
        <f>'GS &gt; 50 OLS Model'!$B$15*M44</f>
        <v>-1207210.30976711</v>
      </c>
      <c r="Z44" s="23">
        <f t="shared" si="2"/>
        <v>24297498.581054784</v>
      </c>
      <c r="AA44" s="13">
        <f t="shared" si="3"/>
        <v>1.1568801089961234E-3</v>
      </c>
    </row>
    <row r="45" spans="1:27" x14ac:dyDescent="0.2">
      <c r="A45" s="11">
        <f>'Monthly Data'!A45</f>
        <v>41122</v>
      </c>
      <c r="B45" s="6">
        <f t="shared" si="1"/>
        <v>2012</v>
      </c>
      <c r="C45" s="30">
        <f>'Monthly Data'!N45</f>
        <v>23912145.189136177</v>
      </c>
      <c r="D45" s="30">
        <f>'Monthly Data'!U45</f>
        <v>7.3000000000000007</v>
      </c>
      <c r="E45" s="30">
        <f>'Monthly Data'!V45</f>
        <v>87.199999999999974</v>
      </c>
      <c r="F45" s="30">
        <f>'Monthly Data'!Y45</f>
        <v>6797.9</v>
      </c>
      <c r="G45" s="30">
        <f>'Monthly Data'!AA45</f>
        <v>44</v>
      </c>
      <c r="H45" s="30">
        <f>'Monthly Data'!AF45</f>
        <v>359</v>
      </c>
      <c r="I45" s="30">
        <f>'Monthly Data'!AM45</f>
        <v>0</v>
      </c>
      <c r="J45" s="30">
        <f>'Monthly Data'!AN45</f>
        <v>0</v>
      </c>
      <c r="K45" s="30">
        <f>'Monthly Data'!AO45</f>
        <v>0</v>
      </c>
      <c r="L45" s="30">
        <f>'Monthly Data'!AP45</f>
        <v>0</v>
      </c>
      <c r="M45" s="30">
        <f>'Monthly Data'!AQ45</f>
        <v>1</v>
      </c>
      <c r="N45" s="30"/>
      <c r="O45" s="23">
        <f>'GS &gt; 50 OLS Model'!$B$5</f>
        <v>-17077253.144684698</v>
      </c>
      <c r="P45" s="23">
        <f>'GS &gt; 50 OLS Model'!$B$6*D45</f>
        <v>56236.078716508702</v>
      </c>
      <c r="Q45" s="23">
        <f>'GS &gt; 50 OLS Model'!$B$7*E45</f>
        <v>2847092.4012991167</v>
      </c>
      <c r="R45" s="23">
        <f>'GS &gt; 50 OLS Model'!$B$8*F45</f>
        <v>36615031.042493455</v>
      </c>
      <c r="S45" s="23">
        <f>'GS &gt; 50 OLS Model'!$B$9*G45</f>
        <v>-1084690.0728273676</v>
      </c>
      <c r="T45" s="23">
        <f>'GS &gt; 50 OLS Model'!$B$10*H45</f>
        <v>3179653.3424827163</v>
      </c>
      <c r="U45" s="23">
        <f>'GS &gt; 50 OLS Model'!$B$11*I45</f>
        <v>0</v>
      </c>
      <c r="V45" s="23">
        <f>'GS &gt; 50 OLS Model'!$B$12*J45</f>
        <v>0</v>
      </c>
      <c r="W45" s="23">
        <f>'GS &gt; 50 OLS Model'!$B$13*K45</f>
        <v>0</v>
      </c>
      <c r="X45" s="23">
        <f>'GS &gt; 50 OLS Model'!$B$14*L45</f>
        <v>0</v>
      </c>
      <c r="Y45" s="23">
        <f>'GS &gt; 50 OLS Model'!$B$15*M45</f>
        <v>-1207210.30976711</v>
      </c>
      <c r="Z45" s="23">
        <f t="shared" si="2"/>
        <v>23328859.337712619</v>
      </c>
      <c r="AA45" s="13">
        <f t="shared" si="3"/>
        <v>2.4392870100527729E-2</v>
      </c>
    </row>
    <row r="46" spans="1:27" x14ac:dyDescent="0.2">
      <c r="A46" s="11">
        <f>'Monthly Data'!A46</f>
        <v>41153</v>
      </c>
      <c r="B46" s="6">
        <f t="shared" si="1"/>
        <v>2012</v>
      </c>
      <c r="C46" s="30">
        <f>'Monthly Data'!N46</f>
        <v>21690402.018964801</v>
      </c>
      <c r="D46" s="30">
        <f>'Monthly Data'!U46</f>
        <v>106.30000000000003</v>
      </c>
      <c r="E46" s="30">
        <f>'Monthly Data'!V46</f>
        <v>20.200000000000003</v>
      </c>
      <c r="F46" s="30">
        <f>'Monthly Data'!Y46</f>
        <v>6763.1</v>
      </c>
      <c r="G46" s="30">
        <f>'Monthly Data'!AA46</f>
        <v>45</v>
      </c>
      <c r="H46" s="30">
        <f>'Monthly Data'!AF46</f>
        <v>360</v>
      </c>
      <c r="I46" s="30">
        <f>'Monthly Data'!AM46</f>
        <v>1</v>
      </c>
      <c r="J46" s="30">
        <f>'Monthly Data'!AN46</f>
        <v>0</v>
      </c>
      <c r="K46" s="30">
        <f>'Monthly Data'!AO46</f>
        <v>0</v>
      </c>
      <c r="L46" s="30">
        <f>'Monthly Data'!AP46</f>
        <v>0</v>
      </c>
      <c r="M46" s="30">
        <f>'Monthly Data'!AQ46</f>
        <v>0</v>
      </c>
      <c r="N46" s="30"/>
      <c r="O46" s="23">
        <f>'GS &gt; 50 OLS Model'!$B$5</f>
        <v>-17077253.144684698</v>
      </c>
      <c r="P46" s="23">
        <f>'GS &gt; 50 OLS Model'!$B$6*D46</f>
        <v>818889.7489814898</v>
      </c>
      <c r="Q46" s="23">
        <f>'GS &gt; 50 OLS Model'!$B$7*E46</f>
        <v>659532.87277800671</v>
      </c>
      <c r="R46" s="23">
        <f>'GS &gt; 50 OLS Model'!$B$8*F46</f>
        <v>36427590.350474045</v>
      </c>
      <c r="S46" s="23">
        <f>'GS &gt; 50 OLS Model'!$B$9*G46</f>
        <v>-1109342.1199370807</v>
      </c>
      <c r="T46" s="23">
        <f>'GS &gt; 50 OLS Model'!$B$10*H46</f>
        <v>3188510.3155815541</v>
      </c>
      <c r="U46" s="23">
        <f>'GS &gt; 50 OLS Model'!$B$11*I46</f>
        <v>-1573555.21064002</v>
      </c>
      <c r="V46" s="23">
        <f>'GS &gt; 50 OLS Model'!$B$12*J46</f>
        <v>0</v>
      </c>
      <c r="W46" s="23">
        <f>'GS &gt; 50 OLS Model'!$B$13*K46</f>
        <v>0</v>
      </c>
      <c r="X46" s="23">
        <f>'GS &gt; 50 OLS Model'!$B$14*L46</f>
        <v>0</v>
      </c>
      <c r="Y46" s="23">
        <f>'GS &gt; 50 OLS Model'!$B$15*M46</f>
        <v>0</v>
      </c>
      <c r="Z46" s="23">
        <f t="shared" si="2"/>
        <v>21334372.812553294</v>
      </c>
      <c r="AA46" s="13">
        <f t="shared" si="3"/>
        <v>1.641413589753736E-2</v>
      </c>
    </row>
    <row r="47" spans="1:27" x14ac:dyDescent="0.2">
      <c r="A47" s="11">
        <f>'Monthly Data'!A47</f>
        <v>41183</v>
      </c>
      <c r="B47" s="6">
        <f t="shared" si="1"/>
        <v>2012</v>
      </c>
      <c r="C47" s="30">
        <f>'Monthly Data'!N47</f>
        <v>21873357.22849343</v>
      </c>
      <c r="D47" s="30">
        <f>'Monthly Data'!U47</f>
        <v>259.09999999999991</v>
      </c>
      <c r="E47" s="30">
        <f>'Monthly Data'!V47</f>
        <v>0</v>
      </c>
      <c r="F47" s="30">
        <f>'Monthly Data'!Y47</f>
        <v>6740.9</v>
      </c>
      <c r="G47" s="30">
        <f>'Monthly Data'!AA47</f>
        <v>46</v>
      </c>
      <c r="H47" s="30">
        <f>'Monthly Data'!AF47</f>
        <v>361</v>
      </c>
      <c r="I47" s="30">
        <f>'Monthly Data'!AM47</f>
        <v>1</v>
      </c>
      <c r="J47" s="30">
        <f>'Monthly Data'!AN47</f>
        <v>0</v>
      </c>
      <c r="K47" s="30">
        <f>'Monthly Data'!AO47</f>
        <v>0</v>
      </c>
      <c r="L47" s="30">
        <f>'Monthly Data'!AP47</f>
        <v>0</v>
      </c>
      <c r="M47" s="30">
        <f>'Monthly Data'!AQ47</f>
        <v>0</v>
      </c>
      <c r="N47" s="30"/>
      <c r="O47" s="23">
        <f>'GS &gt; 50 OLS Model'!$B$5</f>
        <v>-17077253.144684698</v>
      </c>
      <c r="P47" s="23">
        <f>'GS &gt; 50 OLS Model'!$B$6*D47</f>
        <v>1995995.6158147121</v>
      </c>
      <c r="Q47" s="23">
        <f>'GS &gt; 50 OLS Model'!$B$7*E47</f>
        <v>0</v>
      </c>
      <c r="R47" s="23">
        <f>'GS &gt; 50 OLS Model'!$B$8*F47</f>
        <v>36308016.115909934</v>
      </c>
      <c r="S47" s="23">
        <f>'GS &gt; 50 OLS Model'!$B$9*G47</f>
        <v>-1133994.1670467935</v>
      </c>
      <c r="T47" s="23">
        <f>'GS &gt; 50 OLS Model'!$B$10*H47</f>
        <v>3197367.2886803919</v>
      </c>
      <c r="U47" s="23">
        <f>'GS &gt; 50 OLS Model'!$B$11*I47</f>
        <v>-1573555.21064002</v>
      </c>
      <c r="V47" s="23">
        <f>'GS &gt; 50 OLS Model'!$B$12*J47</f>
        <v>0</v>
      </c>
      <c r="W47" s="23">
        <f>'GS &gt; 50 OLS Model'!$B$13*K47</f>
        <v>0</v>
      </c>
      <c r="X47" s="23">
        <f>'GS &gt; 50 OLS Model'!$B$14*L47</f>
        <v>0</v>
      </c>
      <c r="Y47" s="23">
        <f>'GS &gt; 50 OLS Model'!$B$15*M47</f>
        <v>0</v>
      </c>
      <c r="Z47" s="23">
        <f t="shared" si="2"/>
        <v>21716576.498033527</v>
      </c>
      <c r="AA47" s="13">
        <f t="shared" si="3"/>
        <v>7.1676573843758784E-3</v>
      </c>
    </row>
    <row r="48" spans="1:27" x14ac:dyDescent="0.2">
      <c r="A48" s="11">
        <f>'Monthly Data'!A48</f>
        <v>41214</v>
      </c>
      <c r="B48" s="6">
        <f t="shared" si="1"/>
        <v>2012</v>
      </c>
      <c r="C48" s="30">
        <f>'Monthly Data'!N48</f>
        <v>23887273.539022051</v>
      </c>
      <c r="D48" s="30">
        <f>'Monthly Data'!U48</f>
        <v>498.9</v>
      </c>
      <c r="E48" s="30">
        <f>'Monthly Data'!V48</f>
        <v>0</v>
      </c>
      <c r="F48" s="30">
        <f>'Monthly Data'!Y48</f>
        <v>6727.4</v>
      </c>
      <c r="G48" s="30">
        <f>'Monthly Data'!AA48</f>
        <v>47</v>
      </c>
      <c r="H48" s="30">
        <f>'Monthly Data'!AF48</f>
        <v>360</v>
      </c>
      <c r="I48" s="30">
        <f>'Monthly Data'!AM48</f>
        <v>1</v>
      </c>
      <c r="J48" s="30">
        <f>'Monthly Data'!AN48</f>
        <v>0</v>
      </c>
      <c r="K48" s="30">
        <f>'Monthly Data'!AO48</f>
        <v>0</v>
      </c>
      <c r="L48" s="30">
        <f>'Monthly Data'!AP48</f>
        <v>0</v>
      </c>
      <c r="M48" s="30">
        <f>'Monthly Data'!AQ48</f>
        <v>0</v>
      </c>
      <c r="N48" s="30"/>
      <c r="O48" s="23">
        <f>'GS &gt; 50 OLS Model'!$B$5</f>
        <v>-17077253.144684698</v>
      </c>
      <c r="P48" s="23">
        <f>'GS &gt; 50 OLS Model'!$B$6*D48</f>
        <v>3843312.2837898885</v>
      </c>
      <c r="Q48" s="23">
        <f>'GS &gt; 50 OLS Model'!$B$7*E48</f>
        <v>0</v>
      </c>
      <c r="R48" s="23">
        <f>'GS &gt; 50 OLS Model'!$B$8*F48</f>
        <v>36235302.054350682</v>
      </c>
      <c r="S48" s="23">
        <f>'GS &gt; 50 OLS Model'!$B$9*G48</f>
        <v>-1158646.2141565064</v>
      </c>
      <c r="T48" s="23">
        <f>'GS &gt; 50 OLS Model'!$B$10*H48</f>
        <v>3188510.3155815541</v>
      </c>
      <c r="U48" s="23">
        <f>'GS &gt; 50 OLS Model'!$B$11*I48</f>
        <v>-1573555.21064002</v>
      </c>
      <c r="V48" s="23">
        <f>'GS &gt; 50 OLS Model'!$B$12*J48</f>
        <v>0</v>
      </c>
      <c r="W48" s="23">
        <f>'GS &gt; 50 OLS Model'!$B$13*K48</f>
        <v>0</v>
      </c>
      <c r="X48" s="23">
        <f>'GS &gt; 50 OLS Model'!$B$14*L48</f>
        <v>0</v>
      </c>
      <c r="Y48" s="23">
        <f>'GS &gt; 50 OLS Model'!$B$15*M48</f>
        <v>0</v>
      </c>
      <c r="Z48" s="23">
        <f t="shared" si="2"/>
        <v>23457670.084240898</v>
      </c>
      <c r="AA48" s="13">
        <f t="shared" si="3"/>
        <v>1.7984616539822165E-2</v>
      </c>
    </row>
    <row r="49" spans="1:27" x14ac:dyDescent="0.2">
      <c r="A49" s="11">
        <f>'Monthly Data'!A49</f>
        <v>41244</v>
      </c>
      <c r="B49" s="6">
        <f t="shared" si="1"/>
        <v>2012</v>
      </c>
      <c r="C49" s="30">
        <f>'Monthly Data'!N49</f>
        <v>25316304.236350678</v>
      </c>
      <c r="D49" s="30">
        <f>'Monthly Data'!U49</f>
        <v>648.19999999999993</v>
      </c>
      <c r="E49" s="30">
        <f>'Monthly Data'!V49</f>
        <v>0</v>
      </c>
      <c r="F49" s="30">
        <f>'Monthly Data'!Y49</f>
        <v>6740.2</v>
      </c>
      <c r="G49" s="30">
        <f>'Monthly Data'!AA49</f>
        <v>48</v>
      </c>
      <c r="H49" s="30">
        <f>'Monthly Data'!AF49</f>
        <v>361</v>
      </c>
      <c r="I49" s="30">
        <f>'Monthly Data'!AM49</f>
        <v>0</v>
      </c>
      <c r="J49" s="30">
        <f>'Monthly Data'!AN49</f>
        <v>0</v>
      </c>
      <c r="K49" s="30">
        <f>'Monthly Data'!AO49</f>
        <v>0</v>
      </c>
      <c r="L49" s="30">
        <f>'Monthly Data'!AP49</f>
        <v>1</v>
      </c>
      <c r="M49" s="30">
        <f>'Monthly Data'!AQ49</f>
        <v>0</v>
      </c>
      <c r="N49" s="30"/>
      <c r="O49" s="23">
        <f>'GS &gt; 50 OLS Model'!$B$5</f>
        <v>-17077253.144684698</v>
      </c>
      <c r="P49" s="23">
        <f>'GS &gt; 50 OLS Model'!$B$6*D49</f>
        <v>4993455.6471288949</v>
      </c>
      <c r="Q49" s="23">
        <f>'GS &gt; 50 OLS Model'!$B$7*E49</f>
        <v>0</v>
      </c>
      <c r="R49" s="23">
        <f>'GS &gt; 50 OLS Model'!$B$8*F49</f>
        <v>36304245.757162422</v>
      </c>
      <c r="S49" s="23">
        <f>'GS &gt; 50 OLS Model'!$B$9*G49</f>
        <v>-1183298.2612662192</v>
      </c>
      <c r="T49" s="23">
        <f>'GS &gt; 50 OLS Model'!$B$10*H49</f>
        <v>3197367.2886803919</v>
      </c>
      <c r="U49" s="23">
        <f>'GS &gt; 50 OLS Model'!$B$11*I49</f>
        <v>0</v>
      </c>
      <c r="V49" s="23">
        <f>'GS &gt; 50 OLS Model'!$B$12*J49</f>
        <v>0</v>
      </c>
      <c r="W49" s="23">
        <f>'GS &gt; 50 OLS Model'!$B$13*K49</f>
        <v>0</v>
      </c>
      <c r="X49" s="23">
        <f>'GS &gt; 50 OLS Model'!$B$14*L49</f>
        <v>-1084258.36487305</v>
      </c>
      <c r="Y49" s="23">
        <f>'GS &gt; 50 OLS Model'!$B$15*M49</f>
        <v>0</v>
      </c>
      <c r="Z49" s="23">
        <f t="shared" si="2"/>
        <v>25150258.92214774</v>
      </c>
      <c r="AA49" s="13">
        <f t="shared" si="3"/>
        <v>6.5588291502880714E-3</v>
      </c>
    </row>
    <row r="50" spans="1:27" x14ac:dyDescent="0.2">
      <c r="A50" s="11">
        <f>'Monthly Data'!A50</f>
        <v>41275</v>
      </c>
      <c r="B50" s="6">
        <f t="shared" si="1"/>
        <v>2013</v>
      </c>
      <c r="C50" s="30">
        <f>'Monthly Data'!N50</f>
        <v>27247888.509537995</v>
      </c>
      <c r="D50" s="30">
        <f>'Monthly Data'!U50</f>
        <v>743.9</v>
      </c>
      <c r="E50" s="30">
        <f>'Monthly Data'!V50</f>
        <v>0</v>
      </c>
      <c r="F50" s="30">
        <f>'Monthly Data'!Y50</f>
        <v>6721.7</v>
      </c>
      <c r="G50" s="30">
        <f>'Monthly Data'!AA50</f>
        <v>49</v>
      </c>
      <c r="H50" s="30">
        <f>'Monthly Data'!AF50</f>
        <v>365</v>
      </c>
      <c r="I50" s="30">
        <f>'Monthly Data'!AM50</f>
        <v>0</v>
      </c>
      <c r="J50" s="30">
        <f>'Monthly Data'!AN50</f>
        <v>0</v>
      </c>
      <c r="K50" s="30">
        <f>'Monthly Data'!AO50</f>
        <v>0</v>
      </c>
      <c r="L50" s="30">
        <f>'Monthly Data'!AP50</f>
        <v>0</v>
      </c>
      <c r="M50" s="30">
        <f>'Monthly Data'!AQ50</f>
        <v>0</v>
      </c>
      <c r="N50" s="30"/>
      <c r="O50" s="23">
        <f>'GS &gt; 50 OLS Model'!$B$5</f>
        <v>-17077253.144684698</v>
      </c>
      <c r="P50" s="23">
        <f>'GS &gt; 50 OLS Model'!$B$6*D50</f>
        <v>5730687.5283850431</v>
      </c>
      <c r="Q50" s="23">
        <f>'GS &gt; 50 OLS Model'!$B$7*E50</f>
        <v>0</v>
      </c>
      <c r="R50" s="23">
        <f>'GS &gt; 50 OLS Model'!$B$8*F50</f>
        <v>36204600.561692327</v>
      </c>
      <c r="S50" s="23">
        <f>'GS &gt; 50 OLS Model'!$B$9*G50</f>
        <v>-1207950.308375932</v>
      </c>
      <c r="T50" s="23">
        <f>'GS &gt; 50 OLS Model'!$B$10*H50</f>
        <v>3232795.1810757425</v>
      </c>
      <c r="U50" s="23">
        <f>'GS &gt; 50 OLS Model'!$B$11*I50</f>
        <v>0</v>
      </c>
      <c r="V50" s="23">
        <f>'GS &gt; 50 OLS Model'!$B$12*J50</f>
        <v>0</v>
      </c>
      <c r="W50" s="23">
        <f>'GS &gt; 50 OLS Model'!$B$13*K50</f>
        <v>0</v>
      </c>
      <c r="X50" s="23">
        <f>'GS &gt; 50 OLS Model'!$B$14*L50</f>
        <v>0</v>
      </c>
      <c r="Y50" s="23">
        <f>'GS &gt; 50 OLS Model'!$B$15*M50</f>
        <v>0</v>
      </c>
      <c r="Z50" s="23">
        <f t="shared" si="2"/>
        <v>26882879.81809248</v>
      </c>
      <c r="AA50" s="13">
        <f t="shared" si="3"/>
        <v>1.3395852354495101E-2</v>
      </c>
    </row>
    <row r="51" spans="1:27" x14ac:dyDescent="0.2">
      <c r="A51" s="11">
        <f>'Monthly Data'!A51</f>
        <v>41306</v>
      </c>
      <c r="B51" s="6">
        <f t="shared" si="1"/>
        <v>2013</v>
      </c>
      <c r="C51" s="30">
        <f>'Monthly Data'!N51</f>
        <v>24661696.396936703</v>
      </c>
      <c r="D51" s="30">
        <f>'Monthly Data'!U51</f>
        <v>693.5</v>
      </c>
      <c r="E51" s="30">
        <f>'Monthly Data'!V51</f>
        <v>0</v>
      </c>
      <c r="F51" s="30">
        <f>'Monthly Data'!Y51</f>
        <v>6702</v>
      </c>
      <c r="G51" s="30">
        <f>'Monthly Data'!AA51</f>
        <v>50</v>
      </c>
      <c r="H51" s="30">
        <f>'Monthly Data'!AF51</f>
        <v>365</v>
      </c>
      <c r="I51" s="30">
        <f>'Monthly Data'!AM51</f>
        <v>0</v>
      </c>
      <c r="J51" s="30">
        <f>'Monthly Data'!AN51</f>
        <v>1</v>
      </c>
      <c r="K51" s="30">
        <f>'Monthly Data'!AO51</f>
        <v>0</v>
      </c>
      <c r="L51" s="30">
        <f>'Monthly Data'!AP51</f>
        <v>0</v>
      </c>
      <c r="M51" s="30">
        <f>'Monthly Data'!AQ51</f>
        <v>0</v>
      </c>
      <c r="N51" s="30"/>
      <c r="O51" s="23">
        <f>'GS &gt; 50 OLS Model'!$B$5</f>
        <v>-17077253.144684698</v>
      </c>
      <c r="P51" s="23">
        <f>'GS &gt; 50 OLS Model'!$B$6*D51</f>
        <v>5342427.4780683266</v>
      </c>
      <c r="Q51" s="23">
        <f>'GS &gt; 50 OLS Model'!$B$7*E51</f>
        <v>0</v>
      </c>
      <c r="R51" s="23">
        <f>'GS &gt; 50 OLS Model'!$B$8*F51</f>
        <v>36098491.894083641</v>
      </c>
      <c r="S51" s="23">
        <f>'GS &gt; 50 OLS Model'!$B$9*G51</f>
        <v>-1232602.3554856451</v>
      </c>
      <c r="T51" s="23">
        <f>'GS &gt; 50 OLS Model'!$B$10*H51</f>
        <v>3232795.1810757425</v>
      </c>
      <c r="U51" s="23">
        <f>'GS &gt; 50 OLS Model'!$B$11*I51</f>
        <v>0</v>
      </c>
      <c r="V51" s="23">
        <f>'GS &gt; 50 OLS Model'!$B$12*J51</f>
        <v>-1514640.7258048099</v>
      </c>
      <c r="W51" s="23">
        <f>'GS &gt; 50 OLS Model'!$B$13*K51</f>
        <v>0</v>
      </c>
      <c r="X51" s="23">
        <f>'GS &gt; 50 OLS Model'!$B$14*L51</f>
        <v>0</v>
      </c>
      <c r="Y51" s="23">
        <f>'GS &gt; 50 OLS Model'!$B$15*M51</f>
        <v>0</v>
      </c>
      <c r="Z51" s="23">
        <f t="shared" si="2"/>
        <v>24849218.327252556</v>
      </c>
      <c r="AA51" s="13">
        <f t="shared" si="3"/>
        <v>7.603772558774374E-3</v>
      </c>
    </row>
    <row r="52" spans="1:27" x14ac:dyDescent="0.2">
      <c r="A52" s="11">
        <f>'Monthly Data'!A52</f>
        <v>41334</v>
      </c>
      <c r="B52" s="6">
        <f t="shared" si="1"/>
        <v>2013</v>
      </c>
      <c r="C52" s="30">
        <f>'Monthly Data'!N52</f>
        <v>25156036.893035416</v>
      </c>
      <c r="D52" s="30">
        <f>'Monthly Data'!U52</f>
        <v>588.30000000000018</v>
      </c>
      <c r="E52" s="30">
        <f>'Monthly Data'!V52</f>
        <v>0</v>
      </c>
      <c r="F52" s="30">
        <f>'Monthly Data'!Y52</f>
        <v>6675.8</v>
      </c>
      <c r="G52" s="30">
        <f>'Monthly Data'!AA52</f>
        <v>51</v>
      </c>
      <c r="H52" s="30">
        <f>'Monthly Data'!AF52</f>
        <v>369</v>
      </c>
      <c r="I52" s="30">
        <f>'Monthly Data'!AM52</f>
        <v>0</v>
      </c>
      <c r="J52" s="30">
        <f>'Monthly Data'!AN52</f>
        <v>0</v>
      </c>
      <c r="K52" s="30">
        <f>'Monthly Data'!AO52</f>
        <v>0</v>
      </c>
      <c r="L52" s="30">
        <f>'Monthly Data'!AP52</f>
        <v>0</v>
      </c>
      <c r="M52" s="30">
        <f>'Monthly Data'!AQ52</f>
        <v>0</v>
      </c>
      <c r="N52" s="30"/>
      <c r="O52" s="23">
        <f>'GS &gt; 50 OLS Model'!$B$5</f>
        <v>-17077253.144684698</v>
      </c>
      <c r="P52" s="23">
        <f>'GS &gt; 50 OLS Model'!$B$6*D52</f>
        <v>4532011.6587564489</v>
      </c>
      <c r="Q52" s="23">
        <f>'GS &gt; 50 OLS Model'!$B$7*E52</f>
        <v>0</v>
      </c>
      <c r="R52" s="23">
        <f>'GS &gt; 50 OLS Model'!$B$8*F52</f>
        <v>35957372.752390862</v>
      </c>
      <c r="S52" s="23">
        <f>'GS &gt; 50 OLS Model'!$B$9*G52</f>
        <v>-1257254.402595358</v>
      </c>
      <c r="T52" s="23">
        <f>'GS &gt; 50 OLS Model'!$B$10*H52</f>
        <v>3268223.0734710931</v>
      </c>
      <c r="U52" s="23">
        <f>'GS &gt; 50 OLS Model'!$B$11*I52</f>
        <v>0</v>
      </c>
      <c r="V52" s="23">
        <f>'GS &gt; 50 OLS Model'!$B$12*J52</f>
        <v>0</v>
      </c>
      <c r="W52" s="23">
        <f>'GS &gt; 50 OLS Model'!$B$13*K52</f>
        <v>0</v>
      </c>
      <c r="X52" s="23">
        <f>'GS &gt; 50 OLS Model'!$B$14*L52</f>
        <v>0</v>
      </c>
      <c r="Y52" s="23">
        <f>'GS &gt; 50 OLS Model'!$B$15*M52</f>
        <v>0</v>
      </c>
      <c r="Z52" s="23">
        <f t="shared" si="2"/>
        <v>25423099.937338345</v>
      </c>
      <c r="AA52" s="13">
        <f t="shared" si="3"/>
        <v>1.0616260639086082E-2</v>
      </c>
    </row>
    <row r="53" spans="1:27" x14ac:dyDescent="0.2">
      <c r="A53" s="11">
        <f>'Monthly Data'!A53</f>
        <v>41365</v>
      </c>
      <c r="B53" s="6">
        <f t="shared" si="1"/>
        <v>2013</v>
      </c>
      <c r="C53" s="30">
        <f>'Monthly Data'!N53</f>
        <v>22478377.571534127</v>
      </c>
      <c r="D53" s="30">
        <f>'Monthly Data'!U53</f>
        <v>386.99999999999989</v>
      </c>
      <c r="E53" s="30">
        <f>'Monthly Data'!V53</f>
        <v>0</v>
      </c>
      <c r="F53" s="30">
        <f>'Monthly Data'!Y53</f>
        <v>6703.7</v>
      </c>
      <c r="G53" s="30">
        <f>'Monthly Data'!AA53</f>
        <v>52</v>
      </c>
      <c r="H53" s="30">
        <f>'Monthly Data'!AF53</f>
        <v>371</v>
      </c>
      <c r="I53" s="30">
        <f>'Monthly Data'!AM53</f>
        <v>0</v>
      </c>
      <c r="J53" s="30">
        <f>'Monthly Data'!AN53</f>
        <v>0</v>
      </c>
      <c r="K53" s="30">
        <f>'Monthly Data'!AO53</f>
        <v>1</v>
      </c>
      <c r="L53" s="30">
        <f>'Monthly Data'!AP53</f>
        <v>0</v>
      </c>
      <c r="M53" s="30">
        <f>'Monthly Data'!AQ53</f>
        <v>0</v>
      </c>
      <c r="N53" s="30"/>
      <c r="O53" s="23">
        <f>'GS &gt; 50 OLS Model'!$B$5</f>
        <v>-17077253.144684698</v>
      </c>
      <c r="P53" s="23">
        <f>'GS &gt; 50 OLS Model'!$B$6*D53</f>
        <v>2981282.529217652</v>
      </c>
      <c r="Q53" s="23">
        <f>'GS &gt; 50 OLS Model'!$B$7*E53</f>
        <v>0</v>
      </c>
      <c r="R53" s="23">
        <f>'GS &gt; 50 OLS Model'!$B$8*F53</f>
        <v>36107648.479613319</v>
      </c>
      <c r="S53" s="23">
        <f>'GS &gt; 50 OLS Model'!$B$9*G53</f>
        <v>-1281906.4497050708</v>
      </c>
      <c r="T53" s="23">
        <f>'GS &gt; 50 OLS Model'!$B$10*H53</f>
        <v>3285937.0196687682</v>
      </c>
      <c r="U53" s="23">
        <f>'GS &gt; 50 OLS Model'!$B$11*I53</f>
        <v>0</v>
      </c>
      <c r="V53" s="23">
        <f>'GS &gt; 50 OLS Model'!$B$12*J53</f>
        <v>0</v>
      </c>
      <c r="W53" s="23">
        <f>'GS &gt; 50 OLS Model'!$B$13*K53</f>
        <v>-1589672.4013817001</v>
      </c>
      <c r="X53" s="23">
        <f>'GS &gt; 50 OLS Model'!$B$14*L53</f>
        <v>0</v>
      </c>
      <c r="Y53" s="23">
        <f>'GS &gt; 50 OLS Model'!$B$15*M53</f>
        <v>0</v>
      </c>
      <c r="Z53" s="23">
        <f t="shared" si="2"/>
        <v>22426036.03272827</v>
      </c>
      <c r="AA53" s="13">
        <f t="shared" si="3"/>
        <v>2.3285283219079342E-3</v>
      </c>
    </row>
    <row r="54" spans="1:27" x14ac:dyDescent="0.2">
      <c r="A54" s="11">
        <f>'Monthly Data'!A54</f>
        <v>41395</v>
      </c>
      <c r="B54" s="6">
        <f t="shared" si="1"/>
        <v>2013</v>
      </c>
      <c r="C54" s="30">
        <f>'Monthly Data'!N54</f>
        <v>21098970.468832832</v>
      </c>
      <c r="D54" s="30">
        <f>'Monthly Data'!U54</f>
        <v>139.70000000000002</v>
      </c>
      <c r="E54" s="30">
        <f>'Monthly Data'!V54</f>
        <v>6.3</v>
      </c>
      <c r="F54" s="30">
        <f>'Monthly Data'!Y54</f>
        <v>6770.3</v>
      </c>
      <c r="G54" s="30">
        <f>'Monthly Data'!AA54</f>
        <v>53</v>
      </c>
      <c r="H54" s="30">
        <f>'Monthly Data'!AF54</f>
        <v>371</v>
      </c>
      <c r="I54" s="30">
        <f>'Monthly Data'!AM54</f>
        <v>0</v>
      </c>
      <c r="J54" s="30">
        <f>'Monthly Data'!AN54</f>
        <v>0</v>
      </c>
      <c r="K54" s="30">
        <f>'Monthly Data'!AO54</f>
        <v>0</v>
      </c>
      <c r="L54" s="30">
        <f>'Monthly Data'!AP54</f>
        <v>0</v>
      </c>
      <c r="M54" s="30">
        <f>'Monthly Data'!AQ54</f>
        <v>1</v>
      </c>
      <c r="N54" s="30"/>
      <c r="O54" s="23">
        <f>'GS &gt; 50 OLS Model'!$B$5</f>
        <v>-17077253.144684698</v>
      </c>
      <c r="P54" s="23">
        <f>'GS &gt; 50 OLS Model'!$B$6*D54</f>
        <v>1076189.0680405844</v>
      </c>
      <c r="Q54" s="23">
        <f>'GS &gt; 50 OLS Model'!$B$7*E54</f>
        <v>205695.89596541788</v>
      </c>
      <c r="R54" s="23">
        <f>'GS &gt; 50 OLS Model'!$B$8*F54</f>
        <v>36466371.183305651</v>
      </c>
      <c r="S54" s="23">
        <f>'GS &gt; 50 OLS Model'!$B$9*G54</f>
        <v>-1306558.4968147837</v>
      </c>
      <c r="T54" s="23">
        <f>'GS &gt; 50 OLS Model'!$B$10*H54</f>
        <v>3285937.0196687682</v>
      </c>
      <c r="U54" s="23">
        <f>'GS &gt; 50 OLS Model'!$B$11*I54</f>
        <v>0</v>
      </c>
      <c r="V54" s="23">
        <f>'GS &gt; 50 OLS Model'!$B$12*J54</f>
        <v>0</v>
      </c>
      <c r="W54" s="23">
        <f>'GS &gt; 50 OLS Model'!$B$13*K54</f>
        <v>0</v>
      </c>
      <c r="X54" s="23">
        <f>'GS &gt; 50 OLS Model'!$B$14*L54</f>
        <v>0</v>
      </c>
      <c r="Y54" s="23">
        <f>'GS &gt; 50 OLS Model'!$B$15*M54</f>
        <v>-1207210.30976711</v>
      </c>
      <c r="Z54" s="23">
        <f t="shared" si="2"/>
        <v>21443171.215713833</v>
      </c>
      <c r="AA54" s="13">
        <f t="shared" si="3"/>
        <v>1.631362759569005E-2</v>
      </c>
    </row>
    <row r="55" spans="1:27" x14ac:dyDescent="0.2">
      <c r="A55" s="11">
        <f>'Monthly Data'!A55</f>
        <v>41426</v>
      </c>
      <c r="B55" s="6">
        <f t="shared" si="1"/>
        <v>2013</v>
      </c>
      <c r="C55" s="30">
        <f>'Monthly Data'!N55</f>
        <v>21584100.430531546</v>
      </c>
      <c r="D55" s="30">
        <f>'Monthly Data'!U55</f>
        <v>72.200000000000017</v>
      </c>
      <c r="E55" s="30">
        <f>'Monthly Data'!V55</f>
        <v>30.800000000000004</v>
      </c>
      <c r="F55" s="30">
        <f>'Monthly Data'!Y55</f>
        <v>6861.8</v>
      </c>
      <c r="G55" s="30">
        <f>'Monthly Data'!AA55</f>
        <v>54</v>
      </c>
      <c r="H55" s="30">
        <f>'Monthly Data'!AF55</f>
        <v>370</v>
      </c>
      <c r="I55" s="30">
        <f>'Monthly Data'!AM55</f>
        <v>0</v>
      </c>
      <c r="J55" s="30">
        <f>'Monthly Data'!AN55</f>
        <v>0</v>
      </c>
      <c r="K55" s="30">
        <f>'Monthly Data'!AO55</f>
        <v>0</v>
      </c>
      <c r="L55" s="30">
        <f>'Monthly Data'!AP55</f>
        <v>0</v>
      </c>
      <c r="M55" s="30">
        <f>'Monthly Data'!AQ55</f>
        <v>1</v>
      </c>
      <c r="N55" s="30"/>
      <c r="O55" s="23">
        <f>'GS &gt; 50 OLS Model'!$B$5</f>
        <v>-17077253.144684698</v>
      </c>
      <c r="P55" s="23">
        <f>'GS &gt; 50 OLS Model'!$B$6*D55</f>
        <v>556197.92922355188</v>
      </c>
      <c r="Q55" s="23">
        <f>'GS &gt; 50 OLS Model'!$B$7*E55</f>
        <v>1005624.3802753765</v>
      </c>
      <c r="R55" s="23">
        <f>'GS &gt; 50 OLS Model'!$B$8*F55</f>
        <v>36959210.933873937</v>
      </c>
      <c r="S55" s="23">
        <f>'GS &gt; 50 OLS Model'!$B$9*G55</f>
        <v>-1331210.5439244967</v>
      </c>
      <c r="T55" s="23">
        <f>'GS &gt; 50 OLS Model'!$B$10*H55</f>
        <v>3277080.0465699309</v>
      </c>
      <c r="U55" s="23">
        <f>'GS &gt; 50 OLS Model'!$B$11*I55</f>
        <v>0</v>
      </c>
      <c r="V55" s="23">
        <f>'GS &gt; 50 OLS Model'!$B$12*J55</f>
        <v>0</v>
      </c>
      <c r="W55" s="23">
        <f>'GS &gt; 50 OLS Model'!$B$13*K55</f>
        <v>0</v>
      </c>
      <c r="X55" s="23">
        <f>'GS &gt; 50 OLS Model'!$B$14*L55</f>
        <v>0</v>
      </c>
      <c r="Y55" s="23">
        <f>'GS &gt; 50 OLS Model'!$B$15*M55</f>
        <v>-1207210.30976711</v>
      </c>
      <c r="Z55" s="23">
        <f t="shared" si="2"/>
        <v>22182439.291566495</v>
      </c>
      <c r="AA55" s="13">
        <f t="shared" si="3"/>
        <v>2.7721278584701862E-2</v>
      </c>
    </row>
    <row r="56" spans="1:27" x14ac:dyDescent="0.2">
      <c r="A56" s="11">
        <f>'Monthly Data'!A56</f>
        <v>41456</v>
      </c>
      <c r="B56" s="6">
        <f t="shared" si="1"/>
        <v>2013</v>
      </c>
      <c r="C56" s="30">
        <f>'Monthly Data'!N56</f>
        <v>24380210.304030258</v>
      </c>
      <c r="D56" s="30">
        <f>'Monthly Data'!U56</f>
        <v>4.8</v>
      </c>
      <c r="E56" s="30">
        <f>'Monthly Data'!V56</f>
        <v>97.09999999999998</v>
      </c>
      <c r="F56" s="30">
        <f>'Monthly Data'!Y56</f>
        <v>6917.1</v>
      </c>
      <c r="G56" s="30">
        <f>'Monthly Data'!AA56</f>
        <v>55</v>
      </c>
      <c r="H56" s="30">
        <f>'Monthly Data'!AF56</f>
        <v>371</v>
      </c>
      <c r="I56" s="30">
        <f>'Monthly Data'!AM56</f>
        <v>0</v>
      </c>
      <c r="J56" s="30">
        <f>'Monthly Data'!AN56</f>
        <v>0</v>
      </c>
      <c r="K56" s="30">
        <f>'Monthly Data'!AO56</f>
        <v>0</v>
      </c>
      <c r="L56" s="30">
        <f>'Monthly Data'!AP56</f>
        <v>0</v>
      </c>
      <c r="M56" s="30">
        <f>'Monthly Data'!AQ56</f>
        <v>1</v>
      </c>
      <c r="N56" s="30"/>
      <c r="O56" s="23">
        <f>'GS &gt; 50 OLS Model'!$B$5</f>
        <v>-17077253.144684698</v>
      </c>
      <c r="P56" s="23">
        <f>'GS &gt; 50 OLS Model'!$B$6*D56</f>
        <v>36977.147649211198</v>
      </c>
      <c r="Q56" s="23">
        <f>'GS &gt; 50 OLS Model'!$B$7*E56</f>
        <v>3170328.8092447734</v>
      </c>
      <c r="R56" s="23">
        <f>'GS &gt; 50 OLS Model'!$B$8*F56</f>
        <v>37257069.274927773</v>
      </c>
      <c r="S56" s="23">
        <f>'GS &gt; 50 OLS Model'!$B$9*G56</f>
        <v>-1355862.5910342096</v>
      </c>
      <c r="T56" s="23">
        <f>'GS &gt; 50 OLS Model'!$B$10*H56</f>
        <v>3285937.0196687682</v>
      </c>
      <c r="U56" s="23">
        <f>'GS &gt; 50 OLS Model'!$B$11*I56</f>
        <v>0</v>
      </c>
      <c r="V56" s="23">
        <f>'GS &gt; 50 OLS Model'!$B$12*J56</f>
        <v>0</v>
      </c>
      <c r="W56" s="23">
        <f>'GS &gt; 50 OLS Model'!$B$13*K56</f>
        <v>0</v>
      </c>
      <c r="X56" s="23">
        <f>'GS &gt; 50 OLS Model'!$B$14*L56</f>
        <v>0</v>
      </c>
      <c r="Y56" s="23">
        <f>'GS &gt; 50 OLS Model'!$B$15*M56</f>
        <v>-1207210.30976711</v>
      </c>
      <c r="Z56" s="23">
        <f t="shared" si="2"/>
        <v>24109986.206004508</v>
      </c>
      <c r="AA56" s="13">
        <f t="shared" si="3"/>
        <v>1.1083747623829151E-2</v>
      </c>
    </row>
    <row r="57" spans="1:27" x14ac:dyDescent="0.2">
      <c r="A57" s="11">
        <f>'Monthly Data'!A57</f>
        <v>41487</v>
      </c>
      <c r="B57" s="6">
        <f t="shared" si="1"/>
        <v>2013</v>
      </c>
      <c r="C57" s="30">
        <f>'Monthly Data'!N57</f>
        <v>23693758.831728969</v>
      </c>
      <c r="D57" s="30">
        <f>'Monthly Data'!U57</f>
        <v>7.7</v>
      </c>
      <c r="E57" s="30">
        <f>'Monthly Data'!V57</f>
        <v>59.999999999999993</v>
      </c>
      <c r="F57" s="30">
        <f>'Monthly Data'!Y57</f>
        <v>6934.7</v>
      </c>
      <c r="G57" s="30">
        <f>'Monthly Data'!AA57</f>
        <v>56</v>
      </c>
      <c r="H57" s="30">
        <f>'Monthly Data'!AF57</f>
        <v>373</v>
      </c>
      <c r="I57" s="30">
        <f>'Monthly Data'!AM57</f>
        <v>0</v>
      </c>
      <c r="J57" s="30">
        <f>'Monthly Data'!AN57</f>
        <v>0</v>
      </c>
      <c r="K57" s="30">
        <f>'Monthly Data'!AO57</f>
        <v>0</v>
      </c>
      <c r="L57" s="30">
        <f>'Monthly Data'!AP57</f>
        <v>0</v>
      </c>
      <c r="M57" s="30">
        <f>'Monthly Data'!AQ57</f>
        <v>1</v>
      </c>
      <c r="N57" s="30"/>
      <c r="O57" s="23">
        <f>'GS &gt; 50 OLS Model'!$B$5</f>
        <v>-17077253.144684698</v>
      </c>
      <c r="P57" s="23">
        <f>'GS &gt; 50 OLS Model'!$B$6*D57</f>
        <v>59317.507687276295</v>
      </c>
      <c r="Q57" s="23">
        <f>'GS &gt; 50 OLS Model'!$B$7*E57</f>
        <v>1959008.5330039796</v>
      </c>
      <c r="R57" s="23">
        <f>'GS &gt; 50 OLS Model'!$B$8*F57</f>
        <v>37351866.866293915</v>
      </c>
      <c r="S57" s="23">
        <f>'GS &gt; 50 OLS Model'!$B$9*G57</f>
        <v>-1380514.6381439224</v>
      </c>
      <c r="T57" s="23">
        <f>'GS &gt; 50 OLS Model'!$B$10*H57</f>
        <v>3303650.9658664437</v>
      </c>
      <c r="U57" s="23">
        <f>'GS &gt; 50 OLS Model'!$B$11*I57</f>
        <v>0</v>
      </c>
      <c r="V57" s="23">
        <f>'GS &gt; 50 OLS Model'!$B$12*J57</f>
        <v>0</v>
      </c>
      <c r="W57" s="23">
        <f>'GS &gt; 50 OLS Model'!$B$13*K57</f>
        <v>0</v>
      </c>
      <c r="X57" s="23">
        <f>'GS &gt; 50 OLS Model'!$B$14*L57</f>
        <v>0</v>
      </c>
      <c r="Y57" s="23">
        <f>'GS &gt; 50 OLS Model'!$B$15*M57</f>
        <v>-1207210.30976711</v>
      </c>
      <c r="Z57" s="23">
        <f t="shared" si="2"/>
        <v>23008865.780255888</v>
      </c>
      <c r="AA57" s="13">
        <f t="shared" si="3"/>
        <v>2.8906053122981983E-2</v>
      </c>
    </row>
    <row r="58" spans="1:27" x14ac:dyDescent="0.2">
      <c r="A58" s="11">
        <f>'Monthly Data'!A58</f>
        <v>41518</v>
      </c>
      <c r="B58" s="6">
        <f t="shared" si="1"/>
        <v>2013</v>
      </c>
      <c r="C58" s="30">
        <f>'Monthly Data'!N58</f>
        <v>21820286.767527681</v>
      </c>
      <c r="D58" s="30">
        <f>'Monthly Data'!U58</f>
        <v>118.4</v>
      </c>
      <c r="E58" s="30">
        <f>'Monthly Data'!V58</f>
        <v>16.5</v>
      </c>
      <c r="F58" s="30">
        <f>'Monthly Data'!Y58</f>
        <v>6906.9</v>
      </c>
      <c r="G58" s="30">
        <f>'Monthly Data'!AA58</f>
        <v>57</v>
      </c>
      <c r="H58" s="30">
        <f>'Monthly Data'!AF58</f>
        <v>373</v>
      </c>
      <c r="I58" s="30">
        <f>'Monthly Data'!AM58</f>
        <v>1</v>
      </c>
      <c r="J58" s="30">
        <f>'Monthly Data'!AN58</f>
        <v>0</v>
      </c>
      <c r="K58" s="30">
        <f>'Monthly Data'!AO58</f>
        <v>0</v>
      </c>
      <c r="L58" s="30">
        <f>'Monthly Data'!AP58</f>
        <v>0</v>
      </c>
      <c r="M58" s="30">
        <f>'Monthly Data'!AQ58</f>
        <v>0</v>
      </c>
      <c r="N58" s="30"/>
      <c r="O58" s="23">
        <f>'GS &gt; 50 OLS Model'!$B$5</f>
        <v>-17077253.144684698</v>
      </c>
      <c r="P58" s="23">
        <f>'GS &gt; 50 OLS Model'!$B$6*D58</f>
        <v>912102.97534720961</v>
      </c>
      <c r="Q58" s="23">
        <f>'GS &gt; 50 OLS Model'!$B$7*E58</f>
        <v>538727.34657609451</v>
      </c>
      <c r="R58" s="23">
        <f>'GS &gt; 50 OLS Model'!$B$8*F58</f>
        <v>37202129.76174967</v>
      </c>
      <c r="S58" s="23">
        <f>'GS &gt; 50 OLS Model'!$B$9*G58</f>
        <v>-1405166.6852536353</v>
      </c>
      <c r="T58" s="23">
        <f>'GS &gt; 50 OLS Model'!$B$10*H58</f>
        <v>3303650.9658664437</v>
      </c>
      <c r="U58" s="23">
        <f>'GS &gt; 50 OLS Model'!$B$11*I58</f>
        <v>-1573555.21064002</v>
      </c>
      <c r="V58" s="23">
        <f>'GS &gt; 50 OLS Model'!$B$12*J58</f>
        <v>0</v>
      </c>
      <c r="W58" s="23">
        <f>'GS &gt; 50 OLS Model'!$B$13*K58</f>
        <v>0</v>
      </c>
      <c r="X58" s="23">
        <f>'GS &gt; 50 OLS Model'!$B$14*L58</f>
        <v>0</v>
      </c>
      <c r="Y58" s="23">
        <f>'GS &gt; 50 OLS Model'!$B$15*M58</f>
        <v>0</v>
      </c>
      <c r="Z58" s="23">
        <f t="shared" si="2"/>
        <v>21900636.008961063</v>
      </c>
      <c r="AA58" s="13">
        <f t="shared" si="3"/>
        <v>3.6823183072440392E-3</v>
      </c>
    </row>
    <row r="59" spans="1:27" x14ac:dyDescent="0.2">
      <c r="A59" s="11">
        <f>'Monthly Data'!A59</f>
        <v>41548</v>
      </c>
      <c r="B59" s="6">
        <f t="shared" si="1"/>
        <v>2013</v>
      </c>
      <c r="C59" s="30">
        <f>'Monthly Data'!N59</f>
        <v>22103727.918226391</v>
      </c>
      <c r="D59" s="30">
        <f>'Monthly Data'!U59</f>
        <v>235.69999999999996</v>
      </c>
      <c r="E59" s="30">
        <f>'Monthly Data'!V59</f>
        <v>1.5</v>
      </c>
      <c r="F59" s="30">
        <f>'Monthly Data'!Y59</f>
        <v>6889</v>
      </c>
      <c r="G59" s="30">
        <f>'Monthly Data'!AA59</f>
        <v>58</v>
      </c>
      <c r="H59" s="30">
        <f>'Monthly Data'!AF59</f>
        <v>374</v>
      </c>
      <c r="I59" s="30">
        <f>'Monthly Data'!AM59</f>
        <v>1</v>
      </c>
      <c r="J59" s="30">
        <f>'Monthly Data'!AN59</f>
        <v>0</v>
      </c>
      <c r="K59" s="30">
        <f>'Monthly Data'!AO59</f>
        <v>0</v>
      </c>
      <c r="L59" s="30">
        <f>'Monthly Data'!AP59</f>
        <v>0</v>
      </c>
      <c r="M59" s="30">
        <f>'Monthly Data'!AQ59</f>
        <v>0</v>
      </c>
      <c r="N59" s="30"/>
      <c r="O59" s="23">
        <f>'GS &gt; 50 OLS Model'!$B$5</f>
        <v>-17077253.144684698</v>
      </c>
      <c r="P59" s="23">
        <f>'GS &gt; 50 OLS Model'!$B$6*D59</f>
        <v>1815732.0210248078</v>
      </c>
      <c r="Q59" s="23">
        <f>'GS &gt; 50 OLS Model'!$B$7*E59</f>
        <v>48975.213325099496</v>
      </c>
      <c r="R59" s="23">
        <f>'GS &gt; 50 OLS Model'!$B$8*F59</f>
        <v>37105716.302348875</v>
      </c>
      <c r="S59" s="23">
        <f>'GS &gt; 50 OLS Model'!$B$9*G59</f>
        <v>-1429818.7323633484</v>
      </c>
      <c r="T59" s="23">
        <f>'GS &gt; 50 OLS Model'!$B$10*H59</f>
        <v>3312507.9389652815</v>
      </c>
      <c r="U59" s="23">
        <f>'GS &gt; 50 OLS Model'!$B$11*I59</f>
        <v>-1573555.21064002</v>
      </c>
      <c r="V59" s="23">
        <f>'GS &gt; 50 OLS Model'!$B$12*J59</f>
        <v>0</v>
      </c>
      <c r="W59" s="23">
        <f>'GS &gt; 50 OLS Model'!$B$13*K59</f>
        <v>0</v>
      </c>
      <c r="X59" s="23">
        <f>'GS &gt; 50 OLS Model'!$B$14*L59</f>
        <v>0</v>
      </c>
      <c r="Y59" s="23">
        <f>'GS &gt; 50 OLS Model'!$B$15*M59</f>
        <v>0</v>
      </c>
      <c r="Z59" s="23">
        <f t="shared" si="2"/>
        <v>22202304.387975998</v>
      </c>
      <c r="AA59" s="13">
        <f t="shared" si="3"/>
        <v>4.4597214603027445E-3</v>
      </c>
    </row>
    <row r="60" spans="1:27" x14ac:dyDescent="0.2">
      <c r="A60" s="11">
        <f>'Monthly Data'!A60</f>
        <v>41579</v>
      </c>
      <c r="B60" s="6">
        <f t="shared" si="1"/>
        <v>2013</v>
      </c>
      <c r="C60" s="30">
        <f>'Monthly Data'!N60</f>
        <v>24077093.308325101</v>
      </c>
      <c r="D60" s="30">
        <f>'Monthly Data'!U60</f>
        <v>501.50000000000006</v>
      </c>
      <c r="E60" s="30">
        <f>'Monthly Data'!V60</f>
        <v>0</v>
      </c>
      <c r="F60" s="30">
        <f>'Monthly Data'!Y60</f>
        <v>6863.8</v>
      </c>
      <c r="G60" s="30">
        <f>'Monthly Data'!AA60</f>
        <v>59</v>
      </c>
      <c r="H60" s="30">
        <f>'Monthly Data'!AF60</f>
        <v>373</v>
      </c>
      <c r="I60" s="30">
        <f>'Monthly Data'!AM60</f>
        <v>1</v>
      </c>
      <c r="J60" s="30">
        <f>'Monthly Data'!AN60</f>
        <v>0</v>
      </c>
      <c r="K60" s="30">
        <f>'Monthly Data'!AO60</f>
        <v>0</v>
      </c>
      <c r="L60" s="30">
        <f>'Monthly Data'!AP60</f>
        <v>0</v>
      </c>
      <c r="M60" s="30">
        <f>'Monthly Data'!AQ60</f>
        <v>0</v>
      </c>
      <c r="N60" s="30"/>
      <c r="O60" s="23">
        <f>'GS &gt; 50 OLS Model'!$B$5</f>
        <v>-17077253.144684698</v>
      </c>
      <c r="P60" s="23">
        <f>'GS &gt; 50 OLS Model'!$B$6*D60</f>
        <v>3863341.5720998789</v>
      </c>
      <c r="Q60" s="23">
        <f>'GS &gt; 50 OLS Model'!$B$7*E60</f>
        <v>0</v>
      </c>
      <c r="R60" s="23">
        <f>'GS &gt; 50 OLS Model'!$B$8*F60</f>
        <v>36969983.387438267</v>
      </c>
      <c r="S60" s="23">
        <f>'GS &gt; 50 OLS Model'!$B$9*G60</f>
        <v>-1454470.7794730612</v>
      </c>
      <c r="T60" s="23">
        <f>'GS &gt; 50 OLS Model'!$B$10*H60</f>
        <v>3303650.9658664437</v>
      </c>
      <c r="U60" s="23">
        <f>'GS &gt; 50 OLS Model'!$B$11*I60</f>
        <v>-1573555.21064002</v>
      </c>
      <c r="V60" s="23">
        <f>'GS &gt; 50 OLS Model'!$B$12*J60</f>
        <v>0</v>
      </c>
      <c r="W60" s="23">
        <f>'GS &gt; 50 OLS Model'!$B$13*K60</f>
        <v>0</v>
      </c>
      <c r="X60" s="23">
        <f>'GS &gt; 50 OLS Model'!$B$14*L60</f>
        <v>0</v>
      </c>
      <c r="Y60" s="23">
        <f>'GS &gt; 50 OLS Model'!$B$15*M60</f>
        <v>0</v>
      </c>
      <c r="Z60" s="23">
        <f t="shared" si="2"/>
        <v>24031696.790606808</v>
      </c>
      <c r="AA60" s="13">
        <f t="shared" si="3"/>
        <v>1.8854650408567418E-3</v>
      </c>
    </row>
    <row r="61" spans="1:27" x14ac:dyDescent="0.2">
      <c r="A61" s="11">
        <f>'Monthly Data'!A61</f>
        <v>41609</v>
      </c>
      <c r="B61" s="6">
        <f t="shared" si="1"/>
        <v>2013</v>
      </c>
      <c r="C61" s="30">
        <f>'Monthly Data'!N61</f>
        <v>27124967.93432381</v>
      </c>
      <c r="D61" s="30">
        <f>'Monthly Data'!U61</f>
        <v>756.99999999999977</v>
      </c>
      <c r="E61" s="30">
        <f>'Monthly Data'!V61</f>
        <v>0</v>
      </c>
      <c r="F61" s="30">
        <f>'Monthly Data'!Y61</f>
        <v>6849.3</v>
      </c>
      <c r="G61" s="30">
        <f>'Monthly Data'!AA61</f>
        <v>60</v>
      </c>
      <c r="H61" s="30">
        <f>'Monthly Data'!AF61</f>
        <v>374</v>
      </c>
      <c r="I61" s="30">
        <f>'Monthly Data'!AM61</f>
        <v>0</v>
      </c>
      <c r="J61" s="30">
        <f>'Monthly Data'!AN61</f>
        <v>0</v>
      </c>
      <c r="K61" s="30">
        <f>'Monthly Data'!AO61</f>
        <v>0</v>
      </c>
      <c r="L61" s="30">
        <f>'Monthly Data'!AP61</f>
        <v>1</v>
      </c>
      <c r="M61" s="30">
        <f>'Monthly Data'!AQ61</f>
        <v>0</v>
      </c>
      <c r="N61" s="30"/>
      <c r="O61" s="23">
        <f>'GS &gt; 50 OLS Model'!$B$5</f>
        <v>-17077253.144684698</v>
      </c>
      <c r="P61" s="23">
        <f>'GS &gt; 50 OLS Model'!$B$6*D61</f>
        <v>5831604.327177681</v>
      </c>
      <c r="Q61" s="23">
        <f>'GS &gt; 50 OLS Model'!$B$7*E61</f>
        <v>0</v>
      </c>
      <c r="R61" s="23">
        <f>'GS &gt; 50 OLS Model'!$B$8*F61</f>
        <v>36891883.09909685</v>
      </c>
      <c r="S61" s="23">
        <f>'GS &gt; 50 OLS Model'!$B$9*G61</f>
        <v>-1479122.8265827741</v>
      </c>
      <c r="T61" s="23">
        <f>'GS &gt; 50 OLS Model'!$B$10*H61</f>
        <v>3312507.9389652815</v>
      </c>
      <c r="U61" s="23">
        <f>'GS &gt; 50 OLS Model'!$B$11*I61</f>
        <v>0</v>
      </c>
      <c r="V61" s="23">
        <f>'GS &gt; 50 OLS Model'!$B$12*J61</f>
        <v>0</v>
      </c>
      <c r="W61" s="23">
        <f>'GS &gt; 50 OLS Model'!$B$13*K61</f>
        <v>0</v>
      </c>
      <c r="X61" s="23">
        <f>'GS &gt; 50 OLS Model'!$B$14*L61</f>
        <v>-1084258.36487305</v>
      </c>
      <c r="Y61" s="23">
        <f>'GS &gt; 50 OLS Model'!$B$15*M61</f>
        <v>0</v>
      </c>
      <c r="Z61" s="23">
        <f t="shared" si="2"/>
        <v>26395361.029099286</v>
      </c>
      <c r="AA61" s="13">
        <f t="shared" si="3"/>
        <v>2.6897982220332257E-2</v>
      </c>
    </row>
    <row r="62" spans="1:27" s="30" customFormat="1" x14ac:dyDescent="0.2">
      <c r="A62" s="11">
        <f>'Monthly Data'!A62</f>
        <v>41640</v>
      </c>
      <c r="B62" s="6">
        <f t="shared" si="1"/>
        <v>2014</v>
      </c>
      <c r="C62" s="30">
        <f>'Monthly Data'!N62</f>
        <v>27949977.122618053</v>
      </c>
      <c r="D62" s="30">
        <f>'Monthly Data'!U62</f>
        <v>844.5</v>
      </c>
      <c r="E62" s="30">
        <f>'Monthly Data'!V62</f>
        <v>0</v>
      </c>
      <c r="F62" s="30">
        <f>'Monthly Data'!Y62</f>
        <v>6806.1</v>
      </c>
      <c r="G62" s="30">
        <f>'Monthly Data'!AA62</f>
        <v>61</v>
      </c>
      <c r="H62" s="30">
        <f>'Monthly Data'!AF62</f>
        <v>322</v>
      </c>
      <c r="I62" s="30">
        <f>'Monthly Data'!AM62</f>
        <v>0</v>
      </c>
      <c r="J62" s="30">
        <f>'Monthly Data'!AN62</f>
        <v>0</v>
      </c>
      <c r="K62" s="30">
        <f>'Monthly Data'!AO62</f>
        <v>0</v>
      </c>
      <c r="L62" s="30">
        <f>'Monthly Data'!AP62</f>
        <v>0</v>
      </c>
      <c r="M62" s="30">
        <f>'Monthly Data'!AQ62</f>
        <v>0</v>
      </c>
      <c r="O62" s="23">
        <f>'GS &gt; 50 OLS Model'!$B$5</f>
        <v>-17077253.144684698</v>
      </c>
      <c r="P62" s="23">
        <f>'GS &gt; 50 OLS Model'!$B$6*D62</f>
        <v>6505666.9145330954</v>
      </c>
      <c r="Q62" s="23">
        <f>'GS &gt; 50 OLS Model'!$B$7*E62</f>
        <v>0</v>
      </c>
      <c r="R62" s="23">
        <f>'GS &gt; 50 OLS Model'!$B$8*F62</f>
        <v>36659198.102107234</v>
      </c>
      <c r="S62" s="23">
        <f>'GS &gt; 50 OLS Model'!$B$9*G62</f>
        <v>-1503774.8736924869</v>
      </c>
      <c r="T62" s="23">
        <f>'GS &gt; 50 OLS Model'!$B$10*H62</f>
        <v>2851945.3378257235</v>
      </c>
      <c r="U62" s="23">
        <f>'GS &gt; 50 OLS Model'!$B$11*I62</f>
        <v>0</v>
      </c>
      <c r="V62" s="23">
        <f>'GS &gt; 50 OLS Model'!$B$12*J62</f>
        <v>0</v>
      </c>
      <c r="W62" s="23">
        <f>'GS &gt; 50 OLS Model'!$B$13*K62</f>
        <v>0</v>
      </c>
      <c r="X62" s="23">
        <f>'GS &gt; 50 OLS Model'!$B$14*L62</f>
        <v>0</v>
      </c>
      <c r="Y62" s="23">
        <f>'GS &gt; 50 OLS Model'!$B$15*M62</f>
        <v>0</v>
      </c>
      <c r="Z62" s="23">
        <f t="shared" si="2"/>
        <v>27435782.33608887</v>
      </c>
      <c r="AA62" s="13">
        <f t="shared" si="3"/>
        <v>1.839696627562102E-2</v>
      </c>
    </row>
    <row r="63" spans="1:27" s="30" customFormat="1" x14ac:dyDescent="0.2">
      <c r="A63" s="11">
        <f>'Monthly Data'!A63</f>
        <v>41671</v>
      </c>
      <c r="B63" s="6">
        <f t="shared" si="1"/>
        <v>2014</v>
      </c>
      <c r="C63" s="30">
        <f>'Monthly Data'!N63</f>
        <v>25182923.631018892</v>
      </c>
      <c r="D63" s="30">
        <f>'Monthly Data'!U63</f>
        <v>740.90000000000009</v>
      </c>
      <c r="E63" s="30">
        <f>'Monthly Data'!V63</f>
        <v>0</v>
      </c>
      <c r="F63" s="30">
        <f>'Monthly Data'!Y63</f>
        <v>6772.3</v>
      </c>
      <c r="G63" s="30">
        <f>'Monthly Data'!AA63</f>
        <v>62</v>
      </c>
      <c r="H63" s="30">
        <f>'Monthly Data'!AF63</f>
        <v>322</v>
      </c>
      <c r="I63" s="30">
        <f>'Monthly Data'!AM63</f>
        <v>0</v>
      </c>
      <c r="J63" s="30">
        <f>'Monthly Data'!AN63</f>
        <v>1</v>
      </c>
      <c r="K63" s="30">
        <f>'Monthly Data'!AO63</f>
        <v>0</v>
      </c>
      <c r="L63" s="30">
        <f>'Monthly Data'!AP63</f>
        <v>0</v>
      </c>
      <c r="M63" s="30">
        <f>'Monthly Data'!AQ63</f>
        <v>0</v>
      </c>
      <c r="O63" s="23">
        <f>'GS &gt; 50 OLS Model'!$B$5</f>
        <v>-17077253.144684698</v>
      </c>
      <c r="P63" s="23">
        <f>'GS &gt; 50 OLS Model'!$B$6*D63</f>
        <v>5707576.8111042874</v>
      </c>
      <c r="Q63" s="23">
        <f>'GS &gt; 50 OLS Model'!$B$7*E63</f>
        <v>0</v>
      </c>
      <c r="R63" s="23">
        <f>'GS &gt; 50 OLS Model'!$B$8*F63</f>
        <v>36477143.636869982</v>
      </c>
      <c r="S63" s="23">
        <f>'GS &gt; 50 OLS Model'!$B$9*G63</f>
        <v>-1528426.9208022</v>
      </c>
      <c r="T63" s="23">
        <f>'GS &gt; 50 OLS Model'!$B$10*H63</f>
        <v>2851945.3378257235</v>
      </c>
      <c r="U63" s="23">
        <f>'GS &gt; 50 OLS Model'!$B$11*I63</f>
        <v>0</v>
      </c>
      <c r="V63" s="23">
        <f>'GS &gt; 50 OLS Model'!$B$12*J63</f>
        <v>-1514640.7258048099</v>
      </c>
      <c r="W63" s="23">
        <f>'GS &gt; 50 OLS Model'!$B$13*K63</f>
        <v>0</v>
      </c>
      <c r="X63" s="23">
        <f>'GS &gt; 50 OLS Model'!$B$14*L63</f>
        <v>0</v>
      </c>
      <c r="Y63" s="23">
        <f>'GS &gt; 50 OLS Model'!$B$15*M63</f>
        <v>0</v>
      </c>
      <c r="Z63" s="23">
        <f t="shared" si="2"/>
        <v>24916344.994508285</v>
      </c>
      <c r="AA63" s="13">
        <f t="shared" si="3"/>
        <v>1.0585690542390022E-2</v>
      </c>
    </row>
    <row r="64" spans="1:27" s="30" customFormat="1" x14ac:dyDescent="0.2">
      <c r="A64" s="11">
        <f>'Monthly Data'!A64</f>
        <v>41699</v>
      </c>
      <c r="B64" s="6">
        <f t="shared" si="1"/>
        <v>2014</v>
      </c>
      <c r="C64" s="30">
        <f>'Monthly Data'!N64</f>
        <v>26454974.45341973</v>
      </c>
      <c r="D64" s="30">
        <f>'Monthly Data'!U64</f>
        <v>720.19999999999993</v>
      </c>
      <c r="E64" s="30">
        <f>'Monthly Data'!V64</f>
        <v>0</v>
      </c>
      <c r="F64" s="30">
        <f>'Monthly Data'!Y64</f>
        <v>6751.3</v>
      </c>
      <c r="G64" s="30">
        <f>'Monthly Data'!AA64</f>
        <v>63</v>
      </c>
      <c r="H64" s="30">
        <f>'Monthly Data'!AF64</f>
        <v>325</v>
      </c>
      <c r="I64" s="30">
        <f>'Monthly Data'!AM64</f>
        <v>0</v>
      </c>
      <c r="J64" s="30">
        <f>'Monthly Data'!AN64</f>
        <v>0</v>
      </c>
      <c r="K64" s="30">
        <f>'Monthly Data'!AO64</f>
        <v>0</v>
      </c>
      <c r="L64" s="30">
        <f>'Monthly Data'!AP64</f>
        <v>0</v>
      </c>
      <c r="M64" s="30">
        <f>'Monthly Data'!AQ64</f>
        <v>0</v>
      </c>
      <c r="O64" s="23">
        <f>'GS &gt; 50 OLS Model'!$B$5</f>
        <v>-17077253.144684698</v>
      </c>
      <c r="P64" s="23">
        <f>'GS &gt; 50 OLS Model'!$B$6*D64</f>
        <v>5548112.8618670627</v>
      </c>
      <c r="Q64" s="23">
        <f>'GS &gt; 50 OLS Model'!$B$7*E64</f>
        <v>0</v>
      </c>
      <c r="R64" s="23">
        <f>'GS &gt; 50 OLS Model'!$B$8*F64</f>
        <v>36364032.874444477</v>
      </c>
      <c r="S64" s="23">
        <f>'GS &gt; 50 OLS Model'!$B$9*G64</f>
        <v>-1553078.9679119128</v>
      </c>
      <c r="T64" s="23">
        <f>'GS &gt; 50 OLS Model'!$B$10*H64</f>
        <v>2878516.2571222363</v>
      </c>
      <c r="U64" s="23">
        <f>'GS &gt; 50 OLS Model'!$B$11*I64</f>
        <v>0</v>
      </c>
      <c r="V64" s="23">
        <f>'GS &gt; 50 OLS Model'!$B$12*J64</f>
        <v>0</v>
      </c>
      <c r="W64" s="23">
        <f>'GS &gt; 50 OLS Model'!$B$13*K64</f>
        <v>0</v>
      </c>
      <c r="X64" s="23">
        <f>'GS &gt; 50 OLS Model'!$B$14*L64</f>
        <v>0</v>
      </c>
      <c r="Y64" s="23">
        <f>'GS &gt; 50 OLS Model'!$B$15*M64</f>
        <v>0</v>
      </c>
      <c r="Z64" s="23">
        <f t="shared" si="2"/>
        <v>26160329.880837165</v>
      </c>
      <c r="AA64" s="13">
        <f t="shared" si="3"/>
        <v>1.1137586736337888E-2</v>
      </c>
    </row>
    <row r="65" spans="1:27" s="30" customFormat="1" x14ac:dyDescent="0.2">
      <c r="A65" s="11">
        <f>'Monthly Data'!A65</f>
        <v>41730</v>
      </c>
      <c r="B65" s="6">
        <f t="shared" si="1"/>
        <v>2014</v>
      </c>
      <c r="C65" s="30">
        <f>'Monthly Data'!N65</f>
        <v>22395463.118020575</v>
      </c>
      <c r="D65" s="30">
        <f>'Monthly Data'!U65</f>
        <v>352.09999999999991</v>
      </c>
      <c r="E65" s="30">
        <f>'Monthly Data'!V65</f>
        <v>0</v>
      </c>
      <c r="F65" s="30">
        <f>'Monthly Data'!Y65</f>
        <v>6785</v>
      </c>
      <c r="G65" s="30">
        <f>'Monthly Data'!AA65</f>
        <v>64</v>
      </c>
      <c r="H65" s="30">
        <f>'Monthly Data'!AF65</f>
        <v>323</v>
      </c>
      <c r="I65" s="30">
        <f>'Monthly Data'!AM65</f>
        <v>0</v>
      </c>
      <c r="J65" s="30">
        <f>'Monthly Data'!AN65</f>
        <v>0</v>
      </c>
      <c r="K65" s="30">
        <f>'Monthly Data'!AO65</f>
        <v>1</v>
      </c>
      <c r="L65" s="30">
        <f>'Monthly Data'!AP65</f>
        <v>0</v>
      </c>
      <c r="M65" s="30">
        <f>'Monthly Data'!AQ65</f>
        <v>0</v>
      </c>
      <c r="O65" s="23">
        <f>'GS &gt; 50 OLS Model'!$B$5</f>
        <v>-17077253.144684698</v>
      </c>
      <c r="P65" s="23">
        <f>'GS &gt; 50 OLS Model'!$B$6*D65</f>
        <v>2712427.8515181788</v>
      </c>
      <c r="Q65" s="23">
        <f>'GS &gt; 50 OLS Model'!$B$7*E65</f>
        <v>0</v>
      </c>
      <c r="R65" s="23">
        <f>'GS &gt; 50 OLS Model'!$B$8*F65</f>
        <v>36545548.717003502</v>
      </c>
      <c r="S65" s="23">
        <f>'GS &gt; 50 OLS Model'!$B$9*G65</f>
        <v>-1577731.0150216257</v>
      </c>
      <c r="T65" s="23">
        <f>'GS &gt; 50 OLS Model'!$B$10*H65</f>
        <v>2860802.3109245612</v>
      </c>
      <c r="U65" s="23">
        <f>'GS &gt; 50 OLS Model'!$B$11*I65</f>
        <v>0</v>
      </c>
      <c r="V65" s="23">
        <f>'GS &gt; 50 OLS Model'!$B$12*J65</f>
        <v>0</v>
      </c>
      <c r="W65" s="23">
        <f>'GS &gt; 50 OLS Model'!$B$13*K65</f>
        <v>-1589672.4013817001</v>
      </c>
      <c r="X65" s="23">
        <f>'GS &gt; 50 OLS Model'!$B$14*L65</f>
        <v>0</v>
      </c>
      <c r="Y65" s="23">
        <f>'GS &gt; 50 OLS Model'!$B$15*M65</f>
        <v>0</v>
      </c>
      <c r="Z65" s="23">
        <f t="shared" si="2"/>
        <v>21874122.318358216</v>
      </c>
      <c r="AA65" s="13">
        <f t="shared" si="3"/>
        <v>2.327885772734303E-2</v>
      </c>
    </row>
    <row r="66" spans="1:27" s="30" customFormat="1" x14ac:dyDescent="0.2">
      <c r="A66" s="11">
        <f>'Monthly Data'!A66</f>
        <v>41760</v>
      </c>
      <c r="B66" s="6">
        <f t="shared" si="1"/>
        <v>2014</v>
      </c>
      <c r="C66" s="30">
        <f>'Monthly Data'!N66</f>
        <v>20819474.809721414</v>
      </c>
      <c r="D66" s="30">
        <f>'Monthly Data'!U66</f>
        <v>127.70000000000003</v>
      </c>
      <c r="E66" s="30">
        <f>'Monthly Data'!V66</f>
        <v>12.399999999999999</v>
      </c>
      <c r="F66" s="30">
        <f>'Monthly Data'!Y66</f>
        <v>6842.6</v>
      </c>
      <c r="G66" s="30">
        <f>'Monthly Data'!AA66</f>
        <v>65</v>
      </c>
      <c r="H66" s="30">
        <f>'Monthly Data'!AF66</f>
        <v>324</v>
      </c>
      <c r="I66" s="30">
        <f>'Monthly Data'!AM66</f>
        <v>0</v>
      </c>
      <c r="J66" s="30">
        <f>'Monthly Data'!AN66</f>
        <v>0</v>
      </c>
      <c r="K66" s="30">
        <f>'Monthly Data'!AO66</f>
        <v>0</v>
      </c>
      <c r="L66" s="30">
        <f>'Monthly Data'!AP66</f>
        <v>0</v>
      </c>
      <c r="M66" s="30">
        <f>'Monthly Data'!AQ66</f>
        <v>1</v>
      </c>
      <c r="O66" s="23">
        <f>'GS &gt; 50 OLS Model'!$B$5</f>
        <v>-17077253.144684698</v>
      </c>
      <c r="P66" s="23">
        <f>'GS &gt; 50 OLS Model'!$B$6*D66</f>
        <v>983746.19891755644</v>
      </c>
      <c r="Q66" s="23">
        <f>'GS &gt; 50 OLS Model'!$B$7*E66</f>
        <v>404861.76348748914</v>
      </c>
      <c r="R66" s="23">
        <f>'GS &gt; 50 OLS Model'!$B$8*F66</f>
        <v>36855795.37965633</v>
      </c>
      <c r="S66" s="23">
        <f>'GS &gt; 50 OLS Model'!$B$9*G66</f>
        <v>-1602383.0621313385</v>
      </c>
      <c r="T66" s="23">
        <f>'GS &gt; 50 OLS Model'!$B$10*H66</f>
        <v>2869659.2840233985</v>
      </c>
      <c r="U66" s="23">
        <f>'GS &gt; 50 OLS Model'!$B$11*I66</f>
        <v>0</v>
      </c>
      <c r="V66" s="23">
        <f>'GS &gt; 50 OLS Model'!$B$12*J66</f>
        <v>0</v>
      </c>
      <c r="W66" s="23">
        <f>'GS &gt; 50 OLS Model'!$B$13*K66</f>
        <v>0</v>
      </c>
      <c r="X66" s="23">
        <f>'GS &gt; 50 OLS Model'!$B$14*L66</f>
        <v>0</v>
      </c>
      <c r="Y66" s="23">
        <f>'GS &gt; 50 OLS Model'!$B$15*M66</f>
        <v>-1207210.30976711</v>
      </c>
      <c r="Z66" s="23">
        <f t="shared" si="2"/>
        <v>21227216.109501626</v>
      </c>
      <c r="AA66" s="13">
        <f t="shared" si="3"/>
        <v>1.9584610251062732E-2</v>
      </c>
    </row>
    <row r="67" spans="1:27" s="30" customFormat="1" x14ac:dyDescent="0.2">
      <c r="A67" s="11">
        <f>'Monthly Data'!A67</f>
        <v>41791</v>
      </c>
      <c r="B67" s="6">
        <f t="shared" ref="B67:B73" si="4">YEAR(A67)</f>
        <v>2014</v>
      </c>
      <c r="C67" s="30">
        <f>'Monthly Data'!N67</f>
        <v>21307174.991522256</v>
      </c>
      <c r="D67" s="30">
        <f>'Monthly Data'!U67</f>
        <v>25.699999999999996</v>
      </c>
      <c r="E67" s="30">
        <f>'Monthly Data'!V67</f>
        <v>47.4</v>
      </c>
      <c r="F67" s="30">
        <f>'Monthly Data'!Y67</f>
        <v>6912.9</v>
      </c>
      <c r="G67" s="30">
        <f>'Monthly Data'!AA67</f>
        <v>66</v>
      </c>
      <c r="H67" s="30">
        <f>'Monthly Data'!AF67</f>
        <v>325</v>
      </c>
      <c r="I67" s="30">
        <f>'Monthly Data'!AM67</f>
        <v>0</v>
      </c>
      <c r="J67" s="30">
        <f>'Monthly Data'!AN67</f>
        <v>0</v>
      </c>
      <c r="K67" s="30">
        <f>'Monthly Data'!AO67</f>
        <v>0</v>
      </c>
      <c r="L67" s="30">
        <f>'Monthly Data'!AP67</f>
        <v>0</v>
      </c>
      <c r="M67" s="30">
        <f>'Monthly Data'!AQ67</f>
        <v>1</v>
      </c>
      <c r="O67" s="23">
        <f>'GS &gt; 50 OLS Model'!$B$5</f>
        <v>-17077253.144684698</v>
      </c>
      <c r="P67" s="23">
        <f>'GS &gt; 50 OLS Model'!$B$6*D67</f>
        <v>197981.81137181824</v>
      </c>
      <c r="Q67" s="23">
        <f>'GS &gt; 50 OLS Model'!$B$7*E67</f>
        <v>1547616.7410731441</v>
      </c>
      <c r="R67" s="23">
        <f>'GS &gt; 50 OLS Model'!$B$8*F67</f>
        <v>37234447.12244267</v>
      </c>
      <c r="S67" s="23">
        <f>'GS &gt; 50 OLS Model'!$B$9*G67</f>
        <v>-1627035.1092410514</v>
      </c>
      <c r="T67" s="23">
        <f>'GS &gt; 50 OLS Model'!$B$10*H67</f>
        <v>2878516.2571222363</v>
      </c>
      <c r="U67" s="23">
        <f>'GS &gt; 50 OLS Model'!$B$11*I67</f>
        <v>0</v>
      </c>
      <c r="V67" s="23">
        <f>'GS &gt; 50 OLS Model'!$B$12*J67</f>
        <v>0</v>
      </c>
      <c r="W67" s="23">
        <f>'GS &gt; 50 OLS Model'!$B$13*K67</f>
        <v>0</v>
      </c>
      <c r="X67" s="23">
        <f>'GS &gt; 50 OLS Model'!$B$14*L67</f>
        <v>0</v>
      </c>
      <c r="Y67" s="23">
        <f>'GS &gt; 50 OLS Model'!$B$15*M67</f>
        <v>-1207210.30976711</v>
      </c>
      <c r="Z67" s="23">
        <f t="shared" ref="Z67:Z73" si="5">SUM(O67:Y67)</f>
        <v>21947063.368317012</v>
      </c>
      <c r="AA67" s="13">
        <f t="shared" ref="AA67:AA73" si="6">ABS(Z67-C67)/C67</f>
        <v>3.0031591567129645E-2</v>
      </c>
    </row>
    <row r="68" spans="1:27" s="30" customFormat="1" x14ac:dyDescent="0.2">
      <c r="A68" s="11">
        <f>'Monthly Data'!A68</f>
        <v>41821</v>
      </c>
      <c r="B68" s="6">
        <f t="shared" si="4"/>
        <v>2014</v>
      </c>
      <c r="C68" s="30">
        <f>'Monthly Data'!N68</f>
        <v>22623500.588523094</v>
      </c>
      <c r="D68" s="30">
        <f>'Monthly Data'!U68</f>
        <v>10.600000000000001</v>
      </c>
      <c r="E68" s="30">
        <f>'Monthly Data'!V68</f>
        <v>55.899999999999984</v>
      </c>
      <c r="F68" s="30">
        <f>'Monthly Data'!Y68</f>
        <v>6957.8</v>
      </c>
      <c r="G68" s="30">
        <f>'Monthly Data'!AA68</f>
        <v>67</v>
      </c>
      <c r="H68" s="30">
        <f>'Monthly Data'!AF68</f>
        <v>325</v>
      </c>
      <c r="I68" s="30">
        <f>'Monthly Data'!AM68</f>
        <v>0</v>
      </c>
      <c r="J68" s="30">
        <f>'Monthly Data'!AN68</f>
        <v>0</v>
      </c>
      <c r="K68" s="30">
        <f>'Monthly Data'!AO68</f>
        <v>0</v>
      </c>
      <c r="L68" s="30">
        <f>'Monthly Data'!AP68</f>
        <v>0</v>
      </c>
      <c r="M68" s="30">
        <f>'Monthly Data'!AQ68</f>
        <v>1</v>
      </c>
      <c r="O68" s="23">
        <f>'GS &gt; 50 OLS Model'!$B$5</f>
        <v>-17077253.144684698</v>
      </c>
      <c r="P68" s="23">
        <f>'GS &gt; 50 OLS Model'!$B$6*D68</f>
        <v>81657.867725341406</v>
      </c>
      <c r="Q68" s="23">
        <f>'GS &gt; 50 OLS Model'!$B$7*E68</f>
        <v>1825142.9499153742</v>
      </c>
      <c r="R68" s="23">
        <f>'GS &gt; 50 OLS Model'!$B$8*F68</f>
        <v>37476288.70496197</v>
      </c>
      <c r="S68" s="23">
        <f>'GS &gt; 50 OLS Model'!$B$9*G68</f>
        <v>-1651687.1563507644</v>
      </c>
      <c r="T68" s="23">
        <f>'GS &gt; 50 OLS Model'!$B$10*H68</f>
        <v>2878516.2571222363</v>
      </c>
      <c r="U68" s="23">
        <f>'GS &gt; 50 OLS Model'!$B$11*I68</f>
        <v>0</v>
      </c>
      <c r="V68" s="23">
        <f>'GS &gt; 50 OLS Model'!$B$12*J68</f>
        <v>0</v>
      </c>
      <c r="W68" s="23">
        <f>'GS &gt; 50 OLS Model'!$B$13*K68</f>
        <v>0</v>
      </c>
      <c r="X68" s="23">
        <f>'GS &gt; 50 OLS Model'!$B$14*L68</f>
        <v>0</v>
      </c>
      <c r="Y68" s="23">
        <f>'GS &gt; 50 OLS Model'!$B$15*M68</f>
        <v>-1207210.30976711</v>
      </c>
      <c r="Z68" s="23">
        <f t="shared" si="5"/>
        <v>22325455.168922354</v>
      </c>
      <c r="AA68" s="13">
        <f t="shared" si="6"/>
        <v>1.3174151296105722E-2</v>
      </c>
    </row>
    <row r="69" spans="1:27" s="30" customFormat="1" x14ac:dyDescent="0.2">
      <c r="A69" s="11">
        <f>'Monthly Data'!A69</f>
        <v>41852</v>
      </c>
      <c r="B69" s="6">
        <f t="shared" si="4"/>
        <v>2014</v>
      </c>
      <c r="C69" s="30">
        <f>'Monthly Data'!N69</f>
        <v>22446275.295723934</v>
      </c>
      <c r="D69" s="30">
        <f>'Monthly Data'!U69</f>
        <v>18.999999999999996</v>
      </c>
      <c r="E69" s="30">
        <f>'Monthly Data'!V69</f>
        <v>51.999999999999993</v>
      </c>
      <c r="F69" s="30">
        <f>'Monthly Data'!Y69</f>
        <v>6969.7</v>
      </c>
      <c r="G69" s="30">
        <f>'Monthly Data'!AA69</f>
        <v>68</v>
      </c>
      <c r="H69" s="30">
        <f>'Monthly Data'!AF69</f>
        <v>326</v>
      </c>
      <c r="I69" s="30">
        <f>'Monthly Data'!AM69</f>
        <v>0</v>
      </c>
      <c r="J69" s="30">
        <f>'Monthly Data'!AN69</f>
        <v>0</v>
      </c>
      <c r="K69" s="30">
        <f>'Monthly Data'!AO69</f>
        <v>0</v>
      </c>
      <c r="L69" s="30">
        <f>'Monthly Data'!AP69</f>
        <v>0</v>
      </c>
      <c r="M69" s="30">
        <f>'Monthly Data'!AQ69</f>
        <v>1</v>
      </c>
      <c r="O69" s="23">
        <f>'GS &gt; 50 OLS Model'!$B$5</f>
        <v>-17077253.144684698</v>
      </c>
      <c r="P69" s="23">
        <f>'GS &gt; 50 OLS Model'!$B$6*D69</f>
        <v>146367.87611146097</v>
      </c>
      <c r="Q69" s="23">
        <f>'GS &gt; 50 OLS Model'!$B$7*E69</f>
        <v>1697807.3952701157</v>
      </c>
      <c r="R69" s="23">
        <f>'GS &gt; 50 OLS Model'!$B$8*F69</f>
        <v>37540384.803669758</v>
      </c>
      <c r="S69" s="23">
        <f>'GS &gt; 50 OLS Model'!$B$9*G69</f>
        <v>-1676339.2034604773</v>
      </c>
      <c r="T69" s="23">
        <f>'GS &gt; 50 OLS Model'!$B$10*H69</f>
        <v>2887373.2302210741</v>
      </c>
      <c r="U69" s="23">
        <f>'GS &gt; 50 OLS Model'!$B$11*I69</f>
        <v>0</v>
      </c>
      <c r="V69" s="23">
        <f>'GS &gt; 50 OLS Model'!$B$12*J69</f>
        <v>0</v>
      </c>
      <c r="W69" s="23">
        <f>'GS &gt; 50 OLS Model'!$B$13*K69</f>
        <v>0</v>
      </c>
      <c r="X69" s="23">
        <f>'GS &gt; 50 OLS Model'!$B$14*L69</f>
        <v>0</v>
      </c>
      <c r="Y69" s="23">
        <f>'GS &gt; 50 OLS Model'!$B$15*M69</f>
        <v>-1207210.30976711</v>
      </c>
      <c r="Z69" s="23">
        <f t="shared" si="5"/>
        <v>22311130.647360127</v>
      </c>
      <c r="AA69" s="13">
        <f t="shared" si="6"/>
        <v>6.020805081614216E-3</v>
      </c>
    </row>
    <row r="70" spans="1:27" s="30" customFormat="1" x14ac:dyDescent="0.2">
      <c r="A70" s="11">
        <f>'Monthly Data'!A70</f>
        <v>41883</v>
      </c>
      <c r="B70" s="6">
        <f t="shared" si="4"/>
        <v>2014</v>
      </c>
      <c r="C70" s="30">
        <f>'Monthly Data'!N70</f>
        <v>21085532.231524777</v>
      </c>
      <c r="D70" s="30">
        <f>'Monthly Data'!U70</f>
        <v>90.500000000000014</v>
      </c>
      <c r="E70" s="30">
        <f>'Monthly Data'!V70</f>
        <v>25.400000000000006</v>
      </c>
      <c r="F70" s="30">
        <f>'Monthly Data'!Y70</f>
        <v>6944.1</v>
      </c>
      <c r="G70" s="30">
        <f>'Monthly Data'!AA70</f>
        <v>69</v>
      </c>
      <c r="H70" s="30">
        <f>'Monthly Data'!AF70</f>
        <v>324</v>
      </c>
      <c r="I70" s="30">
        <f>'Monthly Data'!AM70</f>
        <v>1</v>
      </c>
      <c r="J70" s="30">
        <f>'Monthly Data'!AN70</f>
        <v>0</v>
      </c>
      <c r="K70" s="30">
        <f>'Monthly Data'!AO70</f>
        <v>0</v>
      </c>
      <c r="L70" s="30">
        <f>'Monthly Data'!AP70</f>
        <v>0</v>
      </c>
      <c r="M70" s="30">
        <f>'Monthly Data'!AQ70</f>
        <v>0</v>
      </c>
      <c r="O70" s="23">
        <f>'GS &gt; 50 OLS Model'!$B$5</f>
        <v>-17077253.144684698</v>
      </c>
      <c r="P70" s="23">
        <f>'GS &gt; 50 OLS Model'!$B$6*D70</f>
        <v>697173.30463616957</v>
      </c>
      <c r="Q70" s="23">
        <f>'GS &gt; 50 OLS Model'!$B$7*E70</f>
        <v>829313.61230501835</v>
      </c>
      <c r="R70" s="23">
        <f>'GS &gt; 50 OLS Model'!$B$8*F70</f>
        <v>37402497.398046285</v>
      </c>
      <c r="S70" s="23">
        <f>'GS &gt; 50 OLS Model'!$B$9*G70</f>
        <v>-1700991.2505701901</v>
      </c>
      <c r="T70" s="23">
        <f>'GS &gt; 50 OLS Model'!$B$10*H70</f>
        <v>2869659.2840233985</v>
      </c>
      <c r="U70" s="23">
        <f>'GS &gt; 50 OLS Model'!$B$11*I70</f>
        <v>-1573555.21064002</v>
      </c>
      <c r="V70" s="23">
        <f>'GS &gt; 50 OLS Model'!$B$12*J70</f>
        <v>0</v>
      </c>
      <c r="W70" s="23">
        <f>'GS &gt; 50 OLS Model'!$B$13*K70</f>
        <v>0</v>
      </c>
      <c r="X70" s="23">
        <f>'GS &gt; 50 OLS Model'!$B$14*L70</f>
        <v>0</v>
      </c>
      <c r="Y70" s="23">
        <f>'GS &gt; 50 OLS Model'!$B$15*M70</f>
        <v>0</v>
      </c>
      <c r="Z70" s="23">
        <f t="shared" si="5"/>
        <v>21446843.993115962</v>
      </c>
      <c r="AA70" s="13">
        <f t="shared" si="6"/>
        <v>1.7135529595548513E-2</v>
      </c>
    </row>
    <row r="71" spans="1:27" s="30" customFormat="1" x14ac:dyDescent="0.2">
      <c r="A71" s="11">
        <f>'Monthly Data'!A71</f>
        <v>41913</v>
      </c>
      <c r="B71" s="6">
        <f t="shared" si="4"/>
        <v>2014</v>
      </c>
      <c r="C71" s="30">
        <f>'Monthly Data'!N71</f>
        <v>21354029.711225618</v>
      </c>
      <c r="D71" s="30">
        <f>'Monthly Data'!U71</f>
        <v>225.59999999999994</v>
      </c>
      <c r="E71" s="30">
        <f>'Monthly Data'!V71</f>
        <v>1.8</v>
      </c>
      <c r="F71" s="30">
        <f>'Monthly Data'!Y71</f>
        <v>6936.6</v>
      </c>
      <c r="G71" s="30">
        <f>'Monthly Data'!AA71</f>
        <v>70</v>
      </c>
      <c r="H71" s="30">
        <f>'Monthly Data'!AF71</f>
        <v>324</v>
      </c>
      <c r="I71" s="30">
        <f>'Monthly Data'!AM71</f>
        <v>1</v>
      </c>
      <c r="J71" s="30">
        <f>'Monthly Data'!AN71</f>
        <v>0</v>
      </c>
      <c r="K71" s="30">
        <f>'Monthly Data'!AO71</f>
        <v>0</v>
      </c>
      <c r="L71" s="30">
        <f>'Monthly Data'!AP71</f>
        <v>0</v>
      </c>
      <c r="M71" s="30">
        <f>'Monthly Data'!AQ71</f>
        <v>0</v>
      </c>
      <c r="O71" s="23">
        <f>'GS &gt; 50 OLS Model'!$B$5</f>
        <v>-17077253.144684698</v>
      </c>
      <c r="P71" s="23">
        <f>'GS &gt; 50 OLS Model'!$B$6*D71</f>
        <v>1737925.9395129259</v>
      </c>
      <c r="Q71" s="23">
        <f>'GS &gt; 50 OLS Model'!$B$7*E71</f>
        <v>58770.255990119396</v>
      </c>
      <c r="R71" s="23">
        <f>'GS &gt; 50 OLS Model'!$B$8*F71</f>
        <v>37362100.697180033</v>
      </c>
      <c r="S71" s="23">
        <f>'GS &gt; 50 OLS Model'!$B$9*G71</f>
        <v>-1725643.297679903</v>
      </c>
      <c r="T71" s="23">
        <f>'GS &gt; 50 OLS Model'!$B$10*H71</f>
        <v>2869659.2840233985</v>
      </c>
      <c r="U71" s="23">
        <f>'GS &gt; 50 OLS Model'!$B$11*I71</f>
        <v>-1573555.21064002</v>
      </c>
      <c r="V71" s="23">
        <f>'GS &gt; 50 OLS Model'!$B$12*J71</f>
        <v>0</v>
      </c>
      <c r="W71" s="23">
        <f>'GS &gt; 50 OLS Model'!$B$13*K71</f>
        <v>0</v>
      </c>
      <c r="X71" s="23">
        <f>'GS &gt; 50 OLS Model'!$B$14*L71</f>
        <v>0</v>
      </c>
      <c r="Y71" s="23">
        <f>'GS &gt; 50 OLS Model'!$B$15*M71</f>
        <v>0</v>
      </c>
      <c r="Z71" s="23">
        <f t="shared" si="5"/>
        <v>21652004.523701854</v>
      </c>
      <c r="AA71" s="13">
        <f t="shared" si="6"/>
        <v>1.3954031932417597E-2</v>
      </c>
    </row>
    <row r="72" spans="1:27" s="30" customFormat="1" x14ac:dyDescent="0.2">
      <c r="A72" s="11">
        <f>'Monthly Data'!A72</f>
        <v>41944</v>
      </c>
      <c r="B72" s="6">
        <f t="shared" si="4"/>
        <v>2014</v>
      </c>
      <c r="C72" s="30">
        <f>'Monthly Data'!N72</f>
        <v>23164144.280326456</v>
      </c>
      <c r="D72" s="30">
        <f>'Monthly Data'!U72</f>
        <v>491.6</v>
      </c>
      <c r="E72" s="30">
        <f>'Monthly Data'!V72</f>
        <v>0</v>
      </c>
      <c r="F72" s="30">
        <f>'Monthly Data'!Y72</f>
        <v>6914.3</v>
      </c>
      <c r="G72" s="30">
        <f>'Monthly Data'!AA72</f>
        <v>71</v>
      </c>
      <c r="H72" s="30">
        <f>'Monthly Data'!AF72</f>
        <v>327</v>
      </c>
      <c r="I72" s="30">
        <f>'Monthly Data'!AM72</f>
        <v>1</v>
      </c>
      <c r="J72" s="30">
        <f>'Monthly Data'!AN72</f>
        <v>0</v>
      </c>
      <c r="K72" s="30">
        <f>'Monthly Data'!AO72</f>
        <v>0</v>
      </c>
      <c r="L72" s="30">
        <f>'Monthly Data'!AP72</f>
        <v>0</v>
      </c>
      <c r="M72" s="30">
        <f>'Monthly Data'!AQ72</f>
        <v>0</v>
      </c>
      <c r="O72" s="23">
        <f>'GS &gt; 50 OLS Model'!$B$5</f>
        <v>-17077253.144684698</v>
      </c>
      <c r="P72" s="23">
        <f>'GS &gt; 50 OLS Model'!$B$6*D72</f>
        <v>3787076.2050733804</v>
      </c>
      <c r="Q72" s="23">
        <f>'GS &gt; 50 OLS Model'!$B$7*E72</f>
        <v>0</v>
      </c>
      <c r="R72" s="23">
        <f>'GS &gt; 50 OLS Model'!$B$8*F72</f>
        <v>37241987.839937709</v>
      </c>
      <c r="S72" s="23">
        <f>'GS &gt; 50 OLS Model'!$B$9*G72</f>
        <v>-1750295.3447896161</v>
      </c>
      <c r="T72" s="23">
        <f>'GS &gt; 50 OLS Model'!$B$10*H72</f>
        <v>2896230.2033199118</v>
      </c>
      <c r="U72" s="23">
        <f>'GS &gt; 50 OLS Model'!$B$11*I72</f>
        <v>-1573555.21064002</v>
      </c>
      <c r="V72" s="23">
        <f>'GS &gt; 50 OLS Model'!$B$12*J72</f>
        <v>0</v>
      </c>
      <c r="W72" s="23">
        <f>'GS &gt; 50 OLS Model'!$B$13*K72</f>
        <v>0</v>
      </c>
      <c r="X72" s="23">
        <f>'GS &gt; 50 OLS Model'!$B$14*L72</f>
        <v>0</v>
      </c>
      <c r="Y72" s="23">
        <f>'GS &gt; 50 OLS Model'!$B$15*M72</f>
        <v>0</v>
      </c>
      <c r="Z72" s="23">
        <f t="shared" si="5"/>
        <v>23524190.548216667</v>
      </c>
      <c r="AA72" s="13">
        <f t="shared" si="6"/>
        <v>1.5543257870138641E-2</v>
      </c>
    </row>
    <row r="73" spans="1:27" s="30" customFormat="1" x14ac:dyDescent="0.2">
      <c r="A73" s="11">
        <f>'Monthly Data'!A73</f>
        <v>41974</v>
      </c>
      <c r="B73" s="6">
        <f t="shared" si="4"/>
        <v>2014</v>
      </c>
      <c r="C73" s="30">
        <f>'Monthly Data'!N73</f>
        <v>25206632.692327291</v>
      </c>
      <c r="D73" s="30">
        <f>'Monthly Data'!U73</f>
        <v>619.89999999999986</v>
      </c>
      <c r="E73" s="30">
        <f>'Monthly Data'!V73</f>
        <v>0</v>
      </c>
      <c r="F73" s="30">
        <f>'Monthly Data'!Y73</f>
        <v>6903.2</v>
      </c>
      <c r="G73" s="30">
        <f>'Monthly Data'!AA73</f>
        <v>72</v>
      </c>
      <c r="H73" s="30">
        <f>'Monthly Data'!AF73</f>
        <v>327</v>
      </c>
      <c r="I73" s="30">
        <f>'Monthly Data'!AM73</f>
        <v>0</v>
      </c>
      <c r="J73" s="30">
        <f>'Monthly Data'!AN73</f>
        <v>0</v>
      </c>
      <c r="K73" s="30">
        <f>'Monthly Data'!AO73</f>
        <v>0</v>
      </c>
      <c r="L73" s="30">
        <f>'Monthly Data'!AP73</f>
        <v>1</v>
      </c>
      <c r="M73" s="30">
        <f>'Monthly Data'!AQ73</f>
        <v>0</v>
      </c>
      <c r="O73" s="23">
        <f>'GS &gt; 50 OLS Model'!$B$5</f>
        <v>-17077253.144684698</v>
      </c>
      <c r="P73" s="23">
        <f>'GS &gt; 50 OLS Model'!$B$6*D73</f>
        <v>4775444.5474470863</v>
      </c>
      <c r="Q73" s="23">
        <f>'GS &gt; 50 OLS Model'!$B$7*E73</f>
        <v>0</v>
      </c>
      <c r="R73" s="23">
        <f>'GS &gt; 50 OLS Model'!$B$8*F73</f>
        <v>37182200.722655647</v>
      </c>
      <c r="S73" s="23">
        <f>'GS &gt; 50 OLS Model'!$B$9*G73</f>
        <v>-1774947.3918993289</v>
      </c>
      <c r="T73" s="23">
        <f>'GS &gt; 50 OLS Model'!$B$10*H73</f>
        <v>2896230.2033199118</v>
      </c>
      <c r="U73" s="23">
        <f>'GS &gt; 50 OLS Model'!$B$11*I73</f>
        <v>0</v>
      </c>
      <c r="V73" s="23">
        <f>'GS &gt; 50 OLS Model'!$B$12*J73</f>
        <v>0</v>
      </c>
      <c r="W73" s="23">
        <f>'GS &gt; 50 OLS Model'!$B$13*K73</f>
        <v>0</v>
      </c>
      <c r="X73" s="23">
        <f>'GS &gt; 50 OLS Model'!$B$14*L73</f>
        <v>-1084258.36487305</v>
      </c>
      <c r="Y73" s="23">
        <f>'GS &gt; 50 OLS Model'!$B$15*M73</f>
        <v>0</v>
      </c>
      <c r="Z73" s="23">
        <f t="shared" si="5"/>
        <v>24917416.571965564</v>
      </c>
      <c r="AA73" s="13">
        <f t="shared" si="6"/>
        <v>1.1473810242403458E-2</v>
      </c>
    </row>
    <row r="74" spans="1:27" x14ac:dyDescent="0.2">
      <c r="AA74" s="14">
        <f>AVERAGE(AA2:AA73)</f>
        <v>1.3987716636812761E-2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Monthly Data</vt:lpstr>
      <vt:lpstr>Weather Data</vt:lpstr>
      <vt:lpstr>Ontario Employment Growth</vt:lpstr>
      <vt:lpstr>Res OLS Model</vt:lpstr>
      <vt:lpstr>Res Predicted Monthly</vt:lpstr>
      <vt:lpstr>GS &lt; 50 OLS Model</vt:lpstr>
      <vt:lpstr>GS &lt; 50 Predicted Monthly</vt:lpstr>
      <vt:lpstr>GS &gt; 50 OLS Model</vt:lpstr>
      <vt:lpstr>GS &gt; 50 Predicted Monthly</vt:lpstr>
      <vt:lpstr>LU OLS Model</vt:lpstr>
      <vt:lpstr>LU Predicted Monthly</vt:lpstr>
      <vt:lpstr>Model Annual Summary</vt:lpstr>
      <vt:lpstr>Res Normalized Monthly</vt:lpstr>
      <vt:lpstr>GS &lt; 50 Normalized Monthly</vt:lpstr>
      <vt:lpstr>GS &gt; 50 Normalized Monthly</vt:lpstr>
      <vt:lpstr>LU Normalized Monthly</vt:lpstr>
      <vt:lpstr>Connection count </vt:lpstr>
      <vt:lpstr>Normalized Annual Summary</vt:lpstr>
      <vt:lpstr>kW Forecast</vt:lpstr>
      <vt:lpstr>Annual CDM</vt:lpstr>
      <vt:lpstr>CDM Adjustments</vt:lpstr>
      <vt:lpstr>LRAMVA kWh</vt:lpstr>
      <vt:lpstr>Summary Tables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Frank</dc:creator>
  <cp:lastModifiedBy>Andrew Frank</cp:lastModifiedBy>
  <dcterms:created xsi:type="dcterms:W3CDTF">2010-02-17T15:09:16Z</dcterms:created>
  <dcterms:modified xsi:type="dcterms:W3CDTF">2015-09-11T14:26:21Z</dcterms:modified>
</cp:coreProperties>
</file>