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App.2-IA_Attachment3"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'App.2-IA_Attachment3'!$A$1:$M$116</definedName>
    <definedName name="print_end" localSheetId="0">#REF!</definedName>
    <definedName name="print_end">#REF!</definedName>
    <definedName name="_xlnm.Print_Titles" localSheetId="0">'App.2-IA_Attachment3'!$1:$14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M107" i="11"/>
  <c r="C108" i="11"/>
  <c r="D108" i="11"/>
  <c r="E108" i="11"/>
  <c r="F108" i="11"/>
  <c r="G108" i="11"/>
  <c r="H108" i="11"/>
  <c r="I108" i="11"/>
  <c r="J108" i="11"/>
  <c r="K108" i="11"/>
  <c r="L108" i="11"/>
  <c r="M108" i="11"/>
  <c r="B108" i="11"/>
  <c r="B107" i="11"/>
  <c r="D116" i="11" l="1"/>
  <c r="E116" i="11"/>
  <c r="F116" i="11"/>
  <c r="G116" i="11"/>
  <c r="H116" i="11"/>
  <c r="I116" i="11"/>
  <c r="J116" i="11"/>
  <c r="K116" i="11"/>
  <c r="L116" i="11"/>
  <c r="M116" i="11"/>
  <c r="D115" i="11"/>
  <c r="E115" i="11"/>
  <c r="F115" i="11"/>
  <c r="G115" i="11"/>
  <c r="H115" i="11"/>
  <c r="I115" i="11"/>
  <c r="J115" i="11"/>
  <c r="K115" i="11"/>
  <c r="L115" i="11"/>
  <c r="M115" i="11"/>
  <c r="D114" i="11"/>
  <c r="E114" i="11"/>
  <c r="F114" i="11"/>
  <c r="G114" i="11"/>
  <c r="H114" i="11"/>
  <c r="I114" i="11"/>
  <c r="J114" i="11"/>
  <c r="K114" i="11"/>
  <c r="L114" i="11"/>
  <c r="M114" i="11"/>
  <c r="C114" i="11"/>
  <c r="C115" i="11"/>
  <c r="C116" i="11"/>
  <c r="D113" i="11"/>
  <c r="E113" i="11"/>
  <c r="F113" i="11"/>
  <c r="G113" i="11"/>
  <c r="H113" i="11"/>
  <c r="I113" i="11"/>
  <c r="J113" i="11"/>
  <c r="K113" i="11"/>
  <c r="L113" i="11"/>
  <c r="M113" i="11"/>
  <c r="C113" i="11"/>
  <c r="D66" i="11"/>
  <c r="E66" i="11"/>
  <c r="F66" i="11"/>
  <c r="G66" i="11"/>
  <c r="H66" i="11"/>
  <c r="I66" i="11"/>
  <c r="J66" i="11"/>
  <c r="K66" i="11"/>
  <c r="L66" i="11"/>
  <c r="M66" i="11"/>
  <c r="C66" i="11"/>
  <c r="D65" i="11"/>
  <c r="E65" i="11"/>
  <c r="F65" i="11"/>
  <c r="G65" i="11"/>
  <c r="H65" i="11"/>
  <c r="I65" i="11"/>
  <c r="J65" i="11"/>
  <c r="K65" i="11"/>
  <c r="L65" i="11"/>
  <c r="M65" i="11"/>
  <c r="C65" i="11"/>
  <c r="D58" i="11"/>
  <c r="E58" i="11"/>
  <c r="F58" i="11"/>
  <c r="G58" i="11"/>
  <c r="H58" i="11"/>
  <c r="I58" i="11"/>
  <c r="J58" i="11"/>
  <c r="K58" i="11"/>
  <c r="L58" i="11"/>
  <c r="M58" i="11"/>
  <c r="D57" i="11"/>
  <c r="E57" i="11"/>
  <c r="F57" i="11"/>
  <c r="G57" i="11"/>
  <c r="H57" i="11"/>
  <c r="I57" i="11"/>
  <c r="J57" i="11"/>
  <c r="K57" i="11"/>
  <c r="L57" i="11"/>
  <c r="M57" i="11"/>
  <c r="C57" i="11"/>
  <c r="C58" i="11"/>
  <c r="D56" i="11"/>
  <c r="E56" i="11"/>
  <c r="F56" i="11"/>
  <c r="G56" i="11"/>
  <c r="H56" i="11"/>
  <c r="I56" i="11"/>
  <c r="J56" i="11"/>
  <c r="K56" i="11"/>
  <c r="L56" i="11"/>
  <c r="M56" i="11"/>
  <c r="C56" i="11"/>
  <c r="D49" i="11"/>
  <c r="E49" i="11"/>
  <c r="F49" i="11"/>
  <c r="G49" i="11"/>
  <c r="H49" i="11"/>
  <c r="I49" i="11"/>
  <c r="J49" i="11"/>
  <c r="K49" i="11"/>
  <c r="L49" i="11"/>
  <c r="M49" i="11"/>
  <c r="D48" i="11"/>
  <c r="E48" i="11"/>
  <c r="F48" i="11"/>
  <c r="G48" i="11"/>
  <c r="H48" i="11"/>
  <c r="I48" i="11"/>
  <c r="J48" i="11"/>
  <c r="K48" i="11"/>
  <c r="L48" i="11"/>
  <c r="M48" i="11"/>
  <c r="C48" i="11"/>
  <c r="C49" i="11"/>
  <c r="D47" i="11"/>
  <c r="E47" i="11"/>
  <c r="F47" i="11"/>
  <c r="G47" i="11"/>
  <c r="H47" i="11"/>
  <c r="I47" i="11"/>
  <c r="J47" i="11"/>
  <c r="K47" i="11"/>
  <c r="L47" i="11"/>
  <c r="M47" i="11"/>
  <c r="C47" i="11"/>
  <c r="D40" i="11"/>
  <c r="E40" i="11"/>
  <c r="F40" i="11"/>
  <c r="G40" i="11"/>
  <c r="H40" i="11"/>
  <c r="I40" i="11"/>
  <c r="J40" i="11"/>
  <c r="K40" i="11"/>
  <c r="L40" i="11"/>
  <c r="M40" i="11"/>
  <c r="D39" i="11"/>
  <c r="E39" i="11"/>
  <c r="F39" i="11"/>
  <c r="G39" i="11"/>
  <c r="H39" i="11"/>
  <c r="I39" i="11"/>
  <c r="J39" i="11"/>
  <c r="K39" i="11"/>
  <c r="L39" i="11"/>
  <c r="M39" i="11"/>
  <c r="C39" i="11"/>
  <c r="C40" i="11"/>
  <c r="D38" i="11"/>
  <c r="E38" i="11"/>
  <c r="F38" i="11"/>
  <c r="G38" i="11"/>
  <c r="H38" i="11"/>
  <c r="I38" i="11"/>
  <c r="J38" i="11"/>
  <c r="K38" i="11"/>
  <c r="L38" i="11"/>
  <c r="M38" i="11"/>
  <c r="C38" i="11"/>
  <c r="D30" i="11"/>
  <c r="E30" i="11"/>
  <c r="F30" i="11"/>
  <c r="G30" i="11"/>
  <c r="H30" i="11"/>
  <c r="I30" i="11"/>
  <c r="J30" i="11"/>
  <c r="K30" i="11"/>
  <c r="L30" i="11"/>
  <c r="M30" i="11"/>
  <c r="C30" i="11"/>
  <c r="D29" i="11"/>
  <c r="E29" i="11"/>
  <c r="F29" i="11"/>
  <c r="G29" i="11"/>
  <c r="H29" i="11"/>
  <c r="I29" i="11"/>
  <c r="J29" i="11"/>
  <c r="K29" i="11"/>
  <c r="L29" i="11"/>
  <c r="M29" i="11"/>
  <c r="C29" i="11"/>
  <c r="D21" i="11"/>
  <c r="E21" i="11"/>
  <c r="F21" i="11"/>
  <c r="G21" i="11"/>
  <c r="H21" i="11"/>
  <c r="I21" i="11"/>
  <c r="J21" i="11"/>
  <c r="K21" i="11"/>
  <c r="L21" i="11"/>
  <c r="M21" i="11"/>
  <c r="D20" i="11"/>
  <c r="E20" i="11"/>
  <c r="F20" i="11"/>
  <c r="G20" i="11"/>
  <c r="H20" i="11"/>
  <c r="I20" i="11"/>
  <c r="J20" i="11"/>
  <c r="K20" i="11"/>
  <c r="L20" i="11"/>
  <c r="M20" i="11"/>
  <c r="C21" i="11"/>
  <c r="C20" i="11"/>
  <c r="D14" i="11" l="1"/>
  <c r="E14" i="11"/>
  <c r="F14" i="11"/>
  <c r="C14" i="11"/>
  <c r="B14" i="11"/>
  <c r="G14" i="11" l="1"/>
  <c r="B110" i="11" l="1"/>
  <c r="B109" i="11"/>
  <c r="B103" i="11"/>
  <c r="B102" i="11"/>
  <c r="B101" i="11"/>
  <c r="B94" i="11"/>
  <c r="B93" i="11"/>
  <c r="B92" i="11"/>
  <c r="B85" i="11"/>
  <c r="B84" i="11"/>
  <c r="B83" i="11"/>
  <c r="B76" i="11"/>
  <c r="B75" i="11"/>
  <c r="B74" i="11"/>
  <c r="B67" i="11"/>
  <c r="B31" i="11"/>
  <c r="B22" i="11"/>
  <c r="C110" i="11"/>
  <c r="C109" i="11"/>
  <c r="C103" i="11"/>
  <c r="C102" i="11"/>
  <c r="C101" i="11"/>
  <c r="C94" i="11"/>
  <c r="C93" i="11"/>
  <c r="C92" i="11"/>
  <c r="C85" i="11"/>
  <c r="C84" i="11"/>
  <c r="C83" i="11"/>
  <c r="C76" i="11"/>
  <c r="C75" i="11"/>
  <c r="C74" i="11"/>
  <c r="C67" i="11"/>
  <c r="C31" i="11"/>
  <c r="C22" i="11"/>
  <c r="A29" i="11" l="1"/>
  <c r="D31" i="11"/>
  <c r="E31" i="11"/>
  <c r="F31" i="11"/>
  <c r="G31" i="11"/>
  <c r="H31" i="11"/>
  <c r="I31" i="11"/>
  <c r="J31" i="11"/>
  <c r="K31" i="11"/>
  <c r="L31" i="11"/>
  <c r="M31" i="11"/>
  <c r="G22" i="11"/>
  <c r="H22" i="11"/>
  <c r="I22" i="11"/>
  <c r="J22" i="11"/>
  <c r="K22" i="11"/>
  <c r="L22" i="11"/>
  <c r="M22" i="11"/>
  <c r="M110" i="11" l="1"/>
  <c r="L110" i="11"/>
  <c r="K110" i="11"/>
  <c r="J110" i="11"/>
  <c r="I110" i="11"/>
  <c r="H110" i="11"/>
  <c r="G110" i="11"/>
  <c r="F110" i="11"/>
  <c r="E110" i="11"/>
  <c r="D110" i="11"/>
  <c r="M109" i="11"/>
  <c r="L109" i="11"/>
  <c r="K109" i="11"/>
  <c r="J109" i="11"/>
  <c r="I109" i="11"/>
  <c r="H109" i="11"/>
  <c r="G109" i="11"/>
  <c r="F109" i="11"/>
  <c r="E109" i="11"/>
  <c r="D109" i="11"/>
  <c r="M103" i="11"/>
  <c r="L103" i="11"/>
  <c r="I103" i="11"/>
  <c r="H103" i="11"/>
  <c r="F103" i="11"/>
  <c r="E103" i="11"/>
  <c r="D103" i="11"/>
  <c r="M102" i="11"/>
  <c r="L102" i="11"/>
  <c r="I102" i="11"/>
  <c r="H102" i="11"/>
  <c r="F102" i="11"/>
  <c r="E102" i="11"/>
  <c r="D102" i="11"/>
  <c r="M101" i="11"/>
  <c r="L101" i="11"/>
  <c r="I101" i="11"/>
  <c r="H101" i="11"/>
  <c r="F101" i="11"/>
  <c r="E101" i="11"/>
  <c r="D101" i="11"/>
  <c r="A101" i="11"/>
  <c r="M94" i="11"/>
  <c r="L94" i="11"/>
  <c r="I94" i="11"/>
  <c r="H94" i="11"/>
  <c r="F94" i="11"/>
  <c r="E94" i="11"/>
  <c r="D94" i="11"/>
  <c r="M93" i="11"/>
  <c r="L93" i="11"/>
  <c r="I93" i="11"/>
  <c r="H93" i="11"/>
  <c r="F93" i="11"/>
  <c r="E93" i="11"/>
  <c r="D93" i="11"/>
  <c r="M92" i="11"/>
  <c r="L92" i="11"/>
  <c r="I92" i="11"/>
  <c r="H92" i="11"/>
  <c r="F92" i="11"/>
  <c r="E92" i="11"/>
  <c r="D92" i="11"/>
  <c r="A92" i="11"/>
  <c r="M85" i="11"/>
  <c r="L85" i="11"/>
  <c r="I85" i="11"/>
  <c r="H85" i="11"/>
  <c r="F85" i="11"/>
  <c r="E85" i="11"/>
  <c r="D85" i="11"/>
  <c r="M84" i="11"/>
  <c r="L84" i="11"/>
  <c r="I84" i="11"/>
  <c r="H84" i="11"/>
  <c r="F84" i="11"/>
  <c r="E84" i="11"/>
  <c r="D84" i="11"/>
  <c r="M83" i="11"/>
  <c r="L83" i="11"/>
  <c r="I83" i="11"/>
  <c r="H83" i="11"/>
  <c r="F83" i="11"/>
  <c r="E83" i="11"/>
  <c r="D83" i="11"/>
  <c r="A83" i="11"/>
  <c r="M76" i="11"/>
  <c r="L76" i="11"/>
  <c r="I76" i="11"/>
  <c r="H76" i="11"/>
  <c r="F76" i="11"/>
  <c r="E76" i="11"/>
  <c r="D76" i="11"/>
  <c r="M75" i="11"/>
  <c r="L75" i="11"/>
  <c r="I75" i="11"/>
  <c r="H75" i="11"/>
  <c r="F75" i="11"/>
  <c r="E75" i="11"/>
  <c r="D75" i="11"/>
  <c r="M74" i="11"/>
  <c r="L74" i="11"/>
  <c r="I74" i="11"/>
  <c r="H74" i="11"/>
  <c r="F74" i="11"/>
  <c r="E74" i="11"/>
  <c r="D74" i="11"/>
  <c r="A74" i="11"/>
  <c r="M67" i="11"/>
  <c r="L67" i="11"/>
  <c r="K67" i="11"/>
  <c r="J67" i="11"/>
  <c r="I67" i="11"/>
  <c r="H67" i="11"/>
  <c r="G67" i="11"/>
  <c r="F67" i="11"/>
  <c r="E67" i="11"/>
  <c r="D67" i="11"/>
  <c r="A65" i="11"/>
  <c r="A56" i="11"/>
  <c r="A47" i="11"/>
  <c r="A38" i="11"/>
  <c r="F22" i="11"/>
  <c r="E22" i="11"/>
  <c r="D22" i="11"/>
  <c r="A20" i="11"/>
  <c r="M14" i="11"/>
  <c r="L14" i="11"/>
  <c r="K14" i="11"/>
  <c r="J14" i="11"/>
  <c r="I14" i="11"/>
  <c r="H14" i="11"/>
  <c r="M1" i="11"/>
</calcChain>
</file>

<file path=xl/sharedStrings.xml><?xml version="1.0" encoding="utf-8"?>
<sst xmlns="http://schemas.openxmlformats.org/spreadsheetml/2006/main" count="110" uniqueCount="33">
  <si>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</si>
  <si>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</si>
  <si>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</si>
  <si>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</si>
  <si>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</si>
  <si>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</si>
  <si>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</si>
  <si>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</si>
  <si>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</si>
  <si>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</si>
  <si>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</si>
  <si>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</si>
  <si>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</si>
  <si>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</si>
  <si>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</si>
  <si>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</si>
  <si>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</si>
  <si>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</si>
  <si>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</si>
  <si>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</si>
  <si>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</si>
  <si>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</si>
  <si>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</si>
  <si>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</si>
  <si>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</si>
  <si>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</si>
  <si>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</si>
  <si>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</si>
  <si>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</si>
  <si>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</si>
  <si>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</si>
  <si>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 xml:space="preserve"> </t>
  </si>
  <si>
    <t>Summary and Year Over Year Variances of Weather Normalized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</si>
</sst>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name val="Calibri"/>
      <family val="2"/>
      <scheme val="minor"/>
    </font>
    <font>
      <sz val="10"/>
      <name val="Arial"/>
    </font>
  </fonts>
  <fills count="62">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855">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3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2"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5"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4" borderId="12" applyNumberFormat="0" applyAlignment="0" applyProtection="0"/>
    <xf numFmtId="0" fontId="27" fillId="54" borderId="12" applyNumberFormat="0" applyAlignment="0" applyProtection="0"/>
    <xf numFmtId="0" fontId="20" fillId="8" borderId="9" applyNumberFormat="0" applyAlignment="0" applyProtection="0"/>
    <xf numFmtId="0" fontId="20" fillId="8" borderId="9" applyNumberFormat="0" applyAlignment="0" applyProtection="0"/>
    <xf numFmtId="0" fontId="28" fillId="55" borderId="13" applyNumberFormat="0" applyAlignment="0" applyProtection="0"/>
    <xf numFmtId="0" fontId="28" fillId="55"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38" fontId="5" fillId="56"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7" borderId="1" applyNumberFormat="0" applyBorder="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16" fillId="6" borderId="6" applyNumberFormat="0" applyAlignment="0" applyProtection="0"/>
    <xf numFmtId="0" fontId="16" fillId="6" borderId="6"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59" borderId="0"/>
    <xf numFmtId="39" fontId="49" fillId="59" borderId="0"/>
    <xf numFmtId="39" fontId="49" fillId="59" borderId="0"/>
    <xf numFmtId="39" fontId="49" fillId="59" borderId="0"/>
    <xf numFmtId="39" fontId="49" fillId="59" borderId="0"/>
    <xf numFmtId="39" fontId="49" fillId="59" borderId="0"/>
    <xf numFmtId="0" fontId="1" fillId="0" borderId="0"/>
    <xf numFmtId="39" fontId="49" fillId="59" borderId="0"/>
    <xf numFmtId="0" fontId="1" fillId="0" borderId="0"/>
    <xf numFmtId="39" fontId="49" fillId="59" borderId="0"/>
    <xf numFmtId="0" fontId="31" fillId="0" borderId="0"/>
    <xf numFmtId="0" fontId="31" fillId="0" borderId="0"/>
    <xf numFmtId="0" fontId="31" fillId="0" borderId="0"/>
    <xf numFmtId="0" fontId="31" fillId="0" borderId="0"/>
    <xf numFmtId="39" fontId="49" fillId="59" borderId="0"/>
    <xf numFmtId="39" fontId="49" fillId="59" borderId="0"/>
    <xf numFmtId="39" fontId="49" fillId="59"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4" borderId="19" applyNumberFormat="0" applyAlignment="0" applyProtection="0"/>
    <xf numFmtId="0" fontId="50" fillId="54"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1"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3" fillId="0" borderId="0" applyFont="0" applyFill="0" applyBorder="0" applyAlignment="0" applyProtection="0"/>
    <xf numFmtId="0" fontId="5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0" fontId="58"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cellStyleXfs>
  <cellXfs count="83">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0" fontId="3" fillId="0" borderId="0" xfId="1" applyFont="1" applyBorder="1"/>
    <xf numFmtId="0" fontId="3" fillId="34" borderId="0" xfId="1" applyFont="1" applyFill="1"/>
    <xf numFmtId="166" fontId="57" fillId="2" borderId="1" xfId="8" applyNumberFormat="1" applyFont="1" applyFill="1" applyBorder="1"/>
    <xf numFmtId="0" fontId="3" fillId="35" borderId="0" xfId="1" applyFont="1" applyFill="1"/>
    <xf numFmtId="10" fontId="57" fillId="0" borderId="1" xfId="11" applyNumberFormat="1" applyFont="1" applyFill="1" applyBorder="1"/>
    <xf numFmtId="166" fontId="57" fillId="0" borderId="1" xfId="8" applyNumberFormat="1" applyFont="1" applyFill="1" applyBorder="1"/>
    <xf numFmtId="3" fontId="56" fillId="0" borderId="0" xfId="18" applyNumberFormat="1" applyFont="1" applyBorder="1"/>
    <xf numFmtId="3" fontId="56" fillId="0" borderId="0" xfId="1" applyNumberFormat="1" applyFont="1" applyBorder="1"/>
    <xf numFmtId="3" fontId="56" fillId="0" borderId="0" xfId="15" applyNumberFormat="1" applyFont="1" applyBorder="1"/>
    <xf numFmtId="166" fontId="57" fillId="2" borderId="23" xfId="8" applyNumberFormat="1" applyFont="1" applyFill="1" applyBorder="1"/>
    <xf numFmtId="3" fontId="58" fillId="0" borderId="1" xfId="4836" applyNumberFormat="1" applyFill="1" applyBorder="1"/>
    <xf numFmtId="0" fontId="4" fillId="0" borderId="23" xfId="1" applyFont="1" applyFill="1" applyBorder="1"/>
    <xf numFmtId="0" fontId="56" fillId="0" borderId="0" xfId="1" applyFont="1" applyBorder="1"/>
    <xf numFmtId="3" fontId="58" fillId="0" borderId="1" xfId="4843" applyNumberFormat="1" applyBorder="1"/>
    <xf numFmtId="3" fontId="58" fillId="0" borderId="1" xfId="4827" applyNumberFormat="1" applyFill="1" applyBorder="1"/>
    <xf numFmtId="3" fontId="58" fillId="0" borderId="1" xfId="4806" applyNumberFormat="1" applyFill="1" applyBorder="1"/>
    <xf numFmtId="3" fontId="3" fillId="0" borderId="1" xfId="4788" applyNumberFormat="1" applyFill="1" applyBorder="1"/>
    <xf numFmtId="3" fontId="58" fillId="0" borderId="1" xfId="4816" applyNumberFormat="1" applyFill="1" applyBorder="1"/>
    <xf numFmtId="0" fontId="56" fillId="0" borderId="0" xfId="1" applyFont="1"/>
    <xf numFmtId="3" fontId="58" fillId="0" borderId="1" xfId="4825" applyNumberFormat="1" applyFill="1" applyBorder="1"/>
    <xf numFmtId="166" fontId="0" fillId="2" borderId="23" xfId="8" applyNumberFormat="1" applyFont="1" applyFill="1" applyBorder="1"/>
    <xf numFmtId="3" fontId="58" fillId="0" borderId="1" xfId="4826" applyNumberFormat="1" applyFill="1" applyBorder="1"/>
    <xf numFmtId="3" fontId="3" fillId="0" borderId="1" xfId="4792" applyNumberFormat="1" applyBorder="1"/>
    <xf numFmtId="3" fontId="3" fillId="0" borderId="1" xfId="4772" applyNumberFormat="1" applyBorder="1"/>
    <xf numFmtId="3" fontId="58" fillId="0" borderId="1" xfId="4820" applyNumberFormat="1" applyFill="1" applyBorder="1"/>
    <xf numFmtId="3" fontId="58" fillId="0" borderId="1" xfId="4798" applyNumberFormat="1" applyFill="1" applyBorder="1"/>
    <xf numFmtId="3" fontId="58" fillId="0" borderId="1" xfId="4832" applyNumberFormat="1" applyFill="1" applyBorder="1"/>
    <xf numFmtId="3" fontId="3" fillId="0" borderId="1" xfId="4771" applyNumberFormat="1" applyFill="1" applyBorder="1"/>
    <xf numFmtId="3" fontId="58" fillId="0" borderId="1" xfId="4853" applyNumberFormat="1" applyBorder="1"/>
    <xf numFmtId="3" fontId="58" fillId="0" borderId="1" xfId="4830" applyNumberFormat="1" applyFill="1" applyBorder="1"/>
    <xf numFmtId="3" fontId="3" fillId="0" borderId="0" xfId="4828" applyNumberFormat="1" applyFont="1" applyBorder="1"/>
    <xf numFmtId="3" fontId="3" fillId="0" borderId="1" xfId="4769" applyNumberFormat="1" applyFill="1" applyBorder="1"/>
    <xf numFmtId="3" fontId="58" fillId="0" borderId="1" xfId="4829" applyNumberFormat="1" applyFill="1" applyBorder="1"/>
    <xf numFmtId="3" fontId="58" fillId="0" borderId="1" xfId="4807" applyNumberFormat="1" applyBorder="1"/>
    <xf numFmtId="3" fontId="3" fillId="0" borderId="1" xfId="4794" applyNumberFormat="1" applyFill="1" applyBorder="1"/>
    <xf numFmtId="3" fontId="58" fillId="0" borderId="1" xfId="4852" applyNumberFormat="1" applyBorder="1"/>
    <xf numFmtId="3" fontId="58" fillId="0" borderId="1" xfId="4828" applyNumberFormat="1" applyBorder="1"/>
    <xf numFmtId="3" fontId="58" fillId="0" borderId="1" xfId="4818" applyNumberFormat="1" applyFill="1" applyBorder="1"/>
    <xf numFmtId="0" fontId="3" fillId="0" borderId="1" xfId="1" applyFont="1" applyBorder="1"/>
    <xf numFmtId="3" fontId="58" fillId="0" borderId="1" xfId="4841" applyNumberFormat="1" applyBorder="1"/>
    <xf numFmtId="0" fontId="6" fillId="0" borderId="0" xfId="7" applyFont="1" applyAlignment="1">
      <alignment horizontal="center"/>
    </xf>
    <xf numFmtId="0" fontId="4" fillId="0" borderId="2" xfId="1" applyFont="1" applyBorder="1" applyAlignment="1">
      <alignment horizontal="left" vertical="top" wrapText="1"/>
    </xf>
  </cellXfs>
  <cellStyles count="4855">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00" xfId="4810"/>
    <cellStyle name="Comma 101" xfId="4821"/>
    <cellStyle name="Comma 102" xfId="4799"/>
    <cellStyle name="Comma 103" xfId="4822"/>
    <cellStyle name="Comma 104" xfId="4840"/>
    <cellStyle name="Comma 105" xfId="4845"/>
    <cellStyle name="Comma 106" xfId="4842"/>
    <cellStyle name="Comma 107" xfId="4847"/>
    <cellStyle name="Comma 108" xfId="4850"/>
    <cellStyle name="Comma 109" xfId="4846"/>
    <cellStyle name="Comma 11" xfId="224"/>
    <cellStyle name="Comma 110" xfId="480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 92" xfId="4801"/>
    <cellStyle name="Comma 93" xfId="4815"/>
    <cellStyle name="Comma 94" xfId="4837"/>
    <cellStyle name="Comma 95" xfId="4802"/>
    <cellStyle name="Comma 96" xfId="4817"/>
    <cellStyle name="Comma 97" xfId="4811"/>
    <cellStyle name="Comma 98" xfId="4812"/>
    <cellStyle name="Comma 99" xfId="4819"/>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16" xfId="4798"/>
    <cellStyle name="Normal 117" xfId="4816"/>
    <cellStyle name="Normal 118" xfId="4820"/>
    <cellStyle name="Normal 119" xfId="4832"/>
    <cellStyle name="Normal 12" xfId="2417"/>
    <cellStyle name="Normal 12 2" xfId="2418"/>
    <cellStyle name="Normal 12 3" xfId="2419"/>
    <cellStyle name="Normal 12 4" xfId="2420"/>
    <cellStyle name="Normal 120" xfId="4827"/>
    <cellStyle name="Normal 121" xfId="4825"/>
    <cellStyle name="Normal 122" xfId="4829"/>
    <cellStyle name="Normal 123" xfId="4830"/>
    <cellStyle name="Normal 124" xfId="4806"/>
    <cellStyle name="Normal 125" xfId="4818"/>
    <cellStyle name="Normal 126" xfId="4836"/>
    <cellStyle name="Normal 127" xfId="4826"/>
    <cellStyle name="Normal 128" xfId="4841"/>
    <cellStyle name="Normal 129" xfId="4843"/>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30" xfId="4853"/>
    <cellStyle name="Normal 131" xfId="4852"/>
    <cellStyle name="Normal 132" xfId="4844"/>
    <cellStyle name="Normal 133" xfId="4807"/>
    <cellStyle name="Normal 134" xfId="4828"/>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41" xfId="4800"/>
    <cellStyle name="Percent 42" xfId="4824"/>
    <cellStyle name="Percent 43" xfId="4808"/>
    <cellStyle name="Percent 44" xfId="4839"/>
    <cellStyle name="Percent 45" xfId="4834"/>
    <cellStyle name="Percent 46" xfId="4803"/>
    <cellStyle name="Percent 47" xfId="4831"/>
    <cellStyle name="Percent 48" xfId="4805"/>
    <cellStyle name="Percent 49" xfId="4823"/>
    <cellStyle name="Percent 5" xfId="4278"/>
    <cellStyle name="Percent 5 2" xfId="4279"/>
    <cellStyle name="Percent 5 2 2" xfId="4280"/>
    <cellStyle name="Percent 5 2 3" xfId="4281"/>
    <cellStyle name="Percent 5 3" xfId="4282"/>
    <cellStyle name="Percent 5 4" xfId="4283"/>
    <cellStyle name="Percent 50" xfId="4809"/>
    <cellStyle name="Percent 51" xfId="4838"/>
    <cellStyle name="Percent 52" xfId="4835"/>
    <cellStyle name="Percent 53" xfId="4813"/>
    <cellStyle name="Percent 54" xfId="4814"/>
    <cellStyle name="Percent 55" xfId="4833"/>
    <cellStyle name="Percent 56" xfId="4854"/>
    <cellStyle name="Percent 57" xfId="4851"/>
    <cellStyle name="Percent 58" xfId="4848"/>
    <cellStyle name="Percent 59" xfId="4849"/>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6"/>
  <sheetViews>
    <sheetView showGridLines="0" tabSelected="1" zoomScale="80" zoomScaleNormal="80" workbookViewId="0">
      <pane ySplit="14" topLeftCell="A15" activePane="bottomLeft" state="frozenSplit"/>
      <selection pane="bottomLeft" activeCell="C33" sqref="C33"/>
    </sheetView>
  </sheetViews>
  <sheetFormatPr defaultColWidth="9.109375" defaultRowHeight="13.2"/>
  <cols>
    <col min="1" max="1" width="28.109375" style="3" customWidth="1"/>
    <col min="2" max="6" width="16" style="1" customWidth="1"/>
    <col min="7" max="7" width="16" style="3" customWidth="1"/>
    <col min="8" max="8" width="17.109375" style="1" bestFit="1" customWidth="1"/>
    <col min="9" max="13" width="15.5546875" style="1" bestFit="1" customWidth="1"/>
    <col min="14" max="15" width="9.109375" style="1"/>
    <col min="16" max="17" width="9.109375" style="4"/>
    <col min="18" max="16384" width="9.109375" style="1"/>
  </cols>
  <sheetData>
    <row r="1" spans="1:15">
      <c r="A1" s="71"/>
      <c r="L1" s="5" t="s">
        <v>0</v>
      </c>
      <c r="M1" s="6" t="str">
        <f>EBNUMBER</f>
        <v>EB-2015-0083</v>
      </c>
      <c r="N1" s="6"/>
    </row>
    <row r="2" spans="1:15">
      <c r="A2" s="71"/>
      <c r="L2" s="5" t="s">
        <v>1</v>
      </c>
      <c r="M2" s="7">
        <v>3</v>
      </c>
    </row>
    <row r="3" spans="1:15">
      <c r="A3" s="71"/>
      <c r="L3" s="5" t="s">
        <v>2</v>
      </c>
      <c r="M3" s="7">
        <v>1</v>
      </c>
    </row>
    <row r="4" spans="1:15">
      <c r="A4" s="71"/>
      <c r="L4" s="5" t="s">
        <v>3</v>
      </c>
      <c r="M4" s="7">
        <v>1</v>
      </c>
    </row>
    <row r="5" spans="1:15">
      <c r="A5" s="71"/>
      <c r="L5" s="5" t="s">
        <v>4</v>
      </c>
      <c r="M5" s="8">
        <v>3</v>
      </c>
    </row>
    <row r="6" spans="1:15">
      <c r="A6" s="71"/>
      <c r="L6" s="5"/>
      <c r="M6" s="9"/>
    </row>
    <row r="7" spans="1:15">
      <c r="A7" s="71"/>
      <c r="L7" s="5" t="s">
        <v>5</v>
      </c>
      <c r="M7" s="10">
        <v>42258</v>
      </c>
    </row>
    <row r="8" spans="1:15">
      <c r="A8" s="71"/>
    </row>
    <row r="9" spans="1:15" ht="17.399999999999999">
      <c r="A9" s="81" t="s">
        <v>6</v>
      </c>
      <c r="B9" s="81"/>
      <c r="C9" s="81"/>
      <c r="D9" s="81"/>
      <c r="E9" s="81"/>
      <c r="F9" s="81"/>
      <c r="G9" s="81"/>
      <c r="H9" s="81"/>
      <c r="I9" s="81"/>
      <c r="J9" s="81"/>
      <c r="K9" s="81"/>
      <c r="L9" s="81"/>
      <c r="M9" s="81"/>
      <c r="N9" s="11"/>
      <c r="O9" s="11"/>
    </row>
    <row r="10" spans="1:15" ht="17.399999999999999">
      <c r="A10" s="81" t="s">
        <v>32</v>
      </c>
      <c r="B10" s="81"/>
      <c r="C10" s="81"/>
      <c r="D10" s="81"/>
      <c r="E10" s="81"/>
      <c r="F10" s="81"/>
      <c r="G10" s="81"/>
      <c r="H10" s="81"/>
      <c r="I10" s="81"/>
      <c r="J10" s="81"/>
      <c r="K10" s="81"/>
      <c r="L10" s="81"/>
      <c r="M10" s="81"/>
      <c r="N10" s="11"/>
      <c r="O10" s="11"/>
    </row>
    <row r="12" spans="1:15">
      <c r="A12" s="3" t="s">
        <v>7</v>
      </c>
    </row>
    <row r="14" spans="1:15" ht="59.4" customHeight="1">
      <c r="A14" s="79"/>
      <c r="B14" s="12" t="str">
        <f>RebaseYear-2 &amp; " 
Weather Normalized"</f>
        <v>2009 
Weather Normalized</v>
      </c>
      <c r="C14" s="12" t="str">
        <f>RebaseYear-1 &amp; " 
Weather Normalized"</f>
        <v>2010 
Weather Normalized</v>
      </c>
      <c r="D14" s="12" t="str">
        <f>RebaseYear+0 &amp; " 
Weather Normalized"</f>
        <v>2011 
Weather Normalized</v>
      </c>
      <c r="E14" s="12" t="str">
        <f>RebaseYear+1 &amp; " 
Weather Normalized"</f>
        <v>2012 
Weather Normalized</v>
      </c>
      <c r="F14" s="12" t="str">
        <f>RebaseYear+2 &amp; " 
Weather Normalized"</f>
        <v>2013 
Weather Normalized</v>
      </c>
      <c r="G14" s="12" t="str">
        <f>RebaseYear+3 &amp; " 
Weather Normalized"</f>
        <v>2014 
Weather Normalized</v>
      </c>
      <c r="H14" s="12" t="str">
        <f>BridgeYear&amp;" 
Bridge Forecast 
CDM Adjusted"</f>
        <v>2015 
Bridge Forecast 
CDM Adjusted</v>
      </c>
      <c r="I14" s="12" t="str">
        <f>TestYear+0 &amp;" 
Test Forecast
CDM Adjusted"</f>
        <v>2016 
Test Forecast
CDM Adjusted</v>
      </c>
      <c r="J14" s="12" t="str">
        <f>TestYear+1 &amp;" 
Test Forecast
CDM Adjusted"</f>
        <v>2017 
Test Forecast
CDM Adjusted</v>
      </c>
      <c r="K14" s="12" t="str">
        <f>TestYear+2 &amp;" 
Test Forecast
CDM Adjusted"</f>
        <v>2018 
Test Forecast
CDM Adjusted</v>
      </c>
      <c r="L14" s="12" t="str">
        <f>TestYear+3 &amp;" 
Test Forecast
CDM Adjusted"</f>
        <v>2019 
Test Forecast
CDM Adjusted</v>
      </c>
      <c r="M14" s="12" t="str">
        <f>TestYear+4 &amp;" 
Test Forecast
CDM Adjusted"</f>
        <v>2020 
Test Forecast
CDM Adjusted</v>
      </c>
      <c r="N14" s="13"/>
      <c r="O14" s="13"/>
    </row>
    <row r="15" spans="1:15">
      <c r="A15" s="14" t="s">
        <v>8</v>
      </c>
      <c r="B15" s="15"/>
      <c r="C15" s="15"/>
      <c r="D15" s="15"/>
      <c r="E15" s="15"/>
      <c r="F15" s="15"/>
      <c r="G15" s="42"/>
      <c r="H15" s="15"/>
      <c r="I15" s="15"/>
      <c r="J15" s="15"/>
      <c r="K15" s="15"/>
      <c r="L15" s="15"/>
      <c r="M15" s="15"/>
    </row>
    <row r="16" spans="1:15">
      <c r="A16" s="16" t="s">
        <v>9</v>
      </c>
      <c r="B16" s="18">
        <v>23107</v>
      </c>
      <c r="C16" s="18">
        <v>23163</v>
      </c>
      <c r="D16" s="18">
        <v>23212</v>
      </c>
      <c r="E16" s="18">
        <v>23193</v>
      </c>
      <c r="F16" s="18">
        <v>23468</v>
      </c>
      <c r="G16" s="18">
        <v>23852.583333333332</v>
      </c>
      <c r="H16" s="18">
        <v>24004.475833780409</v>
      </c>
      <c r="I16" s="18">
        <v>24157.335580892955</v>
      </c>
      <c r="J16" s="18">
        <v>24311.16873406732</v>
      </c>
      <c r="K16" s="18">
        <v>24465.981491922685</v>
      </c>
      <c r="L16" s="18">
        <v>24621.780092550849</v>
      </c>
      <c r="M16" s="18">
        <v>24778.570813767583</v>
      </c>
    </row>
    <row r="17" spans="1:17">
      <c r="A17" s="19" t="s">
        <v>10</v>
      </c>
      <c r="B17" s="66">
        <v>198884445.53850344</v>
      </c>
      <c r="C17" s="66">
        <v>195591927.1698426</v>
      </c>
      <c r="D17" s="58">
        <v>192163011.19059366</v>
      </c>
      <c r="E17" s="58">
        <v>187471244.27989352</v>
      </c>
      <c r="F17" s="58">
        <v>188263211.05711615</v>
      </c>
      <c r="G17" s="58">
        <v>190835981.25779665</v>
      </c>
      <c r="H17" s="63">
        <v>189417831.59427273</v>
      </c>
      <c r="I17" s="63">
        <v>188560877.96303329</v>
      </c>
      <c r="J17" s="63">
        <v>187842287.22543088</v>
      </c>
      <c r="K17" s="63">
        <v>186889964.73096657</v>
      </c>
      <c r="L17" s="63">
        <v>185977036.64103729</v>
      </c>
      <c r="M17" s="63">
        <v>185141745.14295503</v>
      </c>
      <c r="Q17" s="21"/>
    </row>
    <row r="18" spans="1:17" ht="14.4" hidden="1" customHeight="1">
      <c r="A18" s="52" t="s">
        <v>11</v>
      </c>
      <c r="B18" s="61"/>
      <c r="C18" s="61"/>
      <c r="D18" s="61"/>
      <c r="E18" s="61"/>
      <c r="F18" s="61"/>
      <c r="G18" s="50"/>
      <c r="H18" s="61"/>
      <c r="I18" s="61"/>
      <c r="J18" s="61"/>
      <c r="K18" s="61"/>
      <c r="L18" s="61"/>
      <c r="M18" s="61"/>
      <c r="Q18" s="21"/>
    </row>
    <row r="19" spans="1:17">
      <c r="A19" s="24" t="s">
        <v>12</v>
      </c>
      <c r="B19" s="25"/>
      <c r="C19" s="25"/>
      <c r="D19" s="25"/>
      <c r="E19" s="25"/>
      <c r="F19" s="25"/>
      <c r="G19" s="44"/>
      <c r="H19" s="25"/>
      <c r="I19" s="25"/>
      <c r="J19" s="25"/>
      <c r="K19" s="25"/>
      <c r="L19" s="25"/>
      <c r="M19" s="25"/>
      <c r="Q19" s="21"/>
    </row>
    <row r="20" spans="1:17" ht="14.4">
      <c r="A20" s="22" t="str">
        <f>A16</f>
        <v># of Customers</v>
      </c>
      <c r="B20" s="26" t="s">
        <v>31</v>
      </c>
      <c r="C20" s="26">
        <f>IF(ISERROR((C16-B16)/B16), 0, (C16-B16)/B16)</f>
        <v>2.4235080278703423E-3</v>
      </c>
      <c r="D20" s="26">
        <f>IF(ISERROR((D16-C16)/C16), 0, (D16-C16)/C16)</f>
        <v>2.1154427319431852E-3</v>
      </c>
      <c r="E20" s="26">
        <f>IF(ISERROR((E16-D16)/D16), 0, (E16-D16)/D16)</f>
        <v>-8.1854213337928658E-4</v>
      </c>
      <c r="F20" s="26">
        <f t="shared" ref="F20:M20" si="0">IF(ISERROR((F16-E16)/E16), 0, (F16-E16)/E16)</f>
        <v>1.1857025826758074E-2</v>
      </c>
      <c r="G20" s="26">
        <f t="shared" si="0"/>
        <v>1.6387563206635935E-2</v>
      </c>
      <c r="H20" s="26">
        <f t="shared" si="0"/>
        <v>6.3679685476587767E-3</v>
      </c>
      <c r="I20" s="26">
        <f t="shared" si="0"/>
        <v>6.36796854765869E-3</v>
      </c>
      <c r="J20" s="26">
        <f t="shared" si="0"/>
        <v>6.3679685476587628E-3</v>
      </c>
      <c r="K20" s="26">
        <f t="shared" si="0"/>
        <v>6.3679685476587264E-3</v>
      </c>
      <c r="L20" s="26">
        <f t="shared" si="0"/>
        <v>6.367968547658736E-3</v>
      </c>
      <c r="M20" s="26">
        <f t="shared" si="0"/>
        <v>6.367968547658736E-3</v>
      </c>
      <c r="Q20" s="21"/>
    </row>
    <row r="21" spans="1:17" ht="14.4">
      <c r="A21" s="22" t="s">
        <v>10</v>
      </c>
      <c r="B21" s="26" t="s">
        <v>31</v>
      </c>
      <c r="C21" s="26">
        <f>IF(ISERROR((C17-B17)/B17), 0, (C17-B17)/B17)</f>
        <v>-1.6554931481674948E-2</v>
      </c>
      <c r="D21" s="26">
        <f t="shared" ref="D21:M21" si="1">IF(ISERROR((D17-C17)/C17), 0, (D17-C17)/C17)</f>
        <v>-1.7530968833245533E-2</v>
      </c>
      <c r="E21" s="26">
        <f t="shared" si="1"/>
        <v>-2.4415556779794068E-2</v>
      </c>
      <c r="F21" s="26">
        <f t="shared" si="1"/>
        <v>4.224470692903875E-3</v>
      </c>
      <c r="G21" s="26">
        <f t="shared" si="1"/>
        <v>1.3665814931308888E-2</v>
      </c>
      <c r="H21" s="26">
        <f t="shared" si="1"/>
        <v>-7.4312488356593582E-3</v>
      </c>
      <c r="I21" s="26">
        <f t="shared" si="1"/>
        <v>-4.524144448422431E-3</v>
      </c>
      <c r="J21" s="26">
        <f t="shared" si="1"/>
        <v>-3.8109216787974966E-3</v>
      </c>
      <c r="K21" s="26">
        <f t="shared" si="1"/>
        <v>-5.0697982255796265E-3</v>
      </c>
      <c r="L21" s="26">
        <f t="shared" si="1"/>
        <v>-4.8848427535607315E-3</v>
      </c>
      <c r="M21" s="26">
        <f t="shared" si="1"/>
        <v>-4.4913690053814785E-3</v>
      </c>
      <c r="Q21" s="21"/>
    </row>
    <row r="22" spans="1:17" ht="14.4" hidden="1" customHeight="1">
      <c r="A22" s="22" t="s">
        <v>11</v>
      </c>
      <c r="B22" s="26">
        <f>IF(ISERROR((B18-#REF!)/#REF!), 0, (B18-#REF!)/#REF!)</f>
        <v>0</v>
      </c>
      <c r="C22" s="26">
        <f>IF(ISERROR((C18-#REF!)/#REF!), 0, (C18-#REF!)/#REF!)</f>
        <v>0</v>
      </c>
      <c r="D22" s="26">
        <f>IF(ISERROR((D18-#REF!)/#REF!), 0, (D18-#REF!)/#REF!)</f>
        <v>0</v>
      </c>
      <c r="E22" s="26">
        <f>IF(ISERROR((E18-#REF!)/#REF!), 0, (E18-#REF!)/#REF!)</f>
        <v>0</v>
      </c>
      <c r="F22" s="26">
        <f>IF(ISERROR((F18-#REF!)/#REF!), 0, (F18-#REF!)/#REF!)</f>
        <v>0</v>
      </c>
      <c r="G22" s="45">
        <f>IF(ISERROR((G18-#REF!)/#REF!), 0, (G18-#REF!)/#REF!)</f>
        <v>0</v>
      </c>
      <c r="H22" s="26">
        <f>IF(ISERROR((H18-#REF!)/#REF!), 0, (H18-#REF!)/#REF!)</f>
        <v>0</v>
      </c>
      <c r="I22" s="26">
        <f>IF(ISERROR((I18-#REF!)/#REF!), 0, (I18-#REF!)/#REF!)</f>
        <v>0</v>
      </c>
      <c r="J22" s="26">
        <f>IF(ISERROR((J18-#REF!)/#REF!), 0, (J18-#REF!)/#REF!)</f>
        <v>0</v>
      </c>
      <c r="K22" s="26">
        <f>IF(ISERROR((K18-#REF!)/#REF!), 0, (K18-#REF!)/#REF!)</f>
        <v>0</v>
      </c>
      <c r="L22" s="26">
        <f>IF(ISERROR((L18-#REF!)/#REF!), 0, (L18-#REF!)/#REF!)</f>
        <v>0</v>
      </c>
      <c r="M22" s="26">
        <f>IF(ISERROR((M18-#REF!)/#REF!), 0, (M18-#REF!)/#REF!)</f>
        <v>0</v>
      </c>
      <c r="Q22" s="21"/>
    </row>
    <row r="23" spans="1:17">
      <c r="A23" s="2"/>
      <c r="Q23" s="21"/>
    </row>
    <row r="24" spans="1:17">
      <c r="A24" s="27" t="s">
        <v>13</v>
      </c>
      <c r="B24" s="15"/>
      <c r="C24" s="15"/>
      <c r="D24" s="15"/>
      <c r="E24" s="15"/>
      <c r="F24" s="15"/>
      <c r="G24" s="42"/>
      <c r="H24" s="15"/>
      <c r="I24" s="15"/>
      <c r="J24" s="15"/>
      <c r="K24" s="15"/>
      <c r="L24" s="15"/>
      <c r="M24" s="15"/>
    </row>
    <row r="25" spans="1:17">
      <c r="A25" s="16" t="s">
        <v>9</v>
      </c>
      <c r="B25" s="18">
        <v>3319</v>
      </c>
      <c r="C25" s="18">
        <v>3300</v>
      </c>
      <c r="D25" s="18">
        <v>3297.75</v>
      </c>
      <c r="E25" s="18">
        <v>3249.8333333333335</v>
      </c>
      <c r="F25" s="18">
        <v>3212.75</v>
      </c>
      <c r="G25" s="18">
        <v>3051.3333333333335</v>
      </c>
      <c r="H25" s="18">
        <v>3000.3728711861681</v>
      </c>
      <c r="I25" s="18">
        <v>2950.2635021247315</v>
      </c>
      <c r="J25" s="18">
        <v>2900.9910120031923</v>
      </c>
      <c r="K25" s="18">
        <v>2852.5414240668401</v>
      </c>
      <c r="L25" s="18">
        <v>2804.9009949874062</v>
      </c>
      <c r="M25" s="18">
        <v>2758.0562109645957</v>
      </c>
    </row>
    <row r="26" spans="1:17">
      <c r="A26" s="19" t="s">
        <v>10</v>
      </c>
      <c r="B26" s="65">
        <v>96064962.049348533</v>
      </c>
      <c r="C26" s="65">
        <v>94490081.160482809</v>
      </c>
      <c r="D26" s="67">
        <v>93776077.331089303</v>
      </c>
      <c r="E26" s="67">
        <v>90457594.875864983</v>
      </c>
      <c r="F26" s="67">
        <v>87793270.472651705</v>
      </c>
      <c r="G26" s="67">
        <v>92804877.442799196</v>
      </c>
      <c r="H26" s="64">
        <v>90135229.310733005</v>
      </c>
      <c r="I26" s="64">
        <v>87729829.603991896</v>
      </c>
      <c r="J26" s="64">
        <v>86574289.587245122</v>
      </c>
      <c r="K26" s="64">
        <v>85112366.307530954</v>
      </c>
      <c r="L26" s="64">
        <v>82749000.313891336</v>
      </c>
      <c r="M26" s="64">
        <v>80540932.583926842</v>
      </c>
      <c r="Q26" s="28"/>
    </row>
    <row r="27" spans="1:17" ht="13.35" hidden="1" customHeight="1">
      <c r="A27" s="52" t="s">
        <v>11</v>
      </c>
      <c r="B27" s="61"/>
      <c r="C27" s="61"/>
      <c r="D27" s="61"/>
      <c r="E27" s="61"/>
      <c r="F27" s="61"/>
      <c r="G27" s="50"/>
      <c r="H27" s="61"/>
      <c r="I27" s="61"/>
      <c r="J27" s="61"/>
      <c r="K27" s="61"/>
      <c r="L27" s="61"/>
      <c r="M27" s="61"/>
      <c r="Q27" s="28"/>
    </row>
    <row r="28" spans="1:17">
      <c r="A28" s="24" t="s">
        <v>12</v>
      </c>
      <c r="B28" s="25"/>
      <c r="C28" s="25"/>
      <c r="D28" s="25"/>
      <c r="E28" s="25"/>
      <c r="F28" s="25"/>
      <c r="G28" s="44"/>
      <c r="H28" s="25"/>
      <c r="I28" s="25"/>
      <c r="J28" s="25"/>
      <c r="K28" s="25"/>
      <c r="L28" s="25"/>
      <c r="M28" s="25"/>
      <c r="Q28" s="28"/>
    </row>
    <row r="29" spans="1:17" ht="14.4">
      <c r="A29" s="22" t="str">
        <f>A25</f>
        <v># of Customers</v>
      </c>
      <c r="B29" s="26" t="s">
        <v>31</v>
      </c>
      <c r="C29" s="26">
        <f>IF(ISERROR((C25-B25)/B25), 0, (C25-B25)/B25)</f>
        <v>-5.7246158481470324E-3</v>
      </c>
      <c r="D29" s="26">
        <f t="shared" ref="D29:M29" si="2">IF(ISERROR((D25-C25)/C25), 0, (D25-C25)/C25)</f>
        <v>-6.8181818181818187E-4</v>
      </c>
      <c r="E29" s="26">
        <f t="shared" si="2"/>
        <v>-1.4530108912642413E-2</v>
      </c>
      <c r="F29" s="26">
        <f t="shared" si="2"/>
        <v>-1.1410841581619617E-2</v>
      </c>
      <c r="G29" s="26">
        <f t="shared" si="2"/>
        <v>-5.0242523279640967E-2</v>
      </c>
      <c r="H29" s="26">
        <f t="shared" si="2"/>
        <v>-1.6701047240714008E-2</v>
      </c>
      <c r="I29" s="26">
        <f t="shared" si="2"/>
        <v>-1.6701047240713904E-2</v>
      </c>
      <c r="J29" s="26">
        <f t="shared" si="2"/>
        <v>-1.6701047240713925E-2</v>
      </c>
      <c r="K29" s="26">
        <f t="shared" si="2"/>
        <v>-1.6701047240714039E-2</v>
      </c>
      <c r="L29" s="26">
        <f t="shared" si="2"/>
        <v>-1.6701047240714022E-2</v>
      </c>
      <c r="M29" s="26">
        <f t="shared" si="2"/>
        <v>-1.6701047240714036E-2</v>
      </c>
      <c r="Q29" s="28"/>
    </row>
    <row r="30" spans="1:17" ht="14.4">
      <c r="A30" s="22" t="s">
        <v>10</v>
      </c>
      <c r="B30" s="26" t="s">
        <v>31</v>
      </c>
      <c r="C30" s="26">
        <f>IF(ISERROR((C26-B26)/B26), 0, (C26-B26)/B26)</f>
        <v>-1.6393915692765364E-2</v>
      </c>
      <c r="D30" s="26">
        <f t="shared" ref="D30:M30" si="3">IF(ISERROR((D26-C26)/C26), 0, (D26-C26)/C26)</f>
        <v>-7.5563892064060721E-3</v>
      </c>
      <c r="E30" s="26">
        <f t="shared" si="3"/>
        <v>-3.5387302920636812E-2</v>
      </c>
      <c r="F30" s="26">
        <f t="shared" si="3"/>
        <v>-2.9453849694650092E-2</v>
      </c>
      <c r="G30" s="26">
        <f t="shared" si="3"/>
        <v>5.7084181317845373E-2</v>
      </c>
      <c r="H30" s="26">
        <f t="shared" si="3"/>
        <v>-2.8766248128624952E-2</v>
      </c>
      <c r="I30" s="26">
        <f t="shared" si="3"/>
        <v>-2.6686565565265417E-2</v>
      </c>
      <c r="J30" s="26">
        <f t="shared" si="3"/>
        <v>-1.317157484475719E-2</v>
      </c>
      <c r="K30" s="26">
        <f t="shared" si="3"/>
        <v>-1.6886344510409362E-2</v>
      </c>
      <c r="L30" s="26">
        <f t="shared" si="3"/>
        <v>-2.7767598248886916E-2</v>
      </c>
      <c r="M30" s="26">
        <f t="shared" si="3"/>
        <v>-2.6683920308265274E-2</v>
      </c>
      <c r="Q30" s="28"/>
    </row>
    <row r="31" spans="1:17" ht="13.35" hidden="1" customHeight="1">
      <c r="A31" s="22" t="s">
        <v>11</v>
      </c>
      <c r="B31" s="26">
        <f>IF(ISERROR((B27-#REF!)/#REF!), 0, (B27-#REF!)/#REF!)</f>
        <v>0</v>
      </c>
      <c r="C31" s="26">
        <f>IF(ISERROR((C27-#REF!)/#REF!), 0, (C27-#REF!)/#REF!)</f>
        <v>0</v>
      </c>
      <c r="D31" s="26">
        <f>IF(ISERROR((D27-#REF!)/#REF!), 0, (D27-#REF!)/#REF!)</f>
        <v>0</v>
      </c>
      <c r="E31" s="26">
        <f>IF(ISERROR((E27-#REF!)/#REF!), 0, (E27-#REF!)/#REF!)</f>
        <v>0</v>
      </c>
      <c r="F31" s="26">
        <f>IF(ISERROR((F27-#REF!)/#REF!), 0, (F27-#REF!)/#REF!)</f>
        <v>0</v>
      </c>
      <c r="G31" s="45">
        <f>IF(ISERROR((G27-#REF!)/#REF!), 0, (G27-#REF!)/#REF!)</f>
        <v>0</v>
      </c>
      <c r="H31" s="26">
        <f>IF(ISERROR((H27-#REF!)/#REF!), 0, (H27-#REF!)/#REF!)</f>
        <v>0</v>
      </c>
      <c r="I31" s="26">
        <f>IF(ISERROR((I27-#REF!)/#REF!), 0, (I27-#REF!)/#REF!)</f>
        <v>0</v>
      </c>
      <c r="J31" s="26">
        <f>IF(ISERROR((J27-#REF!)/#REF!), 0, (J27-#REF!)/#REF!)</f>
        <v>0</v>
      </c>
      <c r="K31" s="26">
        <f>IF(ISERROR((K27-#REF!)/#REF!), 0, (K27-#REF!)/#REF!)</f>
        <v>0</v>
      </c>
      <c r="L31" s="26">
        <f>IF(ISERROR((L27-#REF!)/#REF!), 0, (L27-#REF!)/#REF!)</f>
        <v>0</v>
      </c>
      <c r="M31" s="26">
        <f>IF(ISERROR((M27-#REF!)/#REF!), 0, (M27-#REF!)/#REF!)</f>
        <v>0</v>
      </c>
      <c r="Q31" s="28"/>
    </row>
    <row r="32" spans="1:17">
      <c r="A32" s="82" t="s">
        <v>14</v>
      </c>
      <c r="B32" s="82"/>
      <c r="C32" s="82"/>
      <c r="D32" s="82"/>
      <c r="E32" s="82"/>
      <c r="F32" s="82"/>
      <c r="G32" s="82"/>
      <c r="H32" s="82"/>
      <c r="I32" s="82"/>
      <c r="J32" s="82"/>
      <c r="K32" s="82"/>
      <c r="L32" s="82"/>
      <c r="M32" s="82"/>
      <c r="Q32" s="28"/>
    </row>
    <row r="33" spans="1:17">
      <c r="A33" s="29" t="s">
        <v>15</v>
      </c>
      <c r="B33" s="15"/>
      <c r="C33" s="15"/>
      <c r="D33" s="15"/>
      <c r="E33" s="15"/>
      <c r="F33" s="15"/>
      <c r="G33" s="42"/>
      <c r="H33" s="15"/>
      <c r="I33" s="15"/>
      <c r="J33" s="15"/>
      <c r="K33" s="15"/>
      <c r="L33" s="15"/>
      <c r="M33" s="15"/>
      <c r="Q33" s="28"/>
    </row>
    <row r="34" spans="1:17">
      <c r="A34" s="16" t="s">
        <v>9</v>
      </c>
      <c r="B34" s="18">
        <v>295</v>
      </c>
      <c r="C34" s="18">
        <v>294</v>
      </c>
      <c r="D34" s="18">
        <v>291</v>
      </c>
      <c r="E34" s="18">
        <v>306.58333333333331</v>
      </c>
      <c r="F34" s="18">
        <v>317.75</v>
      </c>
      <c r="G34" s="18">
        <v>324.5</v>
      </c>
      <c r="H34" s="18">
        <v>330.70760277267368</v>
      </c>
      <c r="I34" s="18">
        <v>337.03395541340069</v>
      </c>
      <c r="J34" s="18">
        <v>343.48132957706599</v>
      </c>
      <c r="K34" s="18">
        <v>350.05204037473698</v>
      </c>
      <c r="L34" s="18">
        <v>356.74844720496901</v>
      </c>
      <c r="M34" s="18">
        <v>363.57295460101398</v>
      </c>
      <c r="Q34" s="30"/>
    </row>
    <row r="35" spans="1:17">
      <c r="A35" s="19" t="s">
        <v>10</v>
      </c>
      <c r="B35" s="55">
        <v>271411675.65216857</v>
      </c>
      <c r="C35" s="55">
        <v>272384594.60780555</v>
      </c>
      <c r="D35" s="60">
        <v>276283653.64495987</v>
      </c>
      <c r="E35" s="60">
        <v>275227380.00079316</v>
      </c>
      <c r="F35" s="60">
        <v>278459749.2745657</v>
      </c>
      <c r="G35" s="60">
        <v>272240655.0201714</v>
      </c>
      <c r="H35" s="72">
        <v>273909927.53035933</v>
      </c>
      <c r="I35" s="72">
        <v>276480202.45999652</v>
      </c>
      <c r="J35" s="72">
        <v>279259356.28869754</v>
      </c>
      <c r="K35" s="72">
        <v>281887678.25358003</v>
      </c>
      <c r="L35" s="72">
        <v>284542723.13749915</v>
      </c>
      <c r="M35" s="72">
        <v>287775925.30258161</v>
      </c>
      <c r="Q35" s="30"/>
    </row>
    <row r="36" spans="1:17" s="59" customFormat="1">
      <c r="A36" s="22" t="s">
        <v>11</v>
      </c>
      <c r="B36" s="80">
        <v>725074.94571661903</v>
      </c>
      <c r="C36" s="80">
        <v>744034.082392285</v>
      </c>
      <c r="D36" s="54">
        <v>773781.7395267752</v>
      </c>
      <c r="E36" s="54">
        <v>783405.36091460986</v>
      </c>
      <c r="F36" s="54">
        <v>764415.64402856654</v>
      </c>
      <c r="G36" s="54">
        <v>743202.11510624015</v>
      </c>
      <c r="H36" s="54">
        <v>747759.13786306698</v>
      </c>
      <c r="I36" s="54">
        <v>754775.84800126939</v>
      </c>
      <c r="J36" s="54">
        <v>762362.78612240776</v>
      </c>
      <c r="K36" s="54">
        <v>769537.96149559412</v>
      </c>
      <c r="L36" s="54">
        <v>776786.08897781931</v>
      </c>
      <c r="M36" s="54">
        <v>785612.55425163126</v>
      </c>
      <c r="P36" s="53"/>
      <c r="Q36" s="49"/>
    </row>
    <row r="37" spans="1:17">
      <c r="A37" s="24" t="s">
        <v>12</v>
      </c>
      <c r="B37" s="25"/>
      <c r="C37" s="25"/>
      <c r="D37" s="25"/>
      <c r="E37" s="25"/>
      <c r="F37" s="25"/>
      <c r="G37" s="44"/>
      <c r="H37" s="25"/>
      <c r="I37" s="25"/>
      <c r="J37" s="25"/>
      <c r="K37" s="25"/>
      <c r="L37" s="25"/>
      <c r="M37" s="25"/>
      <c r="Q37" s="30"/>
    </row>
    <row r="38" spans="1:17" ht="14.4">
      <c r="A38" s="22" t="str">
        <f>A34</f>
        <v># of Customers</v>
      </c>
      <c r="B38" s="26" t="s">
        <v>31</v>
      </c>
      <c r="C38" s="26">
        <f>IF(ISERROR((C34-B34)/B34), 0, (C34-B34)/B34)</f>
        <v>-3.3898305084745762E-3</v>
      </c>
      <c r="D38" s="26">
        <f t="shared" ref="D38:M38" si="4">IF(ISERROR((D34-C34)/C34), 0, (D34-C34)/C34)</f>
        <v>-1.020408163265306E-2</v>
      </c>
      <c r="E38" s="26">
        <f t="shared" si="4"/>
        <v>5.3550973654066372E-2</v>
      </c>
      <c r="F38" s="26">
        <f t="shared" si="4"/>
        <v>3.6422941016580654E-2</v>
      </c>
      <c r="G38" s="26">
        <f t="shared" si="4"/>
        <v>2.1243115656963022E-2</v>
      </c>
      <c r="H38" s="26">
        <f t="shared" si="4"/>
        <v>1.9129746603000559E-2</v>
      </c>
      <c r="I38" s="26">
        <f t="shared" si="4"/>
        <v>1.9129746603000548E-2</v>
      </c>
      <c r="J38" s="26">
        <f t="shared" si="4"/>
        <v>1.9129746603000434E-2</v>
      </c>
      <c r="K38" s="26">
        <f t="shared" si="4"/>
        <v>1.9129746603000531E-2</v>
      </c>
      <c r="L38" s="26">
        <f t="shared" si="4"/>
        <v>1.9129746603000548E-2</v>
      </c>
      <c r="M38" s="26">
        <f t="shared" si="4"/>
        <v>1.9129746603000514E-2</v>
      </c>
      <c r="Q38" s="30"/>
    </row>
    <row r="39" spans="1:17" ht="14.4">
      <c r="A39" s="22" t="s">
        <v>10</v>
      </c>
      <c r="B39" s="26" t="s">
        <v>31</v>
      </c>
      <c r="C39" s="26">
        <f t="shared" ref="C39:M40" si="5">IF(ISERROR((C35-B35)/B35), 0, (C35-B35)/B35)</f>
        <v>3.5846613941687461E-3</v>
      </c>
      <c r="D39" s="26">
        <f t="shared" si="5"/>
        <v>1.4314535823027724E-2</v>
      </c>
      <c r="E39" s="26">
        <f t="shared" si="5"/>
        <v>-3.8231492534266231E-3</v>
      </c>
      <c r="F39" s="26">
        <f t="shared" si="5"/>
        <v>1.1744359422973189E-2</v>
      </c>
      <c r="G39" s="26">
        <f t="shared" si="5"/>
        <v>-2.2333907398092812E-2</v>
      </c>
      <c r="H39" s="26">
        <f t="shared" si="5"/>
        <v>6.1316062807160116E-3</v>
      </c>
      <c r="I39" s="26">
        <f t="shared" si="5"/>
        <v>9.3836501393411969E-3</v>
      </c>
      <c r="J39" s="26">
        <f t="shared" si="5"/>
        <v>1.0051908975663928E-2</v>
      </c>
      <c r="K39" s="26">
        <f t="shared" si="5"/>
        <v>9.4117597340779551E-3</v>
      </c>
      <c r="L39" s="26">
        <f t="shared" si="5"/>
        <v>9.4188043279092859E-3</v>
      </c>
      <c r="M39" s="26">
        <f t="shared" si="5"/>
        <v>1.136280038874893E-2</v>
      </c>
      <c r="Q39" s="30"/>
    </row>
    <row r="40" spans="1:17" s="3" customFormat="1" ht="14.4">
      <c r="A40" s="22" t="s">
        <v>11</v>
      </c>
      <c r="B40" s="45" t="s">
        <v>31</v>
      </c>
      <c r="C40" s="26">
        <f t="shared" si="5"/>
        <v>2.6147830355561296E-2</v>
      </c>
      <c r="D40" s="26">
        <f t="shared" si="5"/>
        <v>3.9981578584199901E-2</v>
      </c>
      <c r="E40" s="26">
        <f t="shared" si="5"/>
        <v>1.2437126512859062E-2</v>
      </c>
      <c r="F40" s="26">
        <f t="shared" si="5"/>
        <v>-2.4239962902313058E-2</v>
      </c>
      <c r="G40" s="26">
        <f t="shared" si="5"/>
        <v>-2.7751301386937127E-2</v>
      </c>
      <c r="H40" s="26">
        <f t="shared" si="5"/>
        <v>6.1316062807159908E-3</v>
      </c>
      <c r="I40" s="26">
        <f t="shared" si="5"/>
        <v>9.3836501393411847E-3</v>
      </c>
      <c r="J40" s="26">
        <f t="shared" si="5"/>
        <v>1.0051908975664008E-2</v>
      </c>
      <c r="K40" s="26">
        <f t="shared" si="5"/>
        <v>9.4117597340779499E-3</v>
      </c>
      <c r="L40" s="26">
        <f t="shared" si="5"/>
        <v>9.4188043279092807E-3</v>
      </c>
      <c r="M40" s="26">
        <f t="shared" si="5"/>
        <v>1.1362800388748958E-2</v>
      </c>
      <c r="P40" s="41"/>
      <c r="Q40" s="30"/>
    </row>
    <row r="41" spans="1:17" s="31" customFormat="1">
      <c r="A41" s="82" t="s">
        <v>16</v>
      </c>
      <c r="B41" s="82"/>
      <c r="C41" s="82"/>
      <c r="D41" s="82"/>
      <c r="E41" s="82"/>
      <c r="F41" s="82"/>
      <c r="G41" s="82"/>
      <c r="H41" s="82"/>
      <c r="I41" s="82"/>
      <c r="J41" s="82"/>
      <c r="K41" s="82"/>
      <c r="L41" s="82"/>
      <c r="M41" s="82"/>
      <c r="P41" s="32"/>
      <c r="Q41" s="30"/>
    </row>
    <row r="42" spans="1:17">
      <c r="A42" s="33" t="s">
        <v>17</v>
      </c>
      <c r="B42" s="15"/>
      <c r="C42" s="15"/>
      <c r="D42" s="15"/>
      <c r="E42" s="15"/>
      <c r="F42" s="15"/>
      <c r="G42" s="42"/>
      <c r="H42" s="15"/>
      <c r="I42" s="15"/>
      <c r="J42" s="15"/>
      <c r="K42" s="15"/>
      <c r="L42" s="15"/>
      <c r="M42" s="15"/>
      <c r="Q42" s="30"/>
    </row>
    <row r="43" spans="1:17">
      <c r="A43" s="16" t="s">
        <v>9</v>
      </c>
      <c r="B43" s="18">
        <v>3</v>
      </c>
      <c r="C43" s="18">
        <v>3</v>
      </c>
      <c r="D43" s="18">
        <v>3</v>
      </c>
      <c r="E43" s="18">
        <v>3</v>
      </c>
      <c r="F43" s="18">
        <v>3</v>
      </c>
      <c r="G43" s="18">
        <v>3</v>
      </c>
      <c r="H43" s="18">
        <v>3</v>
      </c>
      <c r="I43" s="18">
        <v>3</v>
      </c>
      <c r="J43" s="18">
        <v>3</v>
      </c>
      <c r="K43" s="18">
        <v>3</v>
      </c>
      <c r="L43" s="18">
        <v>3</v>
      </c>
      <c r="M43" s="18">
        <v>3</v>
      </c>
      <c r="Q43" s="30"/>
    </row>
    <row r="44" spans="1:17">
      <c r="A44" s="19" t="s">
        <v>10</v>
      </c>
      <c r="B44" s="73">
        <v>148687034.32790083</v>
      </c>
      <c r="C44" s="73">
        <v>150173339.5026477</v>
      </c>
      <c r="D44" s="70">
        <v>154138389.63490626</v>
      </c>
      <c r="E44" s="70">
        <v>152025144.92765218</v>
      </c>
      <c r="F44" s="70">
        <v>154963792.47234988</v>
      </c>
      <c r="G44" s="70">
        <v>153804617.79760087</v>
      </c>
      <c r="H44" s="68">
        <v>154864222.08218554</v>
      </c>
      <c r="I44" s="68">
        <v>156314903.86013326</v>
      </c>
      <c r="J44" s="68">
        <v>157466055.56925222</v>
      </c>
      <c r="K44" s="68">
        <v>158640434.61743277</v>
      </c>
      <c r="L44" s="68">
        <v>159878758.78210899</v>
      </c>
      <c r="M44" s="68">
        <v>161354888.32475093</v>
      </c>
      <c r="Q44" s="34"/>
    </row>
    <row r="45" spans="1:17" s="59" customFormat="1">
      <c r="A45" s="22" t="s">
        <v>11</v>
      </c>
      <c r="B45" s="69">
        <v>241899.06941293011</v>
      </c>
      <c r="C45" s="69">
        <v>291824.85216925119</v>
      </c>
      <c r="D45" s="76">
        <v>293441.34938257793</v>
      </c>
      <c r="E45" s="76">
        <v>316094.21639379184</v>
      </c>
      <c r="F45" s="76">
        <v>293665.0454971164</v>
      </c>
      <c r="G45" s="76">
        <v>290774.58862421149</v>
      </c>
      <c r="H45" s="76">
        <v>292777.81846455357</v>
      </c>
      <c r="I45" s="76">
        <v>295520.3979998604</v>
      </c>
      <c r="J45" s="76">
        <v>297696.70238822151</v>
      </c>
      <c r="K45" s="76">
        <v>299916.91911196749</v>
      </c>
      <c r="L45" s="76">
        <v>302258.02697155718</v>
      </c>
      <c r="M45" s="76">
        <v>305048.71665736742</v>
      </c>
      <c r="P45" s="53"/>
      <c r="Q45" s="48"/>
    </row>
    <row r="46" spans="1:17">
      <c r="A46" s="24" t="s">
        <v>12</v>
      </c>
      <c r="B46" s="25"/>
      <c r="C46" s="25"/>
      <c r="D46" s="25"/>
      <c r="E46" s="25"/>
      <c r="F46" s="25"/>
      <c r="G46" s="44"/>
      <c r="H46" s="25"/>
      <c r="I46" s="25"/>
      <c r="J46" s="25"/>
      <c r="K46" s="25"/>
      <c r="L46" s="25"/>
      <c r="M46" s="25"/>
      <c r="Q46" s="35"/>
    </row>
    <row r="47" spans="1:17" ht="14.4">
      <c r="A47" s="22" t="str">
        <f>A43</f>
        <v># of Customers</v>
      </c>
      <c r="B47" s="26" t="s">
        <v>31</v>
      </c>
      <c r="C47" s="26">
        <f>IF(ISERROR((C43-B43)/B43), 0, (C43-B43)/B43)</f>
        <v>0</v>
      </c>
      <c r="D47" s="26">
        <f t="shared" ref="D47:M47" si="6">IF(ISERROR((D43-C43)/C43), 0, (D43-C43)/C43)</f>
        <v>0</v>
      </c>
      <c r="E47" s="26">
        <f t="shared" si="6"/>
        <v>0</v>
      </c>
      <c r="F47" s="26">
        <f t="shared" si="6"/>
        <v>0</v>
      </c>
      <c r="G47" s="26">
        <f t="shared" si="6"/>
        <v>0</v>
      </c>
      <c r="H47" s="26">
        <f t="shared" si="6"/>
        <v>0</v>
      </c>
      <c r="I47" s="26">
        <f t="shared" si="6"/>
        <v>0</v>
      </c>
      <c r="J47" s="26">
        <f t="shared" si="6"/>
        <v>0</v>
      </c>
      <c r="K47" s="26">
        <f t="shared" si="6"/>
        <v>0</v>
      </c>
      <c r="L47" s="26">
        <f t="shared" si="6"/>
        <v>0</v>
      </c>
      <c r="M47" s="26">
        <f t="shared" si="6"/>
        <v>0</v>
      </c>
      <c r="Q47" s="35"/>
    </row>
    <row r="48" spans="1:17" ht="14.4">
      <c r="A48" s="22" t="s">
        <v>10</v>
      </c>
      <c r="B48" s="26" t="s">
        <v>31</v>
      </c>
      <c r="C48" s="26">
        <f t="shared" ref="C48:M49" si="7">IF(ISERROR((C44-B44)/B44), 0, (C44-B44)/B44)</f>
        <v>9.9961989386990469E-3</v>
      </c>
      <c r="D48" s="26">
        <f t="shared" si="7"/>
        <v>2.6403156148689471E-2</v>
      </c>
      <c r="E48" s="26">
        <f t="shared" si="7"/>
        <v>-1.3710047913822991E-2</v>
      </c>
      <c r="F48" s="26">
        <f t="shared" si="7"/>
        <v>1.9330009822363176E-2</v>
      </c>
      <c r="G48" s="26">
        <f t="shared" si="7"/>
        <v>-7.4802936625073093E-3</v>
      </c>
      <c r="H48" s="26">
        <f t="shared" si="7"/>
        <v>6.889287849465334E-3</v>
      </c>
      <c r="I48" s="26">
        <f t="shared" si="7"/>
        <v>9.3674430313404177E-3</v>
      </c>
      <c r="J48" s="26">
        <f t="shared" si="7"/>
        <v>7.3643119158297576E-3</v>
      </c>
      <c r="K48" s="26">
        <f t="shared" si="7"/>
        <v>7.4579822548744065E-3</v>
      </c>
      <c r="L48" s="26">
        <f t="shared" si="7"/>
        <v>7.8058545897361125E-3</v>
      </c>
      <c r="M48" s="26">
        <f t="shared" si="7"/>
        <v>9.2328058704388809E-3</v>
      </c>
      <c r="Q48" s="35"/>
    </row>
    <row r="49" spans="1:17" ht="14.4">
      <c r="A49" s="22" t="s">
        <v>11</v>
      </c>
      <c r="B49" s="26" t="s">
        <v>31</v>
      </c>
      <c r="C49" s="26">
        <f t="shared" si="7"/>
        <v>0.20639096660225686</v>
      </c>
      <c r="D49" s="26">
        <f t="shared" si="7"/>
        <v>5.5392719342121539E-3</v>
      </c>
      <c r="E49" s="26">
        <f t="shared" si="7"/>
        <v>7.719725614293009E-2</v>
      </c>
      <c r="F49" s="26">
        <f t="shared" si="7"/>
        <v>-7.0957232791418925E-2</v>
      </c>
      <c r="G49" s="26">
        <f t="shared" si="7"/>
        <v>-9.8426997602385352E-3</v>
      </c>
      <c r="H49" s="26">
        <f t="shared" si="7"/>
        <v>6.8892878494653705E-3</v>
      </c>
      <c r="I49" s="26">
        <f t="shared" si="7"/>
        <v>9.3674430313404403E-3</v>
      </c>
      <c r="J49" s="26">
        <f t="shared" si="7"/>
        <v>7.3643119158297082E-3</v>
      </c>
      <c r="K49" s="26">
        <f t="shared" si="7"/>
        <v>7.4579822548743943E-3</v>
      </c>
      <c r="L49" s="26">
        <f t="shared" si="7"/>
        <v>7.8058545897361706E-3</v>
      </c>
      <c r="M49" s="26">
        <f t="shared" si="7"/>
        <v>9.2328058704387959E-3</v>
      </c>
      <c r="Q49" s="36"/>
    </row>
    <row r="50" spans="1:17">
      <c r="A50" s="2"/>
      <c r="Q50" s="36"/>
    </row>
    <row r="51" spans="1:17">
      <c r="A51" s="37" t="s">
        <v>18</v>
      </c>
      <c r="B51" s="15"/>
      <c r="C51" s="15"/>
      <c r="D51" s="15"/>
      <c r="E51" s="15"/>
      <c r="F51" s="15"/>
      <c r="G51" s="42"/>
      <c r="H51" s="15"/>
      <c r="I51" s="15"/>
      <c r="J51" s="15"/>
      <c r="K51" s="15"/>
      <c r="L51" s="15"/>
      <c r="M51" s="15"/>
      <c r="Q51" s="36"/>
    </row>
    <row r="52" spans="1:17">
      <c r="A52" s="22" t="s">
        <v>19</v>
      </c>
      <c r="B52" s="18">
        <v>5114</v>
      </c>
      <c r="C52" s="18">
        <v>5117</v>
      </c>
      <c r="D52" s="18">
        <v>5119.583333333333</v>
      </c>
      <c r="E52" s="18">
        <v>5126</v>
      </c>
      <c r="F52" s="18">
        <v>5384.916666666667</v>
      </c>
      <c r="G52" s="18">
        <v>5228.083333333333</v>
      </c>
      <c r="H52" s="18">
        <v>5336.5</v>
      </c>
      <c r="I52" s="18">
        <v>5348.5</v>
      </c>
      <c r="J52" s="18">
        <v>5360.5</v>
      </c>
      <c r="K52" s="18">
        <v>5372.5</v>
      </c>
      <c r="L52" s="18">
        <v>5384.5</v>
      </c>
      <c r="M52" s="18">
        <v>5396.5</v>
      </c>
      <c r="Q52" s="36"/>
    </row>
    <row r="53" spans="1:17">
      <c r="A53" s="19" t="s">
        <v>10</v>
      </c>
      <c r="B53" s="56">
        <v>3992184.5421686745</v>
      </c>
      <c r="C53" s="56">
        <v>4076824</v>
      </c>
      <c r="D53" s="78">
        <v>4142238</v>
      </c>
      <c r="E53" s="78">
        <v>4555371</v>
      </c>
      <c r="F53" s="78">
        <v>3336835</v>
      </c>
      <c r="G53" s="78">
        <v>1817916.7936968291</v>
      </c>
      <c r="H53" s="75">
        <v>1814577.0773553622</v>
      </c>
      <c r="I53" s="75">
        <v>1818158.4601505373</v>
      </c>
      <c r="J53" s="75">
        <v>1821739.8429457126</v>
      </c>
      <c r="K53" s="75">
        <v>1825321.2257408875</v>
      </c>
      <c r="L53" s="75">
        <v>1828902.6085360628</v>
      </c>
      <c r="M53" s="75">
        <v>1832483.9913312381</v>
      </c>
      <c r="Q53" s="36"/>
    </row>
    <row r="54" spans="1:17" s="59" customFormat="1">
      <c r="A54" s="22" t="s">
        <v>11</v>
      </c>
      <c r="B54" s="74">
        <v>11246.296000000002</v>
      </c>
      <c r="C54" s="74">
        <v>11251.134999999998</v>
      </c>
      <c r="D54" s="77">
        <v>11236.715</v>
      </c>
      <c r="E54" s="77">
        <v>10983.794</v>
      </c>
      <c r="F54" s="77">
        <v>8303.8459999999995</v>
      </c>
      <c r="G54" s="77">
        <v>5045.1949999999997</v>
      </c>
      <c r="H54" s="77">
        <v>5035.9264128755458</v>
      </c>
      <c r="I54" s="77">
        <v>5045.8656876729137</v>
      </c>
      <c r="J54" s="77">
        <v>5055.8049624702826</v>
      </c>
      <c r="K54" s="77">
        <v>5065.7442372676505</v>
      </c>
      <c r="L54" s="77">
        <v>5075.6835120650194</v>
      </c>
      <c r="M54" s="77">
        <v>5085.6227868623882</v>
      </c>
      <c r="P54" s="53"/>
      <c r="Q54" s="47"/>
    </row>
    <row r="55" spans="1:17">
      <c r="A55" s="24" t="s">
        <v>12</v>
      </c>
      <c r="B55" s="25"/>
      <c r="C55" s="25"/>
      <c r="D55" s="25"/>
      <c r="E55" s="25"/>
      <c r="F55" s="25"/>
      <c r="G55" s="44"/>
      <c r="H55" s="25"/>
      <c r="I55" s="25"/>
      <c r="J55" s="25"/>
      <c r="K55" s="25"/>
      <c r="L55" s="25"/>
      <c r="M55" s="25"/>
      <c r="Q55" s="36"/>
    </row>
    <row r="56" spans="1:17" ht="14.4">
      <c r="A56" s="22" t="str">
        <f>A52</f>
        <v># of Connections</v>
      </c>
      <c r="B56" s="26" t="s">
        <v>31</v>
      </c>
      <c r="C56" s="26">
        <f>IF(ISERROR((C52-B52)/B52), 0, (C52-B52)/B52)</f>
        <v>5.8662495111458737E-4</v>
      </c>
      <c r="D56" s="26">
        <f t="shared" ref="D56:M56" si="8">IF(ISERROR((D52-C52)/C52), 0, (D52-C52)/C52)</f>
        <v>5.0485310403225133E-4</v>
      </c>
      <c r="E56" s="26">
        <f t="shared" si="8"/>
        <v>1.2533572068039985E-3</v>
      </c>
      <c r="F56" s="26">
        <f t="shared" si="8"/>
        <v>5.0510469501885868E-2</v>
      </c>
      <c r="G56" s="26">
        <f t="shared" si="8"/>
        <v>-2.9124560887664731E-2</v>
      </c>
      <c r="H56" s="26">
        <f t="shared" si="8"/>
        <v>2.0737363916030472E-2</v>
      </c>
      <c r="I56" s="26">
        <f t="shared" si="8"/>
        <v>2.2486648552422E-3</v>
      </c>
      <c r="J56" s="26">
        <f t="shared" si="8"/>
        <v>2.2436197064597549E-3</v>
      </c>
      <c r="K56" s="26">
        <f t="shared" si="8"/>
        <v>2.2385971457886391E-3</v>
      </c>
      <c r="L56" s="26">
        <f t="shared" si="8"/>
        <v>2.2335970218706376E-3</v>
      </c>
      <c r="M56" s="26">
        <f t="shared" si="8"/>
        <v>2.228619184696815E-3</v>
      </c>
      <c r="Q56" s="34"/>
    </row>
    <row r="57" spans="1:17" ht="14.4">
      <c r="A57" s="22" t="s">
        <v>10</v>
      </c>
      <c r="B57" s="26" t="s">
        <v>31</v>
      </c>
      <c r="C57" s="26">
        <f t="shared" ref="C57:M58" si="9">IF(ISERROR((C53-B53)/B53), 0, (C53-B53)/B53)</f>
        <v>2.1201288902678528E-2</v>
      </c>
      <c r="D57" s="26">
        <f t="shared" si="9"/>
        <v>1.60453333281005E-2</v>
      </c>
      <c r="E57" s="26">
        <f t="shared" si="9"/>
        <v>9.973666409317862E-2</v>
      </c>
      <c r="F57" s="26">
        <f t="shared" si="9"/>
        <v>-0.26749434897838176</v>
      </c>
      <c r="G57" s="26">
        <f t="shared" si="9"/>
        <v>-0.45519727715130381</v>
      </c>
      <c r="H57" s="26">
        <f t="shared" si="9"/>
        <v>-1.8371117715874044E-3</v>
      </c>
      <c r="I57" s="26">
        <f t="shared" si="9"/>
        <v>1.9736735572537505E-3</v>
      </c>
      <c r="J57" s="26">
        <f t="shared" si="9"/>
        <v>1.9697858430220536E-3</v>
      </c>
      <c r="K57" s="26">
        <f t="shared" si="9"/>
        <v>1.9659134146090933E-3</v>
      </c>
      <c r="L57" s="26">
        <f t="shared" si="9"/>
        <v>1.9620561820408579E-3</v>
      </c>
      <c r="M57" s="26">
        <f t="shared" si="9"/>
        <v>1.9582140560464329E-3</v>
      </c>
      <c r="Q57" s="38"/>
    </row>
    <row r="58" spans="1:17" ht="14.4">
      <c r="A58" s="22" t="s">
        <v>11</v>
      </c>
      <c r="B58" s="26" t="s">
        <v>31</v>
      </c>
      <c r="C58" s="26">
        <f t="shared" si="9"/>
        <v>4.3027499898600418E-4</v>
      </c>
      <c r="D58" s="26">
        <f t="shared" si="9"/>
        <v>-1.2816484736871663E-3</v>
      </c>
      <c r="E58" s="26">
        <f t="shared" si="9"/>
        <v>-2.2508446641211446E-2</v>
      </c>
      <c r="F58" s="26">
        <f t="shared" si="9"/>
        <v>-0.243991101799615</v>
      </c>
      <c r="G58" s="26">
        <f t="shared" si="9"/>
        <v>-0.39242671407923507</v>
      </c>
      <c r="H58" s="26">
        <f t="shared" si="9"/>
        <v>-1.8371117715874046E-3</v>
      </c>
      <c r="I58" s="26">
        <f t="shared" si="9"/>
        <v>1.9736735572536998E-3</v>
      </c>
      <c r="J58" s="26">
        <f t="shared" si="9"/>
        <v>1.9697858430220553E-3</v>
      </c>
      <c r="K58" s="26">
        <f t="shared" si="9"/>
        <v>1.9659134146091709E-3</v>
      </c>
      <c r="L58" s="26">
        <f t="shared" si="9"/>
        <v>1.9620561820408596E-3</v>
      </c>
      <c r="M58" s="26">
        <f t="shared" si="9"/>
        <v>1.9582140560464342E-3</v>
      </c>
      <c r="Q58" s="38"/>
    </row>
    <row r="59" spans="1:17">
      <c r="A59" s="2"/>
      <c r="Q59" s="38"/>
    </row>
    <row r="60" spans="1:17">
      <c r="A60" s="39" t="s">
        <v>20</v>
      </c>
      <c r="B60" s="15"/>
      <c r="C60" s="15"/>
      <c r="D60" s="15"/>
      <c r="E60" s="15"/>
      <c r="F60" s="15"/>
      <c r="G60" s="42"/>
      <c r="H60" s="15"/>
      <c r="I60" s="15"/>
      <c r="J60" s="15"/>
      <c r="K60" s="15"/>
      <c r="L60" s="15"/>
      <c r="M60" s="15"/>
      <c r="Q60" s="38"/>
    </row>
    <row r="61" spans="1:17">
      <c r="A61" s="22" t="s">
        <v>9</v>
      </c>
      <c r="B61" s="18">
        <v>163</v>
      </c>
      <c r="C61" s="18">
        <v>158</v>
      </c>
      <c r="D61" s="18">
        <v>155.5</v>
      </c>
      <c r="E61" s="18">
        <v>152</v>
      </c>
      <c r="F61" s="18">
        <v>150.83333333333334</v>
      </c>
      <c r="G61" s="18">
        <v>146.5</v>
      </c>
      <c r="H61" s="18">
        <v>143.47952986235688</v>
      </c>
      <c r="I61" s="18">
        <v>140.52133439947414</v>
      </c>
      <c r="J61" s="18">
        <v>137.6241296605296</v>
      </c>
      <c r="K61" s="18">
        <v>134.78665816661319</v>
      </c>
      <c r="L61" s="18">
        <v>132.00768836494109</v>
      </c>
      <c r="M61" s="18">
        <v>129.28601409432264</v>
      </c>
      <c r="Q61" s="38"/>
    </row>
    <row r="62" spans="1:17">
      <c r="A62" s="19" t="s">
        <v>10</v>
      </c>
      <c r="B62" s="51">
        <v>2256948.7499999995</v>
      </c>
      <c r="C62" s="51">
        <v>2229012.04</v>
      </c>
      <c r="D62" s="62">
        <v>1517655.06</v>
      </c>
      <c r="E62" s="62">
        <v>1484560.47</v>
      </c>
      <c r="F62" s="62">
        <v>1499819.8</v>
      </c>
      <c r="G62" s="62">
        <v>1247036.4200000002</v>
      </c>
      <c r="H62" s="57">
        <v>1221325.5922377929</v>
      </c>
      <c r="I62" s="57">
        <v>1196144.8585880077</v>
      </c>
      <c r="J62" s="57">
        <v>1171483.2898121688</v>
      </c>
      <c r="K62" s="57">
        <v>1147330.1820058511</v>
      </c>
      <c r="L62" s="57">
        <v>1123675.0519528456</v>
      </c>
      <c r="M62" s="57">
        <v>1100507.632575111</v>
      </c>
      <c r="Q62" s="38"/>
    </row>
    <row r="63" spans="1:17" ht="14.4" hidden="1">
      <c r="A63" s="22" t="s">
        <v>11</v>
      </c>
      <c r="B63" s="17"/>
      <c r="C63" s="17"/>
      <c r="D63" s="17"/>
      <c r="E63" s="17"/>
      <c r="F63" s="17"/>
      <c r="G63" s="17"/>
      <c r="H63" s="23"/>
      <c r="I63" s="23"/>
      <c r="J63" s="17"/>
      <c r="K63" s="17"/>
      <c r="L63" s="23"/>
      <c r="M63" s="23"/>
      <c r="Q63" s="38"/>
    </row>
    <row r="64" spans="1:17">
      <c r="A64" s="24" t="s">
        <v>12</v>
      </c>
      <c r="B64" s="25"/>
      <c r="C64" s="25"/>
      <c r="D64" s="25"/>
      <c r="E64" s="25"/>
      <c r="F64" s="25"/>
      <c r="G64" s="44"/>
      <c r="H64" s="25"/>
      <c r="I64" s="25"/>
      <c r="J64" s="25"/>
      <c r="K64" s="25"/>
      <c r="L64" s="25"/>
      <c r="M64" s="25"/>
      <c r="Q64" s="38"/>
    </row>
    <row r="65" spans="1:17" ht="14.4">
      <c r="A65" s="22" t="str">
        <f>A61</f>
        <v># of Customers</v>
      </c>
      <c r="B65" s="26" t="s">
        <v>31</v>
      </c>
      <c r="C65" s="26">
        <f>IF(ISERROR((C61-B61)/B61), 0, (C61-B61)/B61)</f>
        <v>-3.0674846625766871E-2</v>
      </c>
      <c r="D65" s="26">
        <f t="shared" ref="D65:M65" si="10">IF(ISERROR((D61-C61)/C61), 0, (D61-C61)/C61)</f>
        <v>-1.5822784810126583E-2</v>
      </c>
      <c r="E65" s="26">
        <f t="shared" si="10"/>
        <v>-2.2508038585209004E-2</v>
      </c>
      <c r="F65" s="26">
        <f t="shared" si="10"/>
        <v>-7.6754385964911661E-3</v>
      </c>
      <c r="G65" s="26">
        <f t="shared" si="10"/>
        <v>-2.8729281767955861E-2</v>
      </c>
      <c r="H65" s="26">
        <f t="shared" si="10"/>
        <v>-2.0617543601659495E-2</v>
      </c>
      <c r="I65" s="26">
        <f t="shared" si="10"/>
        <v>-2.0617543601659447E-2</v>
      </c>
      <c r="J65" s="26">
        <f t="shared" si="10"/>
        <v>-2.0617543601659533E-2</v>
      </c>
      <c r="K65" s="26">
        <f t="shared" si="10"/>
        <v>-2.0617543601659509E-2</v>
      </c>
      <c r="L65" s="26">
        <f t="shared" si="10"/>
        <v>-2.061754360165937E-2</v>
      </c>
      <c r="M65" s="26">
        <f t="shared" si="10"/>
        <v>-2.0617543601659485E-2</v>
      </c>
      <c r="Q65" s="38"/>
    </row>
    <row r="66" spans="1:17" ht="14.4">
      <c r="A66" s="22" t="s">
        <v>10</v>
      </c>
      <c r="B66" s="26" t="s">
        <v>31</v>
      </c>
      <c r="C66" s="26">
        <f>IF(ISERROR((C62-B62)/B62), 0, (C62-B62)/B62)</f>
        <v>-1.2378087894109028E-2</v>
      </c>
      <c r="D66" s="26">
        <f t="shared" ref="D66:M66" si="11">IF(ISERROR((D62-C62)/C62), 0, (D62-C62)/C62)</f>
        <v>-0.31913554850067116</v>
      </c>
      <c r="E66" s="26">
        <f t="shared" si="11"/>
        <v>-2.1806397825339892E-2</v>
      </c>
      <c r="F66" s="26">
        <f t="shared" si="11"/>
        <v>1.0278685380865675E-2</v>
      </c>
      <c r="G66" s="26">
        <f t="shared" si="11"/>
        <v>-0.16854250090577541</v>
      </c>
      <c r="H66" s="26">
        <f t="shared" si="11"/>
        <v>-2.0617543601659401E-2</v>
      </c>
      <c r="I66" s="26">
        <f t="shared" si="11"/>
        <v>-2.0617543601659384E-2</v>
      </c>
      <c r="J66" s="26">
        <f t="shared" si="11"/>
        <v>-2.0617543601659377E-2</v>
      </c>
      <c r="K66" s="26">
        <f t="shared" si="11"/>
        <v>-2.0617543601659363E-2</v>
      </c>
      <c r="L66" s="26">
        <f t="shared" si="11"/>
        <v>-2.061754360165937E-2</v>
      </c>
      <c r="M66" s="26">
        <f t="shared" si="11"/>
        <v>-2.061754360165937E-2</v>
      </c>
      <c r="Q66" s="38"/>
    </row>
    <row r="67" spans="1:17" ht="14.4" hidden="1">
      <c r="A67" s="22" t="s">
        <v>11</v>
      </c>
      <c r="B67" s="26">
        <f>IF(ISERROR((B63-#REF!)/#REF!), 0, (B63-#REF!)/#REF!)</f>
        <v>0</v>
      </c>
      <c r="C67" s="26">
        <f>IF(ISERROR((C63-#REF!)/#REF!), 0, (C63-#REF!)/#REF!)</f>
        <v>0</v>
      </c>
      <c r="D67" s="26">
        <f>IF(ISERROR((D63-#REF!)/#REF!), 0, (D63-#REF!)/#REF!)</f>
        <v>0</v>
      </c>
      <c r="E67" s="26">
        <f>IF(ISERROR((E63-#REF!)/#REF!), 0, (E63-#REF!)/#REF!)</f>
        <v>0</v>
      </c>
      <c r="F67" s="26">
        <f>IF(ISERROR((F63-#REF!)/#REF!), 0, (F63-#REF!)/#REF!)</f>
        <v>0</v>
      </c>
      <c r="G67" s="45">
        <f>IF(ISERROR((G63-#REF!)/#REF!), 0, (G63-#REF!)/#REF!)</f>
        <v>0</v>
      </c>
      <c r="H67" s="26">
        <f>IF(ISERROR((H63-#REF!)/#REF!), 0, (H63-#REF!)/#REF!)</f>
        <v>0</v>
      </c>
      <c r="I67" s="26">
        <f>IF(ISERROR((I63-#REF!)/#REF!), 0, (I63-#REF!)/#REF!)</f>
        <v>0</v>
      </c>
      <c r="J67" s="26">
        <f>IF(ISERROR((J63-#REF!)/#REF!), 0, (J63-#REF!)/#REF!)</f>
        <v>0</v>
      </c>
      <c r="K67" s="26">
        <f>IF(ISERROR((K63-#REF!)/#REF!), 0, (K63-#REF!)/#REF!)</f>
        <v>0</v>
      </c>
      <c r="L67" s="26">
        <f>IF(ISERROR((L63-#REF!)/#REF!), 0, (L63-#REF!)/#REF!)</f>
        <v>0</v>
      </c>
      <c r="M67" s="26">
        <f>IF(ISERROR((M63-#REF!)/#REF!), 0, (M63-#REF!)/#REF!)</f>
        <v>0</v>
      </c>
    </row>
    <row r="68" spans="1:17">
      <c r="A68" s="2"/>
    </row>
    <row r="69" spans="1:17" hidden="1">
      <c r="A69" s="14" t="s">
        <v>21</v>
      </c>
      <c r="B69" s="15"/>
      <c r="C69" s="15"/>
      <c r="D69" s="15"/>
      <c r="E69" s="15"/>
      <c r="F69" s="15"/>
      <c r="G69" s="42"/>
      <c r="H69" s="15"/>
      <c r="I69" s="15"/>
      <c r="J69" s="15"/>
      <c r="K69" s="15"/>
      <c r="L69" s="15"/>
      <c r="M69" s="15"/>
    </row>
    <row r="70" spans="1:17" ht="14.4" hidden="1">
      <c r="A70" s="16" t="s">
        <v>9</v>
      </c>
      <c r="B70" s="23"/>
      <c r="C70" s="23"/>
      <c r="D70" s="23"/>
      <c r="E70" s="23"/>
      <c r="F70" s="23"/>
      <c r="G70" s="43"/>
      <c r="H70" s="23"/>
      <c r="I70" s="23"/>
      <c r="J70" s="23"/>
      <c r="K70" s="23"/>
      <c r="L70" s="23"/>
      <c r="M70" s="23"/>
    </row>
    <row r="71" spans="1:17" ht="14.4" hidden="1">
      <c r="A71" s="22" t="s">
        <v>10</v>
      </c>
      <c r="B71" s="23"/>
      <c r="C71" s="23"/>
      <c r="D71" s="23"/>
      <c r="E71" s="23"/>
      <c r="F71" s="23"/>
      <c r="G71" s="43"/>
      <c r="H71" s="23"/>
      <c r="I71" s="23"/>
      <c r="J71" s="23"/>
      <c r="K71" s="23"/>
      <c r="L71" s="23"/>
      <c r="M71" s="23"/>
    </row>
    <row r="72" spans="1:17" ht="14.4" hidden="1">
      <c r="A72" s="22" t="s">
        <v>11</v>
      </c>
      <c r="B72" s="23"/>
      <c r="C72" s="23"/>
      <c r="D72" s="23"/>
      <c r="E72" s="23"/>
      <c r="F72" s="23"/>
      <c r="G72" s="43"/>
      <c r="H72" s="23"/>
      <c r="I72" s="23"/>
      <c r="J72" s="23"/>
      <c r="K72" s="23"/>
      <c r="L72" s="23"/>
      <c r="M72" s="23"/>
    </row>
    <row r="73" spans="1:17" hidden="1">
      <c r="A73" s="24" t="s">
        <v>22</v>
      </c>
      <c r="B73" s="25"/>
      <c r="C73" s="25"/>
      <c r="D73" s="25"/>
      <c r="E73" s="25"/>
      <c r="F73" s="25"/>
      <c r="G73" s="44"/>
      <c r="H73" s="25"/>
      <c r="I73" s="25"/>
      <c r="J73" s="25"/>
      <c r="K73" s="25"/>
      <c r="L73" s="25"/>
      <c r="M73" s="25"/>
    </row>
    <row r="74" spans="1:17" ht="14.4" hidden="1">
      <c r="A74" s="22" t="str">
        <f>A70</f>
        <v># of Customers</v>
      </c>
      <c r="B74" s="26">
        <f>IF(ISERROR((B70-#REF!)/#REF!), 0, (B70-#REF!)/#REF!)</f>
        <v>0</v>
      </c>
      <c r="C74" s="26">
        <f>IF(ISERROR((C70-#REF!)/#REF!), 0, (C70-#REF!)/#REF!)</f>
        <v>0</v>
      </c>
      <c r="D74" s="26">
        <f>IF(ISERROR((D70-#REF!)/#REF!), 0, (D70-#REF!)/#REF!)</f>
        <v>0</v>
      </c>
      <c r="E74" s="26">
        <f>IF(ISERROR((E70-#REF!)/#REF!), 0, (E70-#REF!)/#REF!)</f>
        <v>0</v>
      </c>
      <c r="F74" s="26">
        <f>IF(ISERROR((F70-#REF!)/#REF!), 0, (F70-#REF!)/#REF!)</f>
        <v>0</v>
      </c>
      <c r="G74" s="45"/>
      <c r="H74" s="26">
        <f>IF(ISERROR((H70-#REF!)/#REF!), 0, (H70-#REF!)/#REF!)</f>
        <v>0</v>
      </c>
      <c r="I74" s="26">
        <f>IF(ISERROR((I70-#REF!)/#REF!), 0, (I70-#REF!)/#REF!)</f>
        <v>0</v>
      </c>
      <c r="J74" s="26"/>
      <c r="K74" s="26"/>
      <c r="L74" s="26">
        <f>IF(ISERROR((L70-#REF!)/#REF!), 0, (L70-#REF!)/#REF!)</f>
        <v>0</v>
      </c>
      <c r="M74" s="26">
        <f>IF(ISERROR((M70-#REF!)/#REF!), 0, (M70-#REF!)/#REF!)</f>
        <v>0</v>
      </c>
    </row>
    <row r="75" spans="1:17" ht="14.4" hidden="1">
      <c r="A75" s="22" t="s">
        <v>10</v>
      </c>
      <c r="B75" s="26">
        <f>IF(ISERROR((B71-#REF!)/#REF!), 0, (B71-#REF!)/#REF!)</f>
        <v>0</v>
      </c>
      <c r="C75" s="26">
        <f>IF(ISERROR((C71-#REF!)/#REF!), 0, (C71-#REF!)/#REF!)</f>
        <v>0</v>
      </c>
      <c r="D75" s="26">
        <f>IF(ISERROR((D71-#REF!)/#REF!), 0, (D71-#REF!)/#REF!)</f>
        <v>0</v>
      </c>
      <c r="E75" s="26">
        <f>IF(ISERROR((E71-#REF!)/#REF!), 0, (E71-#REF!)/#REF!)</f>
        <v>0</v>
      </c>
      <c r="F75" s="26">
        <f>IF(ISERROR((F71-#REF!)/#REF!), 0, (F71-#REF!)/#REF!)</f>
        <v>0</v>
      </c>
      <c r="G75" s="45"/>
      <c r="H75" s="26">
        <f>IF(ISERROR((H71-#REF!)/#REF!), 0, (H71-#REF!)/#REF!)</f>
        <v>0</v>
      </c>
      <c r="I75" s="26">
        <f>IF(ISERROR((I71-#REF!)/#REF!), 0, (I71-#REF!)/#REF!)</f>
        <v>0</v>
      </c>
      <c r="J75" s="26"/>
      <c r="K75" s="26"/>
      <c r="L75" s="26">
        <f>IF(ISERROR((L71-#REF!)/#REF!), 0, (L71-#REF!)/#REF!)</f>
        <v>0</v>
      </c>
      <c r="M75" s="26">
        <f>IF(ISERROR((M71-#REF!)/#REF!), 0, (M71-#REF!)/#REF!)</f>
        <v>0</v>
      </c>
    </row>
    <row r="76" spans="1:17" ht="14.4" hidden="1">
      <c r="A76" s="22" t="s">
        <v>11</v>
      </c>
      <c r="B76" s="26">
        <f>IF(ISERROR((B72-#REF!)/#REF!), 0, (B72-#REF!)/#REF!)</f>
        <v>0</v>
      </c>
      <c r="C76" s="26">
        <f>IF(ISERROR((C72-#REF!)/#REF!), 0, (C72-#REF!)/#REF!)</f>
        <v>0</v>
      </c>
      <c r="D76" s="26">
        <f>IF(ISERROR((D72-#REF!)/#REF!), 0, (D72-#REF!)/#REF!)</f>
        <v>0</v>
      </c>
      <c r="E76" s="26">
        <f>IF(ISERROR((E72-#REF!)/#REF!), 0, (E72-#REF!)/#REF!)</f>
        <v>0</v>
      </c>
      <c r="F76" s="26">
        <f>IF(ISERROR((F72-#REF!)/#REF!), 0, (F72-#REF!)/#REF!)</f>
        <v>0</v>
      </c>
      <c r="G76" s="45"/>
      <c r="H76" s="26">
        <f>IF(ISERROR((H72-#REF!)/#REF!), 0, (H72-#REF!)/#REF!)</f>
        <v>0</v>
      </c>
      <c r="I76" s="26">
        <f>IF(ISERROR((I72-#REF!)/#REF!), 0, (I72-#REF!)/#REF!)</f>
        <v>0</v>
      </c>
      <c r="J76" s="26"/>
      <c r="K76" s="26"/>
      <c r="L76" s="26">
        <f>IF(ISERROR((L72-#REF!)/#REF!), 0, (L72-#REF!)/#REF!)</f>
        <v>0</v>
      </c>
      <c r="M76" s="26">
        <f>IF(ISERROR((M72-#REF!)/#REF!), 0, (M72-#REF!)/#REF!)</f>
        <v>0</v>
      </c>
    </row>
    <row r="77" spans="1:17" hidden="1">
      <c r="A77" s="2"/>
    </row>
    <row r="78" spans="1:17" hidden="1">
      <c r="A78" s="14" t="s">
        <v>23</v>
      </c>
      <c r="B78" s="15"/>
      <c r="C78" s="15"/>
      <c r="D78" s="15"/>
      <c r="E78" s="15"/>
      <c r="F78" s="15"/>
      <c r="G78" s="42"/>
      <c r="H78" s="15"/>
      <c r="I78" s="15"/>
      <c r="J78" s="15"/>
      <c r="K78" s="15"/>
      <c r="L78" s="15"/>
      <c r="M78" s="15"/>
    </row>
    <row r="79" spans="1:17" ht="14.4" hidden="1">
      <c r="A79" s="16" t="s">
        <v>9</v>
      </c>
      <c r="B79" s="23"/>
      <c r="C79" s="23"/>
      <c r="D79" s="23"/>
      <c r="E79" s="23"/>
      <c r="F79" s="23"/>
      <c r="G79" s="43"/>
      <c r="H79" s="23"/>
      <c r="I79" s="23"/>
      <c r="J79" s="23"/>
      <c r="K79" s="23"/>
      <c r="L79" s="23"/>
      <c r="M79" s="23"/>
    </row>
    <row r="80" spans="1:17" ht="14.4" hidden="1">
      <c r="A80" s="22" t="s">
        <v>10</v>
      </c>
      <c r="B80" s="23"/>
      <c r="C80" s="23"/>
      <c r="D80" s="23"/>
      <c r="E80" s="23"/>
      <c r="F80" s="23"/>
      <c r="G80" s="43"/>
      <c r="H80" s="23"/>
      <c r="I80" s="23"/>
      <c r="J80" s="23"/>
      <c r="K80" s="23"/>
      <c r="L80" s="23"/>
      <c r="M80" s="23"/>
    </row>
    <row r="81" spans="1:13" ht="14.4" hidden="1">
      <c r="A81" s="22" t="s">
        <v>11</v>
      </c>
      <c r="B81" s="23"/>
      <c r="C81" s="23"/>
      <c r="D81" s="23"/>
      <c r="E81" s="23"/>
      <c r="F81" s="23"/>
      <c r="G81" s="43"/>
      <c r="H81" s="23"/>
      <c r="I81" s="23"/>
      <c r="J81" s="23"/>
      <c r="K81" s="23"/>
      <c r="L81" s="23"/>
      <c r="M81" s="23"/>
    </row>
    <row r="82" spans="1:13" hidden="1">
      <c r="A82" s="24" t="s">
        <v>22</v>
      </c>
      <c r="B82" s="25"/>
      <c r="C82" s="25"/>
      <c r="D82" s="25"/>
      <c r="E82" s="25"/>
      <c r="F82" s="25"/>
      <c r="G82" s="44"/>
      <c r="H82" s="25"/>
      <c r="I82" s="25"/>
      <c r="J82" s="25"/>
      <c r="K82" s="25"/>
      <c r="L82" s="25"/>
      <c r="M82" s="25"/>
    </row>
    <row r="83" spans="1:13" ht="14.4" hidden="1">
      <c r="A83" s="22" t="str">
        <f>A79</f>
        <v># of Customers</v>
      </c>
      <c r="B83" s="26">
        <f>IF(ISERROR((B79-#REF!)/#REF!), 0, (B79-#REF!)/#REF!)</f>
        <v>0</v>
      </c>
      <c r="C83" s="26">
        <f>IF(ISERROR((C79-#REF!)/#REF!), 0, (C79-#REF!)/#REF!)</f>
        <v>0</v>
      </c>
      <c r="D83" s="26">
        <f>IF(ISERROR((D79-#REF!)/#REF!), 0, (D79-#REF!)/#REF!)</f>
        <v>0</v>
      </c>
      <c r="E83" s="26">
        <f>IF(ISERROR((E79-#REF!)/#REF!), 0, (E79-#REF!)/#REF!)</f>
        <v>0</v>
      </c>
      <c r="F83" s="26">
        <f>IF(ISERROR((F79-#REF!)/#REF!), 0, (F79-#REF!)/#REF!)</f>
        <v>0</v>
      </c>
      <c r="G83" s="45"/>
      <c r="H83" s="26">
        <f>IF(ISERROR((H79-#REF!)/#REF!), 0, (H79-#REF!)/#REF!)</f>
        <v>0</v>
      </c>
      <c r="I83" s="26">
        <f>IF(ISERROR((I79-#REF!)/#REF!), 0, (I79-#REF!)/#REF!)</f>
        <v>0</v>
      </c>
      <c r="J83" s="26"/>
      <c r="K83" s="26"/>
      <c r="L83" s="26">
        <f>IF(ISERROR((L79-#REF!)/#REF!), 0, (L79-#REF!)/#REF!)</f>
        <v>0</v>
      </c>
      <c r="M83" s="26">
        <f>IF(ISERROR((M79-#REF!)/#REF!), 0, (M79-#REF!)/#REF!)</f>
        <v>0</v>
      </c>
    </row>
    <row r="84" spans="1:13" ht="14.4" hidden="1">
      <c r="A84" s="22" t="s">
        <v>10</v>
      </c>
      <c r="B84" s="26">
        <f>IF(ISERROR((B80-#REF!)/#REF!), 0, (B80-#REF!)/#REF!)</f>
        <v>0</v>
      </c>
      <c r="C84" s="26">
        <f>IF(ISERROR((C80-#REF!)/#REF!), 0, (C80-#REF!)/#REF!)</f>
        <v>0</v>
      </c>
      <c r="D84" s="26">
        <f>IF(ISERROR((D80-#REF!)/#REF!), 0, (D80-#REF!)/#REF!)</f>
        <v>0</v>
      </c>
      <c r="E84" s="26">
        <f>IF(ISERROR((E80-#REF!)/#REF!), 0, (E80-#REF!)/#REF!)</f>
        <v>0</v>
      </c>
      <c r="F84" s="26">
        <f>IF(ISERROR((F80-#REF!)/#REF!), 0, (F80-#REF!)/#REF!)</f>
        <v>0</v>
      </c>
      <c r="G84" s="45"/>
      <c r="H84" s="26">
        <f>IF(ISERROR((H80-#REF!)/#REF!), 0, (H80-#REF!)/#REF!)</f>
        <v>0</v>
      </c>
      <c r="I84" s="26">
        <f>IF(ISERROR((I80-#REF!)/#REF!), 0, (I80-#REF!)/#REF!)</f>
        <v>0</v>
      </c>
      <c r="J84" s="26"/>
      <c r="K84" s="26"/>
      <c r="L84" s="26">
        <f>IF(ISERROR((L80-#REF!)/#REF!), 0, (L80-#REF!)/#REF!)</f>
        <v>0</v>
      </c>
      <c r="M84" s="26">
        <f>IF(ISERROR((M80-#REF!)/#REF!), 0, (M80-#REF!)/#REF!)</f>
        <v>0</v>
      </c>
    </row>
    <row r="85" spans="1:13" ht="14.4" hidden="1">
      <c r="A85" s="22" t="s">
        <v>11</v>
      </c>
      <c r="B85" s="26">
        <f>IF(ISERROR((B81-#REF!)/#REF!), 0, (B81-#REF!)/#REF!)</f>
        <v>0</v>
      </c>
      <c r="C85" s="26">
        <f>IF(ISERROR((C81-#REF!)/#REF!), 0, (C81-#REF!)/#REF!)</f>
        <v>0</v>
      </c>
      <c r="D85" s="26">
        <f>IF(ISERROR((D81-#REF!)/#REF!), 0, (D81-#REF!)/#REF!)</f>
        <v>0</v>
      </c>
      <c r="E85" s="26">
        <f>IF(ISERROR((E81-#REF!)/#REF!), 0, (E81-#REF!)/#REF!)</f>
        <v>0</v>
      </c>
      <c r="F85" s="26">
        <f>IF(ISERROR((F81-#REF!)/#REF!), 0, (F81-#REF!)/#REF!)</f>
        <v>0</v>
      </c>
      <c r="G85" s="45"/>
      <c r="H85" s="26">
        <f>IF(ISERROR((H81-#REF!)/#REF!), 0, (H81-#REF!)/#REF!)</f>
        <v>0</v>
      </c>
      <c r="I85" s="26">
        <f>IF(ISERROR((I81-#REF!)/#REF!), 0, (I81-#REF!)/#REF!)</f>
        <v>0</v>
      </c>
      <c r="J85" s="26"/>
      <c r="K85" s="26"/>
      <c r="L85" s="26">
        <f>IF(ISERROR((L81-#REF!)/#REF!), 0, (L81-#REF!)/#REF!)</f>
        <v>0</v>
      </c>
      <c r="M85" s="26">
        <f>IF(ISERROR((M81-#REF!)/#REF!), 0, (M81-#REF!)/#REF!)</f>
        <v>0</v>
      </c>
    </row>
    <row r="86" spans="1:13" hidden="1">
      <c r="A86" s="2"/>
    </row>
    <row r="87" spans="1:13" hidden="1">
      <c r="A87" s="14" t="s">
        <v>24</v>
      </c>
      <c r="B87" s="15"/>
      <c r="C87" s="15"/>
      <c r="D87" s="15"/>
      <c r="E87" s="15"/>
      <c r="F87" s="15"/>
      <c r="G87" s="42"/>
      <c r="H87" s="15"/>
      <c r="I87" s="15"/>
      <c r="J87" s="15"/>
      <c r="K87" s="15"/>
      <c r="L87" s="15"/>
      <c r="M87" s="15"/>
    </row>
    <row r="88" spans="1:13" ht="14.4" hidden="1">
      <c r="A88" s="16" t="s">
        <v>9</v>
      </c>
      <c r="B88" s="23"/>
      <c r="C88" s="23"/>
      <c r="D88" s="23"/>
      <c r="E88" s="23"/>
      <c r="F88" s="23"/>
      <c r="G88" s="43"/>
      <c r="H88" s="23"/>
      <c r="I88" s="23"/>
      <c r="J88" s="23"/>
      <c r="K88" s="23"/>
      <c r="L88" s="23"/>
      <c r="M88" s="23"/>
    </row>
    <row r="89" spans="1:13" ht="14.4" hidden="1">
      <c r="A89" s="22" t="s">
        <v>10</v>
      </c>
      <c r="B89" s="23"/>
      <c r="C89" s="23"/>
      <c r="D89" s="23"/>
      <c r="E89" s="23"/>
      <c r="F89" s="23"/>
      <c r="G89" s="43"/>
      <c r="H89" s="23"/>
      <c r="I89" s="23"/>
      <c r="J89" s="23"/>
      <c r="K89" s="23"/>
      <c r="L89" s="23"/>
      <c r="M89" s="23"/>
    </row>
    <row r="90" spans="1:13" ht="14.4" hidden="1">
      <c r="A90" s="22" t="s">
        <v>11</v>
      </c>
      <c r="B90" s="23"/>
      <c r="C90" s="23"/>
      <c r="D90" s="23"/>
      <c r="E90" s="23"/>
      <c r="F90" s="23"/>
      <c r="G90" s="43"/>
      <c r="H90" s="23"/>
      <c r="I90" s="23"/>
      <c r="J90" s="23"/>
      <c r="K90" s="23"/>
      <c r="L90" s="23"/>
      <c r="M90" s="23"/>
    </row>
    <row r="91" spans="1:13" hidden="1">
      <c r="A91" s="24" t="s">
        <v>22</v>
      </c>
      <c r="B91" s="25"/>
      <c r="C91" s="25"/>
      <c r="D91" s="25"/>
      <c r="E91" s="25"/>
      <c r="F91" s="25"/>
      <c r="G91" s="44"/>
      <c r="H91" s="25"/>
      <c r="I91" s="25"/>
      <c r="J91" s="25"/>
      <c r="K91" s="25"/>
      <c r="L91" s="25"/>
      <c r="M91" s="25"/>
    </row>
    <row r="92" spans="1:13" ht="14.4" hidden="1">
      <c r="A92" s="22" t="str">
        <f>A88</f>
        <v># of Customers</v>
      </c>
      <c r="B92" s="26">
        <f>IF(ISERROR((B88-#REF!)/#REF!), 0, (B88-#REF!)/#REF!)</f>
        <v>0</v>
      </c>
      <c r="C92" s="26">
        <f>IF(ISERROR((C88-#REF!)/#REF!), 0, (C88-#REF!)/#REF!)</f>
        <v>0</v>
      </c>
      <c r="D92" s="26">
        <f>IF(ISERROR((D88-#REF!)/#REF!), 0, (D88-#REF!)/#REF!)</f>
        <v>0</v>
      </c>
      <c r="E92" s="26">
        <f>IF(ISERROR((E88-#REF!)/#REF!), 0, (E88-#REF!)/#REF!)</f>
        <v>0</v>
      </c>
      <c r="F92" s="26">
        <f>IF(ISERROR((F88-#REF!)/#REF!), 0, (F88-#REF!)/#REF!)</f>
        <v>0</v>
      </c>
      <c r="G92" s="45"/>
      <c r="H92" s="26">
        <f>IF(ISERROR((H88-#REF!)/#REF!), 0, (H88-#REF!)/#REF!)</f>
        <v>0</v>
      </c>
      <c r="I92" s="26">
        <f>IF(ISERROR((I88-#REF!)/#REF!), 0, (I88-#REF!)/#REF!)</f>
        <v>0</v>
      </c>
      <c r="J92" s="26"/>
      <c r="K92" s="26"/>
      <c r="L92" s="26">
        <f>IF(ISERROR((L88-#REF!)/#REF!), 0, (L88-#REF!)/#REF!)</f>
        <v>0</v>
      </c>
      <c r="M92" s="26">
        <f>IF(ISERROR((M88-#REF!)/#REF!), 0, (M88-#REF!)/#REF!)</f>
        <v>0</v>
      </c>
    </row>
    <row r="93" spans="1:13" ht="14.4" hidden="1">
      <c r="A93" s="22" t="s">
        <v>10</v>
      </c>
      <c r="B93" s="26">
        <f>IF(ISERROR((B89-#REF!)/#REF!), 0, (B89-#REF!)/#REF!)</f>
        <v>0</v>
      </c>
      <c r="C93" s="26">
        <f>IF(ISERROR((C89-#REF!)/#REF!), 0, (C89-#REF!)/#REF!)</f>
        <v>0</v>
      </c>
      <c r="D93" s="26">
        <f>IF(ISERROR((D89-#REF!)/#REF!), 0, (D89-#REF!)/#REF!)</f>
        <v>0</v>
      </c>
      <c r="E93" s="26">
        <f>IF(ISERROR((E89-#REF!)/#REF!), 0, (E89-#REF!)/#REF!)</f>
        <v>0</v>
      </c>
      <c r="F93" s="26">
        <f>IF(ISERROR((F89-#REF!)/#REF!), 0, (F89-#REF!)/#REF!)</f>
        <v>0</v>
      </c>
      <c r="G93" s="45"/>
      <c r="H93" s="26">
        <f>IF(ISERROR((H89-#REF!)/#REF!), 0, (H89-#REF!)/#REF!)</f>
        <v>0</v>
      </c>
      <c r="I93" s="26">
        <f>IF(ISERROR((I89-#REF!)/#REF!), 0, (I89-#REF!)/#REF!)</f>
        <v>0</v>
      </c>
      <c r="J93" s="26"/>
      <c r="K93" s="26"/>
      <c r="L93" s="26">
        <f>IF(ISERROR((L89-#REF!)/#REF!), 0, (L89-#REF!)/#REF!)</f>
        <v>0</v>
      </c>
      <c r="M93" s="26">
        <f>IF(ISERROR((M89-#REF!)/#REF!), 0, (M89-#REF!)/#REF!)</f>
        <v>0</v>
      </c>
    </row>
    <row r="94" spans="1:13" ht="14.4" hidden="1">
      <c r="A94" s="22" t="s">
        <v>11</v>
      </c>
      <c r="B94" s="26">
        <f>IF(ISERROR((B90-#REF!)/#REF!), 0, (B90-#REF!)/#REF!)</f>
        <v>0</v>
      </c>
      <c r="C94" s="26">
        <f>IF(ISERROR((C90-#REF!)/#REF!), 0, (C90-#REF!)/#REF!)</f>
        <v>0</v>
      </c>
      <c r="D94" s="26">
        <f>IF(ISERROR((D90-#REF!)/#REF!), 0, (D90-#REF!)/#REF!)</f>
        <v>0</v>
      </c>
      <c r="E94" s="26">
        <f>IF(ISERROR((E90-#REF!)/#REF!), 0, (E90-#REF!)/#REF!)</f>
        <v>0</v>
      </c>
      <c r="F94" s="26">
        <f>IF(ISERROR((F90-#REF!)/#REF!), 0, (F90-#REF!)/#REF!)</f>
        <v>0</v>
      </c>
      <c r="G94" s="45"/>
      <c r="H94" s="26">
        <f>IF(ISERROR((H90-#REF!)/#REF!), 0, (H90-#REF!)/#REF!)</f>
        <v>0</v>
      </c>
      <c r="I94" s="26">
        <f>IF(ISERROR((I90-#REF!)/#REF!), 0, (I90-#REF!)/#REF!)</f>
        <v>0</v>
      </c>
      <c r="J94" s="26"/>
      <c r="K94" s="26"/>
      <c r="L94" s="26">
        <f>IF(ISERROR((L90-#REF!)/#REF!), 0, (L90-#REF!)/#REF!)</f>
        <v>0</v>
      </c>
      <c r="M94" s="26">
        <f>IF(ISERROR((M90-#REF!)/#REF!), 0, (M90-#REF!)/#REF!)</f>
        <v>0</v>
      </c>
    </row>
    <row r="95" spans="1:13" hidden="1">
      <c r="A95" s="2"/>
    </row>
    <row r="96" spans="1:13" hidden="1">
      <c r="A96" s="14" t="s">
        <v>25</v>
      </c>
      <c r="B96" s="15"/>
      <c r="C96" s="15"/>
      <c r="D96" s="15"/>
      <c r="E96" s="15"/>
      <c r="F96" s="15"/>
      <c r="G96" s="42"/>
      <c r="H96" s="15"/>
      <c r="I96" s="15"/>
      <c r="J96" s="15"/>
      <c r="K96" s="15"/>
      <c r="L96" s="15"/>
      <c r="M96" s="15"/>
    </row>
    <row r="97" spans="1:13" ht="14.4" hidden="1">
      <c r="A97" s="16" t="s">
        <v>9</v>
      </c>
      <c r="B97" s="23"/>
      <c r="C97" s="23"/>
      <c r="D97" s="23"/>
      <c r="E97" s="23"/>
      <c r="F97" s="23"/>
      <c r="G97" s="43"/>
      <c r="H97" s="23"/>
      <c r="I97" s="23"/>
      <c r="J97" s="23"/>
      <c r="K97" s="23"/>
      <c r="L97" s="23"/>
      <c r="M97" s="23"/>
    </row>
    <row r="98" spans="1:13" ht="14.4" hidden="1">
      <c r="A98" s="22" t="s">
        <v>10</v>
      </c>
      <c r="B98" s="23"/>
      <c r="C98" s="23"/>
      <c r="D98" s="23"/>
      <c r="E98" s="23"/>
      <c r="F98" s="23"/>
      <c r="G98" s="43"/>
      <c r="H98" s="23"/>
      <c r="I98" s="23"/>
      <c r="J98" s="23"/>
      <c r="K98" s="23"/>
      <c r="L98" s="23"/>
      <c r="M98" s="23"/>
    </row>
    <row r="99" spans="1:13" ht="14.4" hidden="1">
      <c r="A99" s="22" t="s">
        <v>11</v>
      </c>
      <c r="B99" s="23"/>
      <c r="C99" s="23"/>
      <c r="D99" s="23"/>
      <c r="E99" s="23"/>
      <c r="F99" s="23"/>
      <c r="G99" s="43"/>
      <c r="H99" s="23"/>
      <c r="I99" s="23"/>
      <c r="J99" s="23"/>
      <c r="K99" s="23"/>
      <c r="L99" s="23"/>
      <c r="M99" s="23"/>
    </row>
    <row r="100" spans="1:13" hidden="1">
      <c r="A100" s="24" t="s">
        <v>22</v>
      </c>
      <c r="B100" s="25"/>
      <c r="C100" s="25"/>
      <c r="D100" s="25"/>
      <c r="E100" s="25"/>
      <c r="F100" s="25"/>
      <c r="G100" s="44"/>
      <c r="H100" s="25"/>
      <c r="I100" s="25"/>
      <c r="J100" s="25"/>
      <c r="K100" s="25"/>
      <c r="L100" s="25"/>
      <c r="M100" s="25"/>
    </row>
    <row r="101" spans="1:13" ht="14.4" hidden="1">
      <c r="A101" s="22" t="str">
        <f>A97</f>
        <v># of Customers</v>
      </c>
      <c r="B101" s="26">
        <f>IF(ISERROR((B97-#REF!)/#REF!), 0, (B97-#REF!)/#REF!)</f>
        <v>0</v>
      </c>
      <c r="C101" s="26">
        <f>IF(ISERROR((C97-#REF!)/#REF!), 0, (C97-#REF!)/#REF!)</f>
        <v>0</v>
      </c>
      <c r="D101" s="26">
        <f>IF(ISERROR((D97-#REF!)/#REF!), 0, (D97-#REF!)/#REF!)</f>
        <v>0</v>
      </c>
      <c r="E101" s="26">
        <f>IF(ISERROR((E97-#REF!)/#REF!), 0, (E97-#REF!)/#REF!)</f>
        <v>0</v>
      </c>
      <c r="F101" s="26">
        <f>IF(ISERROR((F97-#REF!)/#REF!), 0, (F97-#REF!)/#REF!)</f>
        <v>0</v>
      </c>
      <c r="G101" s="45"/>
      <c r="H101" s="26">
        <f>IF(ISERROR((H97-#REF!)/#REF!), 0, (H97-#REF!)/#REF!)</f>
        <v>0</v>
      </c>
      <c r="I101" s="26">
        <f>IF(ISERROR((I97-#REF!)/#REF!), 0, (I97-#REF!)/#REF!)</f>
        <v>0</v>
      </c>
      <c r="J101" s="26"/>
      <c r="K101" s="26"/>
      <c r="L101" s="26">
        <f>IF(ISERROR((L97-#REF!)/#REF!), 0, (L97-#REF!)/#REF!)</f>
        <v>0</v>
      </c>
      <c r="M101" s="26">
        <f>IF(ISERROR((M97-#REF!)/#REF!), 0, (M97-#REF!)/#REF!)</f>
        <v>0</v>
      </c>
    </row>
    <row r="102" spans="1:13" ht="14.4" hidden="1">
      <c r="A102" s="22" t="s">
        <v>10</v>
      </c>
      <c r="B102" s="26">
        <f>IF(ISERROR((B98-#REF!)/#REF!), 0, (B98-#REF!)/#REF!)</f>
        <v>0</v>
      </c>
      <c r="C102" s="26">
        <f>IF(ISERROR((C98-#REF!)/#REF!), 0, (C98-#REF!)/#REF!)</f>
        <v>0</v>
      </c>
      <c r="D102" s="26">
        <f>IF(ISERROR((D98-#REF!)/#REF!), 0, (D98-#REF!)/#REF!)</f>
        <v>0</v>
      </c>
      <c r="E102" s="26">
        <f>IF(ISERROR((E98-#REF!)/#REF!), 0, (E98-#REF!)/#REF!)</f>
        <v>0</v>
      </c>
      <c r="F102" s="26">
        <f>IF(ISERROR((F98-#REF!)/#REF!), 0, (F98-#REF!)/#REF!)</f>
        <v>0</v>
      </c>
      <c r="G102" s="45"/>
      <c r="H102" s="26">
        <f>IF(ISERROR((H98-#REF!)/#REF!), 0, (H98-#REF!)/#REF!)</f>
        <v>0</v>
      </c>
      <c r="I102" s="26">
        <f>IF(ISERROR((I98-#REF!)/#REF!), 0, (I98-#REF!)/#REF!)</f>
        <v>0</v>
      </c>
      <c r="J102" s="26"/>
      <c r="K102" s="26"/>
      <c r="L102" s="26">
        <f>IF(ISERROR((L98-#REF!)/#REF!), 0, (L98-#REF!)/#REF!)</f>
        <v>0</v>
      </c>
      <c r="M102" s="26">
        <f>IF(ISERROR((M98-#REF!)/#REF!), 0, (M98-#REF!)/#REF!)</f>
        <v>0</v>
      </c>
    </row>
    <row r="103" spans="1:13" ht="14.4" hidden="1">
      <c r="A103" s="22" t="s">
        <v>11</v>
      </c>
      <c r="B103" s="26">
        <f>IF(ISERROR((B99-#REF!)/#REF!), 0, (B99-#REF!)/#REF!)</f>
        <v>0</v>
      </c>
      <c r="C103" s="26">
        <f>IF(ISERROR((C99-#REF!)/#REF!), 0, (C99-#REF!)/#REF!)</f>
        <v>0</v>
      </c>
      <c r="D103" s="26">
        <f>IF(ISERROR((D99-#REF!)/#REF!), 0, (D99-#REF!)/#REF!)</f>
        <v>0</v>
      </c>
      <c r="E103" s="26">
        <f>IF(ISERROR((E99-#REF!)/#REF!), 0, (E99-#REF!)/#REF!)</f>
        <v>0</v>
      </c>
      <c r="F103" s="26">
        <f>IF(ISERROR((F99-#REF!)/#REF!), 0, (F99-#REF!)/#REF!)</f>
        <v>0</v>
      </c>
      <c r="G103" s="45"/>
      <c r="H103" s="26">
        <f>IF(ISERROR((H99-#REF!)/#REF!), 0, (H99-#REF!)/#REF!)</f>
        <v>0</v>
      </c>
      <c r="I103" s="26">
        <f>IF(ISERROR((I99-#REF!)/#REF!), 0, (I99-#REF!)/#REF!)</f>
        <v>0</v>
      </c>
      <c r="J103" s="26"/>
      <c r="K103" s="26"/>
      <c r="L103" s="26">
        <f>IF(ISERROR((L99-#REF!)/#REF!), 0, (L99-#REF!)/#REF!)</f>
        <v>0</v>
      </c>
      <c r="M103" s="26">
        <f>IF(ISERROR((M99-#REF!)/#REF!), 0, (M99-#REF!)/#REF!)</f>
        <v>0</v>
      </c>
    </row>
    <row r="104" spans="1:13" hidden="1">
      <c r="A104" s="2"/>
    </row>
    <row r="105" spans="1:13" hidden="1"/>
    <row r="106" spans="1:13" ht="17.399999999999999">
      <c r="A106" s="40" t="s">
        <v>26</v>
      </c>
    </row>
    <row r="107" spans="1:13" ht="14.4">
      <c r="A107" s="22" t="s">
        <v>27</v>
      </c>
      <c r="B107" s="20">
        <f>SUM(B16,B25,B34,B43,B61,B70,B79,B88,B97)</f>
        <v>26887</v>
      </c>
      <c r="C107" s="20">
        <f t="shared" ref="C107:M107" si="12">SUM(C16,C25,C34,C43,C61,C70,C79,C88,C97)</f>
        <v>26918</v>
      </c>
      <c r="D107" s="20">
        <f t="shared" si="12"/>
        <v>26959.25</v>
      </c>
      <c r="E107" s="20">
        <f t="shared" si="12"/>
        <v>26904.416666666664</v>
      </c>
      <c r="F107" s="20">
        <f t="shared" si="12"/>
        <v>27152.333333333332</v>
      </c>
      <c r="G107" s="20">
        <f t="shared" si="12"/>
        <v>27377.916666666664</v>
      </c>
      <c r="H107" s="20">
        <f t="shared" si="12"/>
        <v>27482.035837601608</v>
      </c>
      <c r="I107" s="20">
        <f t="shared" si="12"/>
        <v>27588.154372830562</v>
      </c>
      <c r="J107" s="20">
        <f t="shared" si="12"/>
        <v>27696.265205308107</v>
      </c>
      <c r="K107" s="20">
        <f t="shared" si="12"/>
        <v>27806.361614530873</v>
      </c>
      <c r="L107" s="20">
        <f t="shared" si="12"/>
        <v>27918.437223108165</v>
      </c>
      <c r="M107" s="20">
        <f t="shared" si="12"/>
        <v>28032.485993427515</v>
      </c>
    </row>
    <row r="108" spans="1:13" ht="14.4">
      <c r="A108" s="22" t="s">
        <v>28</v>
      </c>
      <c r="B108" s="20">
        <f>SUM(B52)</f>
        <v>5114</v>
      </c>
      <c r="C108" s="20">
        <f t="shared" ref="C108:M108" si="13">SUM(C52)</f>
        <v>5117</v>
      </c>
      <c r="D108" s="20">
        <f t="shared" si="13"/>
        <v>5119.583333333333</v>
      </c>
      <c r="E108" s="20">
        <f t="shared" si="13"/>
        <v>5126</v>
      </c>
      <c r="F108" s="20">
        <f t="shared" si="13"/>
        <v>5384.916666666667</v>
      </c>
      <c r="G108" s="20">
        <f t="shared" si="13"/>
        <v>5228.083333333333</v>
      </c>
      <c r="H108" s="20">
        <f t="shared" si="13"/>
        <v>5336.5</v>
      </c>
      <c r="I108" s="20">
        <f t="shared" si="13"/>
        <v>5348.5</v>
      </c>
      <c r="J108" s="20">
        <f t="shared" si="13"/>
        <v>5360.5</v>
      </c>
      <c r="K108" s="20">
        <f t="shared" si="13"/>
        <v>5372.5</v>
      </c>
      <c r="L108" s="20">
        <f t="shared" si="13"/>
        <v>5384.5</v>
      </c>
      <c r="M108" s="20">
        <f t="shared" si="13"/>
        <v>5396.5</v>
      </c>
    </row>
    <row r="109" spans="1:13" ht="14.4">
      <c r="A109" s="22" t="s">
        <v>10</v>
      </c>
      <c r="B109" s="20">
        <f t="shared" ref="B109:C109" si="14">SUM(B17,B26,B35,B44,B53,B62,B71,B80,B89,B98)</f>
        <v>721297250.86009002</v>
      </c>
      <c r="C109" s="20">
        <f t="shared" si="14"/>
        <v>718945778.48077869</v>
      </c>
      <c r="D109" s="20">
        <f t="shared" ref="D109:M110" si="15">SUM(D17,D26,D35,D44,D53,D62,D71,D80,D89,D98)</f>
        <v>722021024.86154914</v>
      </c>
      <c r="E109" s="20">
        <f t="shared" si="15"/>
        <v>711221295.55420375</v>
      </c>
      <c r="F109" s="20">
        <f t="shared" si="15"/>
        <v>714316678.0766834</v>
      </c>
      <c r="G109" s="46">
        <f t="shared" si="15"/>
        <v>712751084.73206496</v>
      </c>
      <c r="H109" s="20">
        <f t="shared" si="15"/>
        <v>711363113.1871438</v>
      </c>
      <c r="I109" s="20">
        <f t="shared" si="15"/>
        <v>712100117.2058934</v>
      </c>
      <c r="J109" s="20">
        <f t="shared" si="15"/>
        <v>714135211.80338371</v>
      </c>
      <c r="K109" s="20">
        <f t="shared" si="15"/>
        <v>715503095.31725717</v>
      </c>
      <c r="L109" s="20">
        <f t="shared" si="15"/>
        <v>716100096.5350256</v>
      </c>
      <c r="M109" s="20">
        <f t="shared" si="15"/>
        <v>717746482.9781208</v>
      </c>
    </row>
    <row r="110" spans="1:13" ht="14.4">
      <c r="A110" s="22" t="s">
        <v>29</v>
      </c>
      <c r="B110" s="20">
        <f t="shared" ref="B110:C110" si="16">SUM(B18,B27,B36,B45,B54,B63,B72,B81,B90,B99)</f>
        <v>978220.31112954917</v>
      </c>
      <c r="C110" s="20">
        <f t="shared" si="16"/>
        <v>1047110.0695615362</v>
      </c>
      <c r="D110" s="20">
        <f t="shared" si="15"/>
        <v>1078459.8039093532</v>
      </c>
      <c r="E110" s="20">
        <f t="shared" si="15"/>
        <v>1110483.3713084017</v>
      </c>
      <c r="F110" s="20">
        <f t="shared" si="15"/>
        <v>1066384.5355256828</v>
      </c>
      <c r="G110" s="46">
        <f t="shared" si="15"/>
        <v>1039021.8987304516</v>
      </c>
      <c r="H110" s="20">
        <f t="shared" si="15"/>
        <v>1045572.8827404961</v>
      </c>
      <c r="I110" s="20">
        <f t="shared" si="15"/>
        <v>1055342.1116888027</v>
      </c>
      <c r="J110" s="20">
        <f t="shared" si="15"/>
        <v>1065115.2934730994</v>
      </c>
      <c r="K110" s="20">
        <f t="shared" si="15"/>
        <v>1074520.6248448293</v>
      </c>
      <c r="L110" s="20">
        <f t="shared" si="15"/>
        <v>1084119.7994614416</v>
      </c>
      <c r="M110" s="20">
        <f t="shared" si="15"/>
        <v>1095746.8936958611</v>
      </c>
    </row>
    <row r="112" spans="1:13" ht="17.399999999999999">
      <c r="A112" s="40" t="s">
        <v>30</v>
      </c>
    </row>
    <row r="113" spans="1:13" ht="14.4">
      <c r="A113" s="22" t="s">
        <v>27</v>
      </c>
      <c r="B113" s="26" t="s">
        <v>31</v>
      </c>
      <c r="C113" s="26">
        <f>IF(ISERROR((C107-B107)/B107), 0, (C107-B107)/B107)</f>
        <v>1.1529735559936028E-3</v>
      </c>
      <c r="D113" s="26">
        <f t="shared" ref="D113:M113" si="17">IF(ISERROR((D107-C107)/C107), 0, (D107-C107)/C107)</f>
        <v>1.532431830002229E-3</v>
      </c>
      <c r="E113" s="26">
        <f t="shared" si="17"/>
        <v>-2.0339339311492627E-3</v>
      </c>
      <c r="F113" s="26">
        <f t="shared" si="17"/>
        <v>9.214720011894004E-3</v>
      </c>
      <c r="G113" s="26">
        <f t="shared" si="17"/>
        <v>8.3080643775242935E-3</v>
      </c>
      <c r="H113" s="26">
        <f t="shared" si="17"/>
        <v>3.8030348401824148E-3</v>
      </c>
      <c r="I113" s="26">
        <f t="shared" si="17"/>
        <v>3.8613782419918089E-3</v>
      </c>
      <c r="J113" s="26">
        <f t="shared" si="17"/>
        <v>3.9187410298100632E-3</v>
      </c>
      <c r="K113" s="26">
        <f t="shared" si="17"/>
        <v>3.9751355789901053E-3</v>
      </c>
      <c r="L113" s="26">
        <f t="shared" si="17"/>
        <v>4.0305743747043876E-3</v>
      </c>
      <c r="M113" s="26">
        <f t="shared" si="17"/>
        <v>4.0850699990095368E-3</v>
      </c>
    </row>
    <row r="114" spans="1:13" ht="14.4">
      <c r="A114" s="22" t="s">
        <v>28</v>
      </c>
      <c r="B114" s="26" t="s">
        <v>31</v>
      </c>
      <c r="C114" s="26">
        <f t="shared" ref="C114:M116" si="18">IF(ISERROR((C108-B108)/B108), 0, (C108-B108)/B108)</f>
        <v>5.8662495111458737E-4</v>
      </c>
      <c r="D114" s="26">
        <f t="shared" si="18"/>
        <v>5.0485310403225133E-4</v>
      </c>
      <c r="E114" s="26">
        <f t="shared" si="18"/>
        <v>1.2533572068039985E-3</v>
      </c>
      <c r="F114" s="26">
        <f t="shared" si="18"/>
        <v>5.0510469501885868E-2</v>
      </c>
      <c r="G114" s="26">
        <f t="shared" si="18"/>
        <v>-2.9124560887664731E-2</v>
      </c>
      <c r="H114" s="26">
        <f t="shared" si="18"/>
        <v>2.0737363916030472E-2</v>
      </c>
      <c r="I114" s="26">
        <f t="shared" si="18"/>
        <v>2.2486648552422E-3</v>
      </c>
      <c r="J114" s="26">
        <f t="shared" si="18"/>
        <v>2.2436197064597549E-3</v>
      </c>
      <c r="K114" s="26">
        <f t="shared" si="18"/>
        <v>2.2385971457886391E-3</v>
      </c>
      <c r="L114" s="26">
        <f t="shared" si="18"/>
        <v>2.2335970218706376E-3</v>
      </c>
      <c r="M114" s="26">
        <f t="shared" si="18"/>
        <v>2.228619184696815E-3</v>
      </c>
    </row>
    <row r="115" spans="1:13" ht="14.4">
      <c r="A115" s="22" t="s">
        <v>10</v>
      </c>
      <c r="B115" s="26" t="s">
        <v>31</v>
      </c>
      <c r="C115" s="26">
        <f t="shared" si="18"/>
        <v>-3.2600600882748106E-3</v>
      </c>
      <c r="D115" s="26">
        <f t="shared" si="18"/>
        <v>4.2774385396195259E-3</v>
      </c>
      <c r="E115" s="26">
        <f t="shared" si="18"/>
        <v>-1.4957638261872344E-2</v>
      </c>
      <c r="F115" s="26">
        <f t="shared" si="18"/>
        <v>4.352207311323044E-3</v>
      </c>
      <c r="G115" s="26">
        <f t="shared" si="18"/>
        <v>-2.1917356722425149E-3</v>
      </c>
      <c r="H115" s="26">
        <f t="shared" si="18"/>
        <v>-1.9473439951942289E-3</v>
      </c>
      <c r="I115" s="26">
        <f t="shared" si="18"/>
        <v>1.0360447499836913E-3</v>
      </c>
      <c r="J115" s="26">
        <f t="shared" si="18"/>
        <v>2.8578770713808105E-3</v>
      </c>
      <c r="K115" s="26">
        <f t="shared" si="18"/>
        <v>1.9154405093948297E-3</v>
      </c>
      <c r="L115" s="26">
        <f t="shared" si="18"/>
        <v>8.3437964374384404E-4</v>
      </c>
      <c r="M115" s="26">
        <f t="shared" si="18"/>
        <v>2.2991009930895599E-3</v>
      </c>
    </row>
    <row r="116" spans="1:13" ht="14.4">
      <c r="A116" s="22" t="s">
        <v>29</v>
      </c>
      <c r="B116" s="26" t="s">
        <v>31</v>
      </c>
      <c r="C116" s="26">
        <f t="shared" si="18"/>
        <v>7.0423561694849854E-2</v>
      </c>
      <c r="D116" s="26">
        <f t="shared" si="18"/>
        <v>2.9939292209217622E-2</v>
      </c>
      <c r="E116" s="26">
        <f t="shared" si="18"/>
        <v>2.9693797842965435E-2</v>
      </c>
      <c r="F116" s="26">
        <f t="shared" si="18"/>
        <v>-3.9711387781305001E-2</v>
      </c>
      <c r="G116" s="26">
        <f t="shared" si="18"/>
        <v>-2.5659258816748149E-2</v>
      </c>
      <c r="H116" s="26">
        <f t="shared" si="18"/>
        <v>6.3049527811193662E-3</v>
      </c>
      <c r="I116" s="26">
        <f t="shared" si="18"/>
        <v>9.3434222612019443E-3</v>
      </c>
      <c r="J116" s="26">
        <f t="shared" si="18"/>
        <v>9.2606763968294467E-3</v>
      </c>
      <c r="K116" s="26">
        <f t="shared" si="18"/>
        <v>8.8303411183415729E-3</v>
      </c>
      <c r="L116" s="26">
        <f t="shared" si="18"/>
        <v>8.9334484556761948E-3</v>
      </c>
      <c r="M116" s="26">
        <f t="shared" si="18"/>
        <v>1.0724916416244325E-2</v>
      </c>
    </row>
  </sheetData>
  <mergeCells count="4">
    <mergeCell ref="A9:M9"/>
    <mergeCell ref="A10:M10"/>
    <mergeCell ref="A32:M32"/>
    <mergeCell ref="A41:M41"/>
  </mergeCells>
  <dataValidations count="1">
    <dataValidation type="list" allowBlank="1" showInputMessage="1" showErrorMessage="1" promptTitle="Customers/connections" prompt="Select &quot;# of Customers&quot; or &quot;# of Connections&quot; from drop-down list." sqref="A16 A43 A88 A25 A34 A52 A79 A61 A97 A70">
      <formula1>"# of Customers, # of Connections"</formula1>
    </dataValidation>
  </dataValidations>
  <pageMargins left="0.70866141732283505" right="0.70866141732283505" top="0.74803149606299202" bottom="0.74803149606299202" header="0.31496062992126" footer="0.31496062992126"/>
  <pageSetup paperSize="3" scale="52" orientation="landscape" r:id="rId1"/>
  <rowBreaks count="1" manualBreakCount="1">
    <brk id="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App.2-IA_Attachment3</vt:lpstr>
      <vt:lpstr>Sheet3</vt:lpstr>
      <vt:lpstr>'App.2-IA_Attachment3'!Print_Area</vt:lpstr>
      <vt:lpstr>'App.2-IA_Attachment3'!Print_Titles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tbrackenbury</cp:lastModifiedBy>
  <cp:lastPrinted>2015-09-11T16:41:34Z</cp:lastPrinted>
  <dcterms:created xsi:type="dcterms:W3CDTF">2015-08-24T15:45:03Z</dcterms:created>
  <dcterms:modified xsi:type="dcterms:W3CDTF">2015-09-11T16:41:36Z</dcterms:modified>
</cp:coreProperties>
</file>