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5" windowWidth="22995" windowHeight="9615"/>
  </bookViews>
  <sheets>
    <sheet name="AP Town" sheetId="1" r:id="rId1"/>
    <sheet name="AR Town &amp; PUC" sheetId="2" r:id="rId2"/>
  </sheets>
  <calcPr calcId="145621"/>
</workbook>
</file>

<file path=xl/calcChain.xml><?xml version="1.0" encoding="utf-8"?>
<calcChain xmlns="http://schemas.openxmlformats.org/spreadsheetml/2006/main">
  <c r="N30" i="1" l="1"/>
  <c r="N31" i="1"/>
  <c r="N20" i="1"/>
  <c r="N21" i="1"/>
  <c r="C41" i="2" l="1"/>
  <c r="D41" i="2"/>
  <c r="E41" i="2"/>
  <c r="F41" i="2"/>
  <c r="B41" i="2"/>
  <c r="F19" i="2" l="1"/>
  <c r="E19" i="2"/>
  <c r="D19" i="2"/>
  <c r="C19" i="2"/>
  <c r="B19" i="2"/>
  <c r="N7" i="1" l="1"/>
  <c r="N6" i="1"/>
  <c r="N26" i="1" l="1"/>
  <c r="N38" i="1" l="1"/>
  <c r="N39" i="1"/>
  <c r="N40" i="1"/>
  <c r="N41" i="1"/>
  <c r="B9" i="2"/>
  <c r="N43" i="1" l="1"/>
  <c r="N11" i="1"/>
  <c r="N10" i="1"/>
  <c r="N9" i="1"/>
  <c r="N51" i="1"/>
  <c r="N50" i="1"/>
  <c r="N49" i="1"/>
  <c r="N48" i="1"/>
  <c r="N61" i="1"/>
  <c r="N60" i="1"/>
  <c r="N59" i="1"/>
  <c r="N58" i="1"/>
  <c r="N62" i="1"/>
  <c r="N29" i="1" l="1"/>
  <c r="N28" i="1"/>
  <c r="N18" i="1"/>
  <c r="N19" i="1"/>
  <c r="N8" i="1"/>
  <c r="H9" i="2" l="1"/>
  <c r="C9" i="2"/>
  <c r="D9" i="2"/>
  <c r="E9" i="2"/>
  <c r="F9" i="2" l="1"/>
  <c r="G57" i="1" l="1"/>
  <c r="N63" i="1"/>
  <c r="N56" i="1"/>
  <c r="B15" i="2" s="1"/>
  <c r="N57" i="1" l="1"/>
  <c r="B16" i="2" s="1"/>
  <c r="N16" i="1"/>
  <c r="N64" i="1" l="1"/>
  <c r="C12" i="1"/>
  <c r="D12" i="1"/>
  <c r="E12" i="1"/>
  <c r="F12" i="1"/>
  <c r="G12" i="1"/>
  <c r="H12" i="1"/>
  <c r="I12" i="1"/>
  <c r="J12" i="1"/>
  <c r="K12" i="1"/>
  <c r="L12" i="1"/>
  <c r="M12" i="1"/>
  <c r="B12" i="1"/>
  <c r="H22" i="2" l="1"/>
  <c r="N47" i="1" l="1"/>
  <c r="N46" i="1"/>
  <c r="C15" i="2" s="1"/>
  <c r="D28" i="2" l="1"/>
  <c r="N22" i="1"/>
  <c r="N53" i="1"/>
  <c r="E28" i="2" l="1"/>
  <c r="D22" i="2" l="1"/>
  <c r="C22" i="2"/>
  <c r="E22" i="2" l="1"/>
  <c r="B17" i="1"/>
  <c r="N17" i="1" s="1"/>
  <c r="B27" i="1"/>
  <c r="N32" i="1"/>
  <c r="K27" i="1"/>
  <c r="L27" i="1"/>
  <c r="N27" i="1" l="1"/>
  <c r="N33" i="1" s="1"/>
  <c r="N23" i="1"/>
  <c r="F22" i="2" l="1"/>
  <c r="F26" i="2" s="1"/>
  <c r="F28" i="2"/>
  <c r="E26" i="2"/>
  <c r="D26" i="2"/>
  <c r="F27" i="2" l="1"/>
  <c r="E27" i="2"/>
  <c r="C26" i="2"/>
  <c r="D27" i="2" s="1"/>
  <c r="H26" i="2"/>
  <c r="N13" i="1"/>
</calcChain>
</file>

<file path=xl/sharedStrings.xml><?xml version="1.0" encoding="utf-8"?>
<sst xmlns="http://schemas.openxmlformats.org/spreadsheetml/2006/main" count="130" uniqueCount="84">
  <si>
    <t>Cost for intercorporate agreements</t>
  </si>
  <si>
    <t>Description</t>
  </si>
  <si>
    <t>Total</t>
  </si>
  <si>
    <t>Rent (2 offices)</t>
  </si>
  <si>
    <t>Streetlight repair - Labor</t>
  </si>
  <si>
    <t>Paid by PUC Water</t>
  </si>
  <si>
    <t>Paid by Town of Hearst</t>
  </si>
  <si>
    <t>Answering service (50% PUC portion)</t>
  </si>
  <si>
    <t>Billing Clerk - Water billing clerk charge (24%)</t>
  </si>
  <si>
    <t>General Manager - Water Admin Charge (21%)</t>
  </si>
  <si>
    <t>Salaries - Cashier (50% PUC portion for Town receptionist)</t>
  </si>
  <si>
    <t>TOTAL 2014</t>
  </si>
  <si>
    <t>TOTAL 2013</t>
  </si>
  <si>
    <t>TOTAL 2012</t>
  </si>
  <si>
    <t>Payable to Town</t>
  </si>
  <si>
    <t>2015 - Proposed</t>
  </si>
  <si>
    <t>2013 - Actual</t>
  </si>
  <si>
    <t>2012 - Actual</t>
  </si>
  <si>
    <t>2011 - Actual</t>
  </si>
  <si>
    <t>Growth from previous year</t>
  </si>
  <si>
    <t>One time charges to stay in new agreement but not to be counted as operationnal</t>
  </si>
  <si>
    <t>Total operationnal charge to Town</t>
  </si>
  <si>
    <t>Growth for proposed fix costs only</t>
  </si>
  <si>
    <t>2010 - Actual</t>
  </si>
  <si>
    <t>TOTAL 2011</t>
  </si>
  <si>
    <t>TOTAL 2010</t>
  </si>
  <si>
    <t xml:space="preserve">NEW Agreement </t>
  </si>
  <si>
    <t xml:space="preserve"> Note 1</t>
  </si>
  <si>
    <t>Note 2</t>
  </si>
  <si>
    <t>Note 3</t>
  </si>
  <si>
    <t>Note 4</t>
  </si>
  <si>
    <t>Notes</t>
  </si>
  <si>
    <r>
      <rPr>
        <b/>
        <sz val="11"/>
        <color theme="1"/>
        <rFont val="Calibri"/>
        <family val="2"/>
        <scheme val="minor"/>
      </rPr>
      <t>Note 2:</t>
    </r>
    <r>
      <rPr>
        <sz val="11"/>
        <color theme="1"/>
        <rFont val="Calibri"/>
        <family val="2"/>
        <scheme val="minor"/>
      </rPr>
      <t xml:space="preserve"> General Manager does not do anywork related to water issues other than collection of accounts and any work related to the intercorporate service agreement.  For the purpose a simplifying, a straightforward 100 hours of work at 50$/hr was agreed to be paid from the Town of Hearst to HPDC</t>
    </r>
  </si>
  <si>
    <r>
      <rPr>
        <b/>
        <sz val="11"/>
        <color theme="1"/>
        <rFont val="Calibri"/>
        <family val="2"/>
        <scheme val="minor"/>
      </rPr>
      <t xml:space="preserve">Note 3: </t>
    </r>
    <r>
      <rPr>
        <sz val="11"/>
        <color theme="1"/>
        <rFont val="Calibri"/>
        <family val="2"/>
        <scheme val="minor"/>
      </rPr>
      <t xml:space="preserve">Since a new employee was hired in 2014 (Customer Service and Billing Clerk) mostly to meet OEB expections on customer services and document as the DSC regulation states, the Town of Hearst did not want to pay 24% a the salary of the new employee as the current intercorporate service agreement states.  Setting a percentage of the time that both the Administrative Assistant and Billing clerk spends on water billing or issues (either joint or water only) was very difficult, no fix % that would have been accurate could be calculated.  Thus, based on previous years, HPDC and the Town of Hearst agreed to increase the charges to 15,000$ subject to yearly inflation. </t>
    </r>
  </si>
  <si>
    <r>
      <rPr>
        <b/>
        <sz val="11"/>
        <color theme="1"/>
        <rFont val="Calibri"/>
        <family val="2"/>
        <scheme val="minor"/>
      </rPr>
      <t>Note 4:</t>
    </r>
    <r>
      <rPr>
        <sz val="11"/>
        <color theme="1"/>
        <rFont val="Calibri"/>
        <family val="2"/>
        <scheme val="minor"/>
      </rPr>
      <t xml:space="preserve"> The salary of the Town of Hearst Cashier includes both the receptionist cost and cost for HPDC Payroll.  It was agreed that since the payroll was for HPDC employees only, this should not be charged back to the Town of Hearst.  The receptionist charged to HPDC is approximately 50% charged back to the Town water department.  It was estimated that the 2015 receptionist cost would be around 22,000$, therefore the agreed fix price was set to 11,000$, again subject to yearly inflation.</t>
    </r>
  </si>
  <si>
    <r>
      <rPr>
        <b/>
        <sz val="11"/>
        <color theme="1"/>
        <rFont val="Calibri"/>
        <family val="2"/>
        <scheme val="minor"/>
      </rPr>
      <t xml:space="preserve">Note 1 : </t>
    </r>
    <r>
      <rPr>
        <sz val="11"/>
        <color theme="1"/>
        <rFont val="Calibri"/>
        <family val="2"/>
        <scheme val="minor"/>
      </rPr>
      <t>Town replaces incadescent street lights with LED luminaires. Street Light revenues expected to drop significantly.</t>
    </r>
  </si>
  <si>
    <t>Note 5</t>
  </si>
  <si>
    <r>
      <rPr>
        <b/>
        <sz val="11"/>
        <color theme="1"/>
        <rFont val="Calibri"/>
        <family val="2"/>
        <scheme val="minor"/>
      </rPr>
      <t>Note 5:</t>
    </r>
    <r>
      <rPr>
        <sz val="11"/>
        <color theme="1"/>
        <rFont val="Calibri"/>
        <family val="2"/>
        <scheme val="minor"/>
      </rPr>
      <t xml:space="preserve"> The Town of Hearst already pay their own emergency answering service and do not want to participate anymore in a shared cost of the emergency phone service.</t>
    </r>
  </si>
  <si>
    <t xml:space="preserve">Misc. job, Equipment rental, material &amp; supplies </t>
  </si>
  <si>
    <t>HPDC Receivables from Town</t>
  </si>
  <si>
    <t>Billing expenses (HPDC charges - See below)</t>
  </si>
  <si>
    <t>Cashier/Payroll</t>
  </si>
  <si>
    <t>Fixed cost of 31,000$ per year, paid monthly</t>
  </si>
  <si>
    <t>Billing Expense (invoiced to PUC water) includes:</t>
  </si>
  <si>
    <t>Sensus</t>
  </si>
  <si>
    <t>Harris and Erth Holdings (Billing software)</t>
  </si>
  <si>
    <t>Stays variable, billed at 100% (same as existing)</t>
  </si>
  <si>
    <t>Billing expenses (Capital) New software and hardware tech</t>
  </si>
  <si>
    <t>Town Stationary</t>
  </si>
  <si>
    <t>Postage Costs</t>
  </si>
  <si>
    <t>Billing supplies (Paper, enveloppes, ink, etc.)</t>
  </si>
  <si>
    <t>2010 -2014</t>
  </si>
  <si>
    <t>2015-2020</t>
  </si>
  <si>
    <r>
      <t xml:space="preserve">From 2015 to 2020, HPDC billing expense are billed to PUC Water at a rate of </t>
    </r>
    <r>
      <rPr>
        <b/>
        <sz val="11"/>
        <color theme="1"/>
        <rFont val="Calibri"/>
        <family val="2"/>
        <scheme val="minor"/>
      </rPr>
      <t>40%</t>
    </r>
    <r>
      <rPr>
        <sz val="11"/>
        <color theme="1"/>
        <rFont val="Calibri"/>
        <family val="2"/>
        <scheme val="minor"/>
      </rPr>
      <t xml:space="preserve"> except Capital Assets (software upgrade due to water) which is billed 100% to PUC Water</t>
    </r>
  </si>
  <si>
    <r>
      <t>From 2010 to 2014, HPDC billing expense are billed to PUC Water at a rate of</t>
    </r>
    <r>
      <rPr>
        <b/>
        <sz val="11"/>
        <color theme="1"/>
        <rFont val="Calibri"/>
        <family val="2"/>
        <scheme val="minor"/>
      </rPr>
      <t xml:space="preserve"> 39%</t>
    </r>
    <r>
      <rPr>
        <sz val="11"/>
        <color theme="1"/>
        <rFont val="Calibri"/>
        <family val="2"/>
        <scheme val="minor"/>
      </rPr>
      <t xml:space="preserve"> except Capital Assets (software upgrade due to water) which is billed 100% to PUC Water</t>
    </r>
  </si>
  <si>
    <t>TOTAL 2015</t>
  </si>
  <si>
    <t>Insurance (PPE)</t>
  </si>
  <si>
    <r>
      <t xml:space="preserve">Rent </t>
    </r>
    <r>
      <rPr>
        <b/>
        <u/>
        <sz val="11"/>
        <color theme="1"/>
        <rFont val="Calibri"/>
        <family val="2"/>
        <scheme val="minor"/>
      </rPr>
      <t>(3 offices</t>
    </r>
    <r>
      <rPr>
        <b/>
        <sz val="11"/>
        <color theme="1"/>
        <rFont val="Calibri"/>
        <family val="2"/>
        <scheme val="minor"/>
      </rPr>
      <t>)</t>
    </r>
  </si>
  <si>
    <t>Telephone</t>
  </si>
  <si>
    <t>Town stationnary</t>
  </si>
  <si>
    <t>24hr Emergency call center</t>
  </si>
  <si>
    <t>Gasoline</t>
  </si>
  <si>
    <t>May to Aug Cashier &amp; Student</t>
  </si>
  <si>
    <t>Share of wireless system</t>
  </si>
  <si>
    <t>Harris Computer</t>
  </si>
  <si>
    <t>Postage</t>
  </si>
  <si>
    <t>Ateliers Nord-Est</t>
  </si>
  <si>
    <t>Manitoulin &amp; Purolator</t>
  </si>
  <si>
    <t>Ecaliber/ Erth</t>
  </si>
  <si>
    <t>Billing Expenses Breakdown</t>
  </si>
  <si>
    <t>Town Stationery</t>
  </si>
  <si>
    <t>Northern Tel</t>
  </si>
  <si>
    <t>-</t>
  </si>
  <si>
    <t>2014 - Actual</t>
  </si>
  <si>
    <t>Total Billing Expenses</t>
  </si>
  <si>
    <t>Town Water Line Project (Capital)</t>
  </si>
  <si>
    <t>Water meter maintenance - Crew Meter reading</t>
  </si>
  <si>
    <t>Water meter maintenance - labor misc.</t>
  </si>
  <si>
    <t>FORECAST</t>
  </si>
  <si>
    <t>Canada post X-press</t>
  </si>
  <si>
    <t>Smart Meters (capital - smart water meters) - water (100%)</t>
  </si>
  <si>
    <r>
      <t>Stays variable (</t>
    </r>
    <r>
      <rPr>
        <b/>
        <sz val="11"/>
        <color theme="1"/>
        <rFont val="Calibri"/>
        <family val="2"/>
        <scheme val="minor"/>
      </rPr>
      <t>Now billed at 40%</t>
    </r>
    <r>
      <rPr>
        <sz val="11"/>
        <color theme="1"/>
        <rFont val="Calibri"/>
        <family val="2"/>
        <scheme val="minor"/>
      </rPr>
      <t xml:space="preserve"> instead of 39%)</t>
    </r>
  </si>
  <si>
    <t>Other misc. charges to PUC Water</t>
  </si>
  <si>
    <t>2010-2014 Intercorporate Service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</si>
</sst>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44" formatCode="_-&quot;$&quot;* #,##0.00_-;\-&quot;$&quot;* #,##0.00_-;_-&quot;$&quot;* &quot;-&quot;??_-;_-@_-"/>
  </numFmts>
  <fonts count="9" x14ac:knownFonts="1">
    <font>
      <sz val="11"/>
      <color theme="1"/>
      <name val="Calibri"/>
      <family val="2"/>
      <scheme val="minor"/>
    </font>
    <font>
      <b/>
      <u/>
      <sz val="11"/>
      <color theme="1"/>
      <name val="Calibri"/>
      <family val="2"/>
      <scheme val="minor"/>
    </font>
    <font>
      <b/>
      <u/>
      <sz val="12"/>
      <color theme="1"/>
      <name val="Calibri"/>
      <family val="2"/>
      <scheme val="minor"/>
    </font>
    <font>
      <b/>
      <sz val="11"/>
      <color theme="1"/>
      <name val="Calibri"/>
      <family val="2"/>
      <scheme val="minor"/>
    </font>
    <font>
      <b/>
      <u/>
      <sz val="14"/>
      <color theme="1"/>
      <name val="Calibri"/>
      <family val="2"/>
      <scheme val="minor"/>
    </font>
    <font>
      <b/>
      <u/>
      <sz val="16"/>
      <color theme="1"/>
      <name val="Calibri"/>
      <family val="2"/>
      <scheme val="minor"/>
    </font>
    <font>
      <b/>
      <i/>
      <u/>
      <sz val="11"/>
      <color theme="1"/>
      <name val="Calibri"/>
      <family val="2"/>
      <scheme val="minor"/>
    </font>
    <font>
      <b/>
      <i/>
      <u val="singleAccounting"/>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04">
    <xf numFmtId="0" fontId="0" fillId="0" borderId="0" xfId="0"/>
    <xf numFmtId="0" fontId="1" fillId="0" borderId="0" xfId="0" applyFont="1"/>
    <xf numFmtId="0" fontId="1" fillId="0" borderId="0" xfId="0" applyFont="1" applyAlignment="1">
      <alignment horizontal="center"/>
    </xf>
    <xf numFmtId="0" fontId="2" fillId="0" borderId="0" xfId="0" applyFont="1"/>
    <xf numFmtId="44" fontId="0" fillId="0" borderId="0" xfId="0" applyNumberFormat="1"/>
    <xf numFmtId="0" fontId="5" fillId="0" borderId="0" xfId="0" applyFont="1"/>
    <xf numFmtId="0" fontId="4" fillId="0" borderId="0" xfId="0" applyFont="1" applyAlignment="1">
      <alignment horizontal="left"/>
    </xf>
    <xf numFmtId="42" fontId="0" fillId="0" borderId="0" xfId="0" applyNumberFormat="1"/>
    <xf numFmtId="0" fontId="1" fillId="0" borderId="0" xfId="0" applyFont="1" applyAlignment="1">
      <alignment horizontal="center"/>
    </xf>
    <xf numFmtId="0" fontId="1" fillId="0" borderId="4" xfId="0" applyFont="1" applyBorder="1" applyAlignment="1">
      <alignment horizontal="center"/>
    </xf>
    <xf numFmtId="0" fontId="0" fillId="0" borderId="5" xfId="0" applyBorder="1"/>
    <xf numFmtId="0" fontId="0" fillId="0" borderId="8" xfId="0" applyBorder="1"/>
    <xf numFmtId="0" fontId="0" fillId="3" borderId="0" xfId="0" applyFill="1"/>
    <xf numFmtId="0" fontId="0" fillId="4" borderId="0" xfId="0" applyFill="1"/>
    <xf numFmtId="42" fontId="0" fillId="3" borderId="0" xfId="0" applyNumberFormat="1" applyFill="1"/>
    <xf numFmtId="42" fontId="0" fillId="3" borderId="1" xfId="0" applyNumberFormat="1" applyFill="1" applyBorder="1"/>
    <xf numFmtId="42" fontId="0" fillId="2" borderId="0" xfId="0" applyNumberFormat="1" applyFill="1"/>
    <xf numFmtId="0" fontId="0" fillId="0" borderId="0" xfId="0" applyFill="1"/>
    <xf numFmtId="42" fontId="0" fillId="0" borderId="0" xfId="0" applyNumberFormat="1" applyFill="1"/>
    <xf numFmtId="42" fontId="7" fillId="3" borderId="0" xfId="0" applyNumberFormat="1" applyFont="1" applyFill="1"/>
    <xf numFmtId="42" fontId="7" fillId="4" borderId="0" xfId="0" applyNumberFormat="1" applyFont="1" applyFill="1"/>
    <xf numFmtId="0" fontId="0" fillId="0" borderId="9" xfId="0" applyBorder="1"/>
    <xf numFmtId="44" fontId="0" fillId="0" borderId="4" xfId="0" applyNumberFormat="1" applyBorder="1"/>
    <xf numFmtId="42" fontId="0" fillId="0" borderId="6" xfId="0" applyNumberFormat="1" applyBorder="1"/>
    <xf numFmtId="0" fontId="3" fillId="0" borderId="9" xfId="0" applyFont="1" applyBorder="1"/>
    <xf numFmtId="42" fontId="3" fillId="0" borderId="10" xfId="0" applyNumberFormat="1" applyFont="1" applyBorder="1"/>
    <xf numFmtId="42" fontId="0" fillId="0" borderId="7" xfId="0" applyNumberFormat="1" applyBorder="1"/>
    <xf numFmtId="0" fontId="0" fillId="5" borderId="0" xfId="0" applyFill="1"/>
    <xf numFmtId="0" fontId="1" fillId="5" borderId="0" xfId="0" applyFont="1" applyFill="1" applyAlignment="1">
      <alignment horizontal="center"/>
    </xf>
    <xf numFmtId="42" fontId="0" fillId="5" borderId="0" xfId="0" applyNumberFormat="1" applyFill="1"/>
    <xf numFmtId="42" fontId="0" fillId="5" borderId="1" xfId="0" applyNumberFormat="1" applyFill="1" applyBorder="1"/>
    <xf numFmtId="42" fontId="0" fillId="5" borderId="2" xfId="0" applyNumberFormat="1" applyFill="1" applyBorder="1"/>
    <xf numFmtId="42" fontId="0" fillId="5" borderId="5" xfId="0" applyNumberFormat="1" applyFill="1" applyBorder="1"/>
    <xf numFmtId="42" fontId="0" fillId="5" borderId="8" xfId="0" applyNumberFormat="1" applyFill="1" applyBorder="1"/>
    <xf numFmtId="42" fontId="0" fillId="5" borderId="0" xfId="0" applyNumberFormat="1" applyFill="1" applyBorder="1"/>
    <xf numFmtId="42" fontId="0" fillId="0" borderId="0" xfId="0" applyNumberFormat="1" applyFont="1"/>
    <xf numFmtId="0" fontId="2" fillId="0" borderId="2" xfId="0" applyFont="1" applyBorder="1" applyAlignment="1">
      <alignment horizontal="center"/>
    </xf>
    <xf numFmtId="17" fontId="1" fillId="5" borderId="3" xfId="0" applyNumberFormat="1" applyFont="1" applyFill="1" applyBorder="1" applyAlignment="1">
      <alignment horizontal="center"/>
    </xf>
    <xf numFmtId="0" fontId="1" fillId="5" borderId="4" xfId="0" applyFont="1" applyFill="1" applyBorder="1" applyAlignment="1">
      <alignment horizontal="center"/>
    </xf>
    <xf numFmtId="42" fontId="0" fillId="5" borderId="6" xfId="0" applyNumberFormat="1" applyFill="1" applyBorder="1"/>
    <xf numFmtId="42" fontId="0" fillId="5" borderId="7" xfId="0" applyNumberFormat="1" applyFill="1" applyBorder="1"/>
    <xf numFmtId="44" fontId="0" fillId="5" borderId="9" xfId="0" applyNumberFormat="1" applyFill="1" applyBorder="1"/>
    <xf numFmtId="0" fontId="3" fillId="5" borderId="9" xfId="0" applyFont="1" applyFill="1" applyBorder="1"/>
    <xf numFmtId="42" fontId="3" fillId="5" borderId="10" xfId="0" applyNumberFormat="1" applyFont="1" applyFill="1" applyBorder="1"/>
    <xf numFmtId="10" fontId="0" fillId="0" borderId="0" xfId="0" applyNumberFormat="1"/>
    <xf numFmtId="42" fontId="0" fillId="0" borderId="11" xfId="0" applyNumberFormat="1" applyBorder="1"/>
    <xf numFmtId="42" fontId="0" fillId="5" borderId="11" xfId="0" applyNumberFormat="1" applyFill="1" applyBorder="1"/>
    <xf numFmtId="0" fontId="6" fillId="0" borderId="0" xfId="0" applyFont="1" applyAlignment="1">
      <alignment horizontal="left" wrapText="1"/>
    </xf>
    <xf numFmtId="0" fontId="3" fillId="2" borderId="0" xfId="0" applyFont="1" applyFill="1"/>
    <xf numFmtId="0" fontId="2" fillId="0" borderId="2" xfId="0" applyFont="1" applyFill="1" applyBorder="1" applyAlignment="1">
      <alignment horizontal="center"/>
    </xf>
    <xf numFmtId="17" fontId="1" fillId="0" borderId="3" xfId="0" applyNumberFormat="1" applyFont="1" applyFill="1" applyBorder="1" applyAlignment="1">
      <alignment horizontal="center"/>
    </xf>
    <xf numFmtId="0" fontId="0" fillId="0" borderId="5" xfId="0" applyFill="1" applyBorder="1"/>
    <xf numFmtId="42" fontId="0" fillId="0" borderId="0" xfId="0" applyNumberFormat="1" applyFill="1" applyBorder="1"/>
    <xf numFmtId="0" fontId="0" fillId="0" borderId="8" xfId="0" applyFill="1" applyBorder="1"/>
    <xf numFmtId="44" fontId="0" fillId="0" borderId="9" xfId="0" applyNumberFormat="1" applyFill="1" applyBorder="1"/>
    <xf numFmtId="0" fontId="0" fillId="0" borderId="0" xfId="0" applyBorder="1"/>
    <xf numFmtId="0" fontId="0" fillId="0" borderId="0" xfId="0" applyAlignment="1">
      <alignment horizontal="right"/>
    </xf>
    <xf numFmtId="42" fontId="0" fillId="0" borderId="6" xfId="0" applyNumberFormat="1" applyFill="1" applyBorder="1"/>
    <xf numFmtId="0" fontId="0" fillId="0" borderId="0" xfId="0" applyFill="1" applyBorder="1" applyAlignment="1">
      <alignment horizontal="right"/>
    </xf>
    <xf numFmtId="0" fontId="0" fillId="0" borderId="0" xfId="0" applyAlignment="1">
      <alignment horizontal="left" vertical="top" wrapText="1"/>
    </xf>
    <xf numFmtId="0" fontId="1" fillId="0" borderId="0" xfId="0" applyFont="1" applyFill="1" applyAlignment="1">
      <alignment horizontal="center"/>
    </xf>
    <xf numFmtId="42" fontId="7" fillId="0" borderId="0" xfId="0" applyNumberFormat="1" applyFont="1" applyFill="1"/>
    <xf numFmtId="42" fontId="6" fillId="0" borderId="0" xfId="0" applyNumberFormat="1" applyFont="1" applyFill="1"/>
    <xf numFmtId="42" fontId="0" fillId="0" borderId="11" xfId="0" applyNumberFormat="1" applyFill="1" applyBorder="1"/>
    <xf numFmtId="0" fontId="1" fillId="0" borderId="0" xfId="0" applyFont="1" applyBorder="1"/>
    <xf numFmtId="42" fontId="0" fillId="0" borderId="0" xfId="0" applyNumberFormat="1" applyAlignment="1">
      <alignment vertical="top" wrapText="1"/>
    </xf>
    <xf numFmtId="0" fontId="0" fillId="0" borderId="0" xfId="0"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wrapText="1"/>
    </xf>
    <xf numFmtId="0" fontId="1" fillId="0" borderId="4" xfId="0" applyFont="1" applyFill="1" applyBorder="1" applyAlignment="1">
      <alignment horizontal="center"/>
    </xf>
    <xf numFmtId="42" fontId="0" fillId="0" borderId="7" xfId="0" applyNumberFormat="1" applyFill="1" applyBorder="1"/>
    <xf numFmtId="42" fontId="3" fillId="0" borderId="10" xfId="0" applyNumberFormat="1" applyFont="1" applyFill="1" applyBorder="1"/>
    <xf numFmtId="0" fontId="3" fillId="0" borderId="9" xfId="0" applyFont="1" applyFill="1" applyBorder="1"/>
    <xf numFmtId="42" fontId="0" fillId="0" borderId="19" xfId="0" applyNumberFormat="1" applyBorder="1"/>
    <xf numFmtId="44" fontId="0" fillId="0" borderId="0" xfId="0" applyNumberFormat="1" applyFill="1"/>
    <xf numFmtId="0" fontId="0" fillId="0" borderId="9" xfId="0" applyFill="1" applyBorder="1"/>
    <xf numFmtId="0" fontId="6" fillId="0" borderId="0" xfId="0" applyFont="1" applyFill="1" applyBorder="1"/>
    <xf numFmtId="0" fontId="0" fillId="0" borderId="5" xfId="0" applyFont="1" applyFill="1" applyBorder="1"/>
    <xf numFmtId="42" fontId="0" fillId="3" borderId="0" xfId="0" applyNumberFormat="1" applyFill="1" applyBorder="1"/>
    <xf numFmtId="0" fontId="0" fillId="6" borderId="0" xfId="0" applyFill="1" applyBorder="1"/>
    <xf numFmtId="44" fontId="0" fillId="6" borderId="0" xfId="0" applyNumberFormat="1" applyFill="1"/>
    <xf numFmtId="0" fontId="0" fillId="6" borderId="0" xfId="0" applyFill="1"/>
    <xf numFmtId="0" fontId="3" fillId="6" borderId="0" xfId="0" applyFont="1" applyFill="1" applyBorder="1"/>
    <xf numFmtId="44" fontId="3" fillId="6" borderId="0" xfId="0" applyNumberFormat="1" applyFont="1" applyFill="1"/>
    <xf numFmtId="42" fontId="8" fillId="6" borderId="0" xfId="0" applyNumberFormat="1" applyFont="1" applyFill="1"/>
    <xf numFmtId="42" fontId="0" fillId="4" borderId="0" xfId="0" applyNumberFormat="1" applyFill="1"/>
    <xf numFmtId="42" fontId="8" fillId="4" borderId="0" xfId="0" applyNumberFormat="1" applyFont="1" applyFill="1"/>
    <xf numFmtId="42" fontId="0" fillId="4" borderId="1" xfId="0" applyNumberFormat="1" applyFill="1" applyBorder="1"/>
    <xf numFmtId="42" fontId="8" fillId="4" borderId="1" xfId="0" applyNumberFormat="1" applyFont="1" applyFill="1" applyBorder="1"/>
    <xf numFmtId="17" fontId="0" fillId="0" borderId="0" xfId="0" applyNumberFormat="1"/>
    <xf numFmtId="0" fontId="0" fillId="5" borderId="12" xfId="0" applyFill="1" applyBorder="1" applyAlignment="1">
      <alignment horizontal="center" vertical="center" wrapText="1"/>
    </xf>
    <xf numFmtId="0" fontId="0" fillId="5" borderId="13" xfId="0" applyFill="1" applyBorder="1" applyAlignment="1">
      <alignment horizontal="center" vertical="center" wrapText="1"/>
    </xf>
    <xf numFmtId="0" fontId="3" fillId="5" borderId="17" xfId="0" applyFont="1" applyFill="1" applyBorder="1" applyAlignment="1">
      <alignment horizontal="center" wrapText="1"/>
    </xf>
    <xf numFmtId="0" fontId="3" fillId="5" borderId="18" xfId="0" applyFont="1" applyFill="1" applyBorder="1" applyAlignment="1">
      <alignment horizont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0" xfId="0" applyAlignment="1">
      <alignment horizontal="left"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Alignment="1">
      <alignment horizontal="left" vertical="top" wrapText="1"/>
    </xf>
    <xf numFmtId="44" fontId="1" fillId="0" borderId="0" xfId="0" applyNumberFormat="1"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abSelected="1" topLeftCell="A10" workbookViewId="0">
      <selection activeCell="R19" sqref="R19"/>
    </sheetView>
  </sheetViews>
  <sheetFormatPr defaultRowHeight="15" x14ac:dyDescent="0.25"/>
  <cols>
    <col min="1" max="1" width="27.42578125" customWidth="1"/>
    <col min="2" max="13" width="10.5703125" customWidth="1"/>
    <col min="14" max="14" width="14.28515625" customWidth="1"/>
    <col min="15" max="15" width="3.85546875" customWidth="1"/>
    <col min="16" max="16" width="12.42578125" customWidth="1"/>
  </cols>
  <sheetData>
    <row r="1" spans="1:16" ht="21" x14ac:dyDescent="0.35">
      <c r="A1" s="5" t="s">
        <v>0</v>
      </c>
    </row>
    <row r="2" spans="1:16" ht="15.75" x14ac:dyDescent="0.25">
      <c r="A2" s="3"/>
    </row>
    <row r="3" spans="1:16" ht="18.75" x14ac:dyDescent="0.3">
      <c r="A3" s="6" t="s">
        <v>14</v>
      </c>
    </row>
    <row r="4" spans="1:16" ht="19.5" thickBot="1" x14ac:dyDescent="0.35">
      <c r="A4" s="6"/>
    </row>
    <row r="5" spans="1:16" ht="16.5" thickBot="1" x14ac:dyDescent="0.3">
      <c r="A5" s="49" t="s">
        <v>15</v>
      </c>
      <c r="B5" s="50">
        <v>42005</v>
      </c>
      <c r="C5" s="50">
        <v>42036</v>
      </c>
      <c r="D5" s="50">
        <v>42064</v>
      </c>
      <c r="E5" s="50">
        <v>42095</v>
      </c>
      <c r="F5" s="50">
        <v>42125</v>
      </c>
      <c r="G5" s="50">
        <v>42156</v>
      </c>
      <c r="H5" s="50">
        <v>42186</v>
      </c>
      <c r="I5" s="37">
        <v>42217</v>
      </c>
      <c r="J5" s="37">
        <v>42248</v>
      </c>
      <c r="K5" s="37">
        <v>42278</v>
      </c>
      <c r="L5" s="37">
        <v>42309</v>
      </c>
      <c r="M5" s="37">
        <v>42339</v>
      </c>
      <c r="N5" s="38" t="s">
        <v>2</v>
      </c>
    </row>
    <row r="6" spans="1:16" x14ac:dyDescent="0.25">
      <c r="A6" s="51" t="s">
        <v>41</v>
      </c>
      <c r="B6" s="52">
        <v>3170</v>
      </c>
      <c r="C6" s="52">
        <v>3170</v>
      </c>
      <c r="D6" s="52">
        <v>3170</v>
      </c>
      <c r="E6" s="52">
        <v>3170</v>
      </c>
      <c r="F6" s="52">
        <v>3170</v>
      </c>
      <c r="G6" s="52">
        <v>3170</v>
      </c>
      <c r="H6" s="52">
        <v>3170</v>
      </c>
      <c r="I6" s="34">
        <v>3170</v>
      </c>
      <c r="J6" s="34">
        <v>3170</v>
      </c>
      <c r="K6" s="34">
        <v>3170</v>
      </c>
      <c r="L6" s="34">
        <v>3170</v>
      </c>
      <c r="M6" s="34">
        <v>3170</v>
      </c>
      <c r="N6" s="39">
        <f t="shared" ref="N6:N7" si="0">SUM(B6:M6)</f>
        <v>38040</v>
      </c>
      <c r="P6" s="90" t="s">
        <v>78</v>
      </c>
    </row>
    <row r="7" spans="1:16" ht="15.75" thickBot="1" x14ac:dyDescent="0.3">
      <c r="A7" s="51" t="s">
        <v>60</v>
      </c>
      <c r="B7" s="52">
        <v>3569.14</v>
      </c>
      <c r="C7" s="52">
        <v>1785</v>
      </c>
      <c r="D7" s="52">
        <v>1785.86</v>
      </c>
      <c r="E7" s="52">
        <v>1604.92</v>
      </c>
      <c r="F7" s="52">
        <v>1956.36</v>
      </c>
      <c r="G7" s="52">
        <v>1604.92</v>
      </c>
      <c r="H7" s="52">
        <v>1604.92</v>
      </c>
      <c r="I7" s="34">
        <v>1604.92</v>
      </c>
      <c r="J7" s="34">
        <v>1604.92</v>
      </c>
      <c r="K7" s="34">
        <v>1604.92</v>
      </c>
      <c r="L7" s="34">
        <v>1604.92</v>
      </c>
      <c r="M7" s="34">
        <v>0</v>
      </c>
      <c r="N7" s="39">
        <f t="shared" si="0"/>
        <v>20330.799999999996</v>
      </c>
      <c r="P7" s="91"/>
    </row>
    <row r="8" spans="1:16" x14ac:dyDescent="0.25">
      <c r="A8" s="51" t="s">
        <v>56</v>
      </c>
      <c r="B8" s="52">
        <v>8892.5400000000009</v>
      </c>
      <c r="C8" s="52">
        <v>0</v>
      </c>
      <c r="D8" s="52">
        <v>0</v>
      </c>
      <c r="E8" s="52">
        <v>0</v>
      </c>
      <c r="F8" s="52">
        <v>0</v>
      </c>
      <c r="G8" s="52">
        <v>0</v>
      </c>
      <c r="H8" s="52">
        <v>0</v>
      </c>
      <c r="I8" s="34">
        <v>0</v>
      </c>
      <c r="J8" s="34">
        <v>0</v>
      </c>
      <c r="K8" s="34">
        <v>0</v>
      </c>
      <c r="L8" s="34">
        <v>0</v>
      </c>
      <c r="M8" s="34">
        <v>0</v>
      </c>
      <c r="N8" s="39">
        <f>SUM(B8:M8)</f>
        <v>8892.5400000000009</v>
      </c>
      <c r="P8" s="66"/>
    </row>
    <row r="9" spans="1:16" x14ac:dyDescent="0.25">
      <c r="A9" s="51" t="s">
        <v>58</v>
      </c>
      <c r="B9" s="52">
        <v>284.17</v>
      </c>
      <c r="C9" s="52">
        <v>282.52999999999997</v>
      </c>
      <c r="D9" s="52">
        <v>280.92</v>
      </c>
      <c r="E9" s="52">
        <v>285.02999999999997</v>
      </c>
      <c r="F9" s="52">
        <v>292.95</v>
      </c>
      <c r="G9" s="52">
        <v>288.52</v>
      </c>
      <c r="H9" s="34">
        <v>295</v>
      </c>
      <c r="I9" s="34">
        <v>295</v>
      </c>
      <c r="J9" s="34">
        <v>295</v>
      </c>
      <c r="K9" s="34">
        <v>295</v>
      </c>
      <c r="L9" s="34">
        <v>295</v>
      </c>
      <c r="M9" s="34">
        <v>295</v>
      </c>
      <c r="N9" s="39">
        <f t="shared" ref="N9:N11" si="1">SUM(B9:M9)</f>
        <v>3484.12</v>
      </c>
      <c r="P9" s="66"/>
    </row>
    <row r="10" spans="1:16" x14ac:dyDescent="0.25">
      <c r="A10" s="51" t="s">
        <v>59</v>
      </c>
      <c r="B10" s="52">
        <v>33.32</v>
      </c>
      <c r="C10" s="52">
        <v>52.38</v>
      </c>
      <c r="D10" s="52">
        <v>73.459999999999994</v>
      </c>
      <c r="E10" s="52">
        <v>28.63</v>
      </c>
      <c r="F10" s="52">
        <v>47.17</v>
      </c>
      <c r="G10" s="52">
        <v>19.95</v>
      </c>
      <c r="H10" s="52">
        <v>14</v>
      </c>
      <c r="I10" s="34">
        <v>30</v>
      </c>
      <c r="J10" s="34">
        <v>30</v>
      </c>
      <c r="K10" s="34">
        <v>30</v>
      </c>
      <c r="L10" s="34">
        <v>30</v>
      </c>
      <c r="M10" s="34">
        <v>30</v>
      </c>
      <c r="N10" s="39">
        <f t="shared" si="1"/>
        <v>418.90999999999997</v>
      </c>
    </row>
    <row r="11" spans="1:16" x14ac:dyDescent="0.25">
      <c r="A11" s="51" t="s">
        <v>61</v>
      </c>
      <c r="B11" s="52">
        <v>417.31</v>
      </c>
      <c r="C11" s="52">
        <v>350.24</v>
      </c>
      <c r="D11" s="52">
        <v>331.98</v>
      </c>
      <c r="E11" s="52">
        <v>394.79</v>
      </c>
      <c r="F11" s="52">
        <v>346.4</v>
      </c>
      <c r="G11" s="52">
        <v>339.77</v>
      </c>
      <c r="H11" s="52">
        <v>520.74</v>
      </c>
      <c r="I11" s="34">
        <v>400</v>
      </c>
      <c r="J11" s="34">
        <v>400</v>
      </c>
      <c r="K11" s="34">
        <v>400</v>
      </c>
      <c r="L11" s="34">
        <v>400</v>
      </c>
      <c r="M11" s="34">
        <v>400</v>
      </c>
      <c r="N11" s="39">
        <f t="shared" si="1"/>
        <v>4701.2299999999996</v>
      </c>
    </row>
    <row r="12" spans="1:16" x14ac:dyDescent="0.25">
      <c r="A12" s="77" t="s">
        <v>57</v>
      </c>
      <c r="B12" s="52">
        <f>$N$12/12</f>
        <v>1115</v>
      </c>
      <c r="C12" s="52">
        <f t="shared" ref="C12:M12" si="2">$N$12/12</f>
        <v>1115</v>
      </c>
      <c r="D12" s="52">
        <f t="shared" si="2"/>
        <v>1115</v>
      </c>
      <c r="E12" s="52">
        <f t="shared" si="2"/>
        <v>1115</v>
      </c>
      <c r="F12" s="52">
        <f t="shared" si="2"/>
        <v>1115</v>
      </c>
      <c r="G12" s="52">
        <f t="shared" si="2"/>
        <v>1115</v>
      </c>
      <c r="H12" s="52">
        <f t="shared" si="2"/>
        <v>1115</v>
      </c>
      <c r="I12" s="34">
        <f t="shared" si="2"/>
        <v>1115</v>
      </c>
      <c r="J12" s="34">
        <f t="shared" si="2"/>
        <v>1115</v>
      </c>
      <c r="K12" s="34">
        <f t="shared" si="2"/>
        <v>1115</v>
      </c>
      <c r="L12" s="34">
        <f t="shared" si="2"/>
        <v>1115</v>
      </c>
      <c r="M12" s="34">
        <f t="shared" si="2"/>
        <v>1115</v>
      </c>
      <c r="N12" s="40">
        <v>13380</v>
      </c>
    </row>
    <row r="13" spans="1:16" ht="15.75" thickBot="1" x14ac:dyDescent="0.3">
      <c r="A13" s="53"/>
      <c r="B13" s="54"/>
      <c r="C13" s="54"/>
      <c r="D13" s="54"/>
      <c r="E13" s="54"/>
      <c r="F13" s="54"/>
      <c r="G13" s="54"/>
      <c r="H13" s="54"/>
      <c r="I13" s="41"/>
      <c r="J13" s="41"/>
      <c r="K13" s="41"/>
      <c r="L13" s="41"/>
      <c r="M13" s="42" t="s">
        <v>55</v>
      </c>
      <c r="N13" s="43">
        <f>SUM(N6:N12)</f>
        <v>89247.599999999991</v>
      </c>
    </row>
    <row r="14" spans="1:16" ht="19.5" thickBot="1" x14ac:dyDescent="0.35">
      <c r="A14" s="6"/>
    </row>
    <row r="15" spans="1:16" ht="15.75" x14ac:dyDescent="0.25">
      <c r="A15" s="49" t="s">
        <v>73</v>
      </c>
      <c r="B15" s="50">
        <v>41640</v>
      </c>
      <c r="C15" s="50">
        <v>41671</v>
      </c>
      <c r="D15" s="50">
        <v>41699</v>
      </c>
      <c r="E15" s="50">
        <v>41730</v>
      </c>
      <c r="F15" s="50">
        <v>41760</v>
      </c>
      <c r="G15" s="50">
        <v>41791</v>
      </c>
      <c r="H15" s="50">
        <v>41821</v>
      </c>
      <c r="I15" s="50">
        <v>41852</v>
      </c>
      <c r="J15" s="50">
        <v>41883</v>
      </c>
      <c r="K15" s="50">
        <v>41913</v>
      </c>
      <c r="L15" s="50">
        <v>41944</v>
      </c>
      <c r="M15" s="50">
        <v>41974</v>
      </c>
      <c r="N15" s="69" t="s">
        <v>2</v>
      </c>
    </row>
    <row r="16" spans="1:16" x14ac:dyDescent="0.25">
      <c r="A16" s="51" t="s">
        <v>41</v>
      </c>
      <c r="B16" s="52">
        <v>4305.18</v>
      </c>
      <c r="C16" s="52">
        <v>2870.12</v>
      </c>
      <c r="D16" s="52">
        <v>2870.12</v>
      </c>
      <c r="E16" s="52">
        <v>2870.12</v>
      </c>
      <c r="F16" s="52">
        <v>3620.46</v>
      </c>
      <c r="G16" s="52">
        <v>3823.44</v>
      </c>
      <c r="H16" s="52">
        <v>6534.43</v>
      </c>
      <c r="I16" s="52">
        <v>2870.12</v>
      </c>
      <c r="J16" s="52">
        <v>2870.12</v>
      </c>
      <c r="K16" s="52">
        <v>3558.44</v>
      </c>
      <c r="L16" s="52">
        <v>2927.49</v>
      </c>
      <c r="M16" s="52">
        <v>2981.41</v>
      </c>
      <c r="N16" s="57">
        <f>SUM(B16:M16)</f>
        <v>42101.45</v>
      </c>
      <c r="P16" t="s">
        <v>62</v>
      </c>
    </row>
    <row r="17" spans="1:16" x14ac:dyDescent="0.25">
      <c r="A17" s="10" t="s">
        <v>60</v>
      </c>
      <c r="B17" s="52">
        <f>1757.77*2</f>
        <v>3515.54</v>
      </c>
      <c r="C17" s="52">
        <v>1757.77</v>
      </c>
      <c r="D17" s="52">
        <v>1810.51</v>
      </c>
      <c r="E17" s="52">
        <v>1784.14</v>
      </c>
      <c r="F17" s="52">
        <v>1784.14</v>
      </c>
      <c r="G17" s="52">
        <v>1784.14</v>
      </c>
      <c r="H17" s="52">
        <v>1784.14</v>
      </c>
      <c r="I17" s="52">
        <v>1784.14</v>
      </c>
      <c r="J17" s="52">
        <v>1784.14</v>
      </c>
      <c r="K17" s="52">
        <v>1784.14</v>
      </c>
      <c r="L17" s="52">
        <v>1784.14</v>
      </c>
      <c r="M17" s="52">
        <v>0</v>
      </c>
      <c r="N17" s="57">
        <f>SUM(B17:M17)</f>
        <v>21356.939999999995</v>
      </c>
    </row>
    <row r="18" spans="1:16" x14ac:dyDescent="0.25">
      <c r="A18" s="51" t="s">
        <v>56</v>
      </c>
      <c r="B18" s="52">
        <v>0</v>
      </c>
      <c r="C18" s="52">
        <v>9037.42</v>
      </c>
      <c r="D18" s="52">
        <v>0</v>
      </c>
      <c r="E18" s="52">
        <v>0</v>
      </c>
      <c r="F18" s="52">
        <v>0</v>
      </c>
      <c r="G18" s="52">
        <v>0</v>
      </c>
      <c r="H18" s="52">
        <v>0</v>
      </c>
      <c r="I18" s="52">
        <v>0</v>
      </c>
      <c r="J18" s="52">
        <v>0</v>
      </c>
      <c r="K18" s="52">
        <v>0</v>
      </c>
      <c r="L18" s="52">
        <v>0</v>
      </c>
      <c r="M18" s="52">
        <v>0</v>
      </c>
      <c r="N18" s="57">
        <f>SUM(B18:M18)</f>
        <v>9037.42</v>
      </c>
    </row>
    <row r="19" spans="1:16" x14ac:dyDescent="0.25">
      <c r="A19" s="51" t="s">
        <v>58</v>
      </c>
      <c r="B19" s="52">
        <v>259.45999999999998</v>
      </c>
      <c r="C19" s="52">
        <v>243.46</v>
      </c>
      <c r="D19" s="52">
        <v>251.78</v>
      </c>
      <c r="E19" s="52">
        <v>243</v>
      </c>
      <c r="F19" s="52">
        <v>249.04</v>
      </c>
      <c r="G19" s="52">
        <v>250.16</v>
      </c>
      <c r="H19" s="52">
        <v>246.86</v>
      </c>
      <c r="I19" s="52">
        <v>247.37</v>
      </c>
      <c r="J19" s="52">
        <v>247.6</v>
      </c>
      <c r="K19" s="52">
        <v>246.56</v>
      </c>
      <c r="L19" s="52">
        <v>249.59</v>
      </c>
      <c r="M19" s="52">
        <v>353.05</v>
      </c>
      <c r="N19" s="57">
        <f>SUM(B19:M19)</f>
        <v>3087.9300000000003</v>
      </c>
    </row>
    <row r="20" spans="1:16" x14ac:dyDescent="0.25">
      <c r="A20" s="51" t="s">
        <v>59</v>
      </c>
      <c r="B20" s="52">
        <v>0</v>
      </c>
      <c r="C20" s="52">
        <v>39.69</v>
      </c>
      <c r="D20" s="52">
        <v>49.99</v>
      </c>
      <c r="E20" s="52">
        <v>57.45</v>
      </c>
      <c r="F20" s="52">
        <v>40.28</v>
      </c>
      <c r="G20" s="52">
        <v>47.34</v>
      </c>
      <c r="H20" s="52">
        <v>0</v>
      </c>
      <c r="I20" s="52">
        <v>73.349999999999994</v>
      </c>
      <c r="J20" s="52">
        <v>24.49</v>
      </c>
      <c r="K20" s="52">
        <v>32.42</v>
      </c>
      <c r="L20" s="52">
        <v>17.489999999999998</v>
      </c>
      <c r="M20" s="52">
        <v>50.23</v>
      </c>
      <c r="N20" s="57">
        <f t="shared" ref="N20:N21" si="3">SUM(B20:M20)</f>
        <v>432.73000000000008</v>
      </c>
    </row>
    <row r="21" spans="1:16" x14ac:dyDescent="0.25">
      <c r="A21" s="51" t="s">
        <v>61</v>
      </c>
      <c r="B21" s="52">
        <v>387.72</v>
      </c>
      <c r="C21" s="52">
        <v>375.03</v>
      </c>
      <c r="D21" s="52">
        <v>405.55</v>
      </c>
      <c r="E21" s="52">
        <v>461.7</v>
      </c>
      <c r="F21" s="52">
        <v>424.82</v>
      </c>
      <c r="G21" s="52">
        <v>678.59</v>
      </c>
      <c r="H21" s="52">
        <v>576.61</v>
      </c>
      <c r="I21" s="52">
        <v>459.77</v>
      </c>
      <c r="J21" s="52">
        <v>706.53</v>
      </c>
      <c r="K21" s="52">
        <v>577.30999999999995</v>
      </c>
      <c r="L21" s="52">
        <v>505.66</v>
      </c>
      <c r="M21" s="52">
        <v>409.48</v>
      </c>
      <c r="N21" s="57">
        <f t="shared" si="3"/>
        <v>5968.77</v>
      </c>
    </row>
    <row r="22" spans="1:16" x14ac:dyDescent="0.25">
      <c r="A22" s="51" t="s">
        <v>3</v>
      </c>
      <c r="B22" s="52">
        <v>0</v>
      </c>
      <c r="C22" s="52">
        <v>0</v>
      </c>
      <c r="D22" s="52">
        <v>0</v>
      </c>
      <c r="E22" s="52">
        <v>9509.6200000000008</v>
      </c>
      <c r="F22" s="52">
        <v>0</v>
      </c>
      <c r="G22" s="52">
        <v>0</v>
      </c>
      <c r="H22" s="52">
        <v>0</v>
      </c>
      <c r="I22" s="52">
        <v>0</v>
      </c>
      <c r="J22" s="52">
        <v>0</v>
      </c>
      <c r="K22" s="52">
        <v>0</v>
      </c>
      <c r="L22" s="52">
        <v>0</v>
      </c>
      <c r="M22" s="52">
        <v>0</v>
      </c>
      <c r="N22" s="70">
        <f>SUM(B22:M22)</f>
        <v>9509.6200000000008</v>
      </c>
    </row>
    <row r="23" spans="1:16" ht="15.75" thickBot="1" x14ac:dyDescent="0.3">
      <c r="A23" s="53"/>
      <c r="B23" s="54"/>
      <c r="C23" s="54"/>
      <c r="D23" s="54"/>
      <c r="E23" s="54"/>
      <c r="F23" s="54"/>
      <c r="G23" s="54"/>
      <c r="H23" s="54"/>
      <c r="I23" s="54"/>
      <c r="J23" s="54"/>
      <c r="K23" s="54"/>
      <c r="L23" s="54"/>
      <c r="M23" s="72" t="s">
        <v>11</v>
      </c>
      <c r="N23" s="71">
        <f>SUM(N16:N22)</f>
        <v>91494.859999999986</v>
      </c>
    </row>
    <row r="24" spans="1:16" ht="15.75" thickBot="1" x14ac:dyDescent="0.3">
      <c r="B24" s="74"/>
      <c r="C24" s="74"/>
      <c r="D24" s="74"/>
      <c r="E24" s="74"/>
      <c r="F24" s="74"/>
      <c r="G24" s="74"/>
      <c r="H24" s="74"/>
      <c r="I24" s="74"/>
      <c r="J24" s="74"/>
      <c r="K24" s="74"/>
      <c r="L24" s="74"/>
      <c r="M24" s="17"/>
    </row>
    <row r="25" spans="1:16" ht="15.75" x14ac:dyDescent="0.25">
      <c r="A25" s="36" t="s">
        <v>16</v>
      </c>
      <c r="B25" s="50">
        <v>41275</v>
      </c>
      <c r="C25" s="50">
        <v>41306</v>
      </c>
      <c r="D25" s="50">
        <v>41334</v>
      </c>
      <c r="E25" s="50">
        <v>41365</v>
      </c>
      <c r="F25" s="50">
        <v>41395</v>
      </c>
      <c r="G25" s="50">
        <v>41426</v>
      </c>
      <c r="H25" s="50">
        <v>41456</v>
      </c>
      <c r="I25" s="50">
        <v>41487</v>
      </c>
      <c r="J25" s="50">
        <v>41518</v>
      </c>
      <c r="K25" s="50">
        <v>41548</v>
      </c>
      <c r="L25" s="50">
        <v>41579</v>
      </c>
      <c r="M25" s="50">
        <v>41609</v>
      </c>
      <c r="N25" s="9" t="s">
        <v>2</v>
      </c>
    </row>
    <row r="26" spans="1:16" x14ac:dyDescent="0.25">
      <c r="A26" s="51" t="s">
        <v>41</v>
      </c>
      <c r="B26" s="52">
        <v>4194.93</v>
      </c>
      <c r="C26" s="52">
        <v>2779.8</v>
      </c>
      <c r="D26" s="52">
        <v>2870.12</v>
      </c>
      <c r="E26" s="52">
        <v>2870.12</v>
      </c>
      <c r="F26" s="52">
        <v>3550.3</v>
      </c>
      <c r="G26" s="52">
        <v>3467.44</v>
      </c>
      <c r="H26" s="52">
        <v>3850.7</v>
      </c>
      <c r="I26" s="52">
        <v>5106.22</v>
      </c>
      <c r="J26" s="52">
        <v>2870.12</v>
      </c>
      <c r="K26" s="52">
        <v>2870.12</v>
      </c>
      <c r="L26" s="52">
        <v>2870.12</v>
      </c>
      <c r="M26" s="52">
        <v>2922.78</v>
      </c>
      <c r="N26" s="23">
        <f>SUM(B26:M26)</f>
        <v>40222.770000000004</v>
      </c>
      <c r="P26" t="s">
        <v>62</v>
      </c>
    </row>
    <row r="27" spans="1:16" x14ac:dyDescent="0.25">
      <c r="A27" s="10" t="s">
        <v>60</v>
      </c>
      <c r="B27" s="52">
        <f>1736.93*2</f>
        <v>3473.86</v>
      </c>
      <c r="C27" s="52">
        <v>1736.93</v>
      </c>
      <c r="D27" s="52">
        <v>1736.93</v>
      </c>
      <c r="E27" s="52">
        <v>1736.93</v>
      </c>
      <c r="F27" s="52">
        <v>1736.93</v>
      </c>
      <c r="G27" s="52">
        <v>1736.93</v>
      </c>
      <c r="H27" s="52">
        <v>1736.93</v>
      </c>
      <c r="I27" s="52">
        <v>1736.93</v>
      </c>
      <c r="J27" s="52">
        <v>1903.77</v>
      </c>
      <c r="K27" s="52">
        <f>1757.77</f>
        <v>1757.77</v>
      </c>
      <c r="L27" s="52">
        <f>1757.77</f>
        <v>1757.77</v>
      </c>
      <c r="M27" s="52">
        <v>0</v>
      </c>
      <c r="N27" s="23">
        <f>SUM(B27:M27)</f>
        <v>21051.68</v>
      </c>
    </row>
    <row r="28" spans="1:16" x14ac:dyDescent="0.25">
      <c r="A28" s="51" t="s">
        <v>56</v>
      </c>
      <c r="B28" s="52">
        <v>0</v>
      </c>
      <c r="C28" s="52">
        <v>5826.31</v>
      </c>
      <c r="D28" s="52">
        <v>0</v>
      </c>
      <c r="E28" s="52">
        <v>0</v>
      </c>
      <c r="F28" s="52">
        <v>0</v>
      </c>
      <c r="G28" s="52">
        <v>0</v>
      </c>
      <c r="H28" s="52">
        <v>570</v>
      </c>
      <c r="I28" s="52">
        <v>0</v>
      </c>
      <c r="J28" s="52">
        <v>0</v>
      </c>
      <c r="K28" s="52">
        <v>0</v>
      </c>
      <c r="L28" s="52">
        <v>0</v>
      </c>
      <c r="M28" s="52">
        <v>0</v>
      </c>
      <c r="N28" s="57">
        <f>SUM(B28:M28)</f>
        <v>6396.31</v>
      </c>
    </row>
    <row r="29" spans="1:16" x14ac:dyDescent="0.25">
      <c r="A29" s="51" t="s">
        <v>58</v>
      </c>
      <c r="B29" s="52">
        <v>274.14</v>
      </c>
      <c r="C29" s="52">
        <v>270.97000000000003</v>
      </c>
      <c r="D29" s="52">
        <v>270.89999999999998</v>
      </c>
      <c r="E29" s="52">
        <v>273.99</v>
      </c>
      <c r="F29" s="52">
        <v>243.84</v>
      </c>
      <c r="G29" s="52">
        <v>253.39</v>
      </c>
      <c r="H29" s="52">
        <v>239.41</v>
      </c>
      <c r="I29" s="52">
        <v>324.52999999999997</v>
      </c>
      <c r="J29" s="52">
        <v>242.64</v>
      </c>
      <c r="K29" s="52">
        <v>244.16</v>
      </c>
      <c r="L29" s="52">
        <v>242.34</v>
      </c>
      <c r="M29" s="52">
        <v>239.51</v>
      </c>
      <c r="N29" s="57">
        <f>SUM(B29:M29)</f>
        <v>3119.8199999999997</v>
      </c>
    </row>
    <row r="30" spans="1:16" x14ac:dyDescent="0.25">
      <c r="A30" s="51" t="s">
        <v>59</v>
      </c>
      <c r="B30" s="52">
        <v>18</v>
      </c>
      <c r="C30" s="52">
        <v>18</v>
      </c>
      <c r="D30" s="52">
        <v>27</v>
      </c>
      <c r="E30" s="52">
        <v>0</v>
      </c>
      <c r="F30" s="52">
        <v>79.5</v>
      </c>
      <c r="G30" s="52">
        <v>17.489999999999998</v>
      </c>
      <c r="H30" s="52">
        <v>9</v>
      </c>
      <c r="I30" s="52">
        <v>31.5</v>
      </c>
      <c r="J30" s="52">
        <v>36</v>
      </c>
      <c r="K30" s="52">
        <v>33.67</v>
      </c>
      <c r="L30" s="52">
        <v>41.18</v>
      </c>
      <c r="M30" s="52">
        <v>30.96</v>
      </c>
      <c r="N30" s="57">
        <f t="shared" ref="N30:N31" si="4">SUM(B30:M30)</f>
        <v>342.3</v>
      </c>
    </row>
    <row r="31" spans="1:16" x14ac:dyDescent="0.25">
      <c r="A31" s="51" t="s">
        <v>61</v>
      </c>
      <c r="B31" s="52">
        <v>522.41</v>
      </c>
      <c r="C31" s="52">
        <v>460.94</v>
      </c>
      <c r="D31" s="52">
        <v>497.46</v>
      </c>
      <c r="E31" s="52">
        <v>364.76</v>
      </c>
      <c r="F31" s="52">
        <v>550.63</v>
      </c>
      <c r="G31" s="52">
        <v>513.78</v>
      </c>
      <c r="H31" s="52">
        <v>473.61</v>
      </c>
      <c r="I31" s="52">
        <v>381.84</v>
      </c>
      <c r="J31" s="52">
        <v>364.25</v>
      </c>
      <c r="K31" s="52">
        <v>386.06</v>
      </c>
      <c r="L31" s="52">
        <v>394.9</v>
      </c>
      <c r="M31" s="52">
        <v>442.79</v>
      </c>
      <c r="N31" s="57">
        <f t="shared" si="4"/>
        <v>5353.43</v>
      </c>
    </row>
    <row r="32" spans="1:16" x14ac:dyDescent="0.25">
      <c r="A32" s="10" t="s">
        <v>3</v>
      </c>
      <c r="B32" s="52">
        <v>0</v>
      </c>
      <c r="C32" s="52">
        <v>0</v>
      </c>
      <c r="D32" s="52">
        <v>0</v>
      </c>
      <c r="E32" s="52">
        <v>0</v>
      </c>
      <c r="F32" s="52">
        <v>0</v>
      </c>
      <c r="G32" s="52">
        <v>0</v>
      </c>
      <c r="H32" s="52">
        <v>0</v>
      </c>
      <c r="I32" s="52">
        <v>9396.86</v>
      </c>
      <c r="J32" s="52">
        <v>0</v>
      </c>
      <c r="K32" s="52">
        <v>0</v>
      </c>
      <c r="L32" s="52">
        <v>0</v>
      </c>
      <c r="M32" s="52">
        <v>0</v>
      </c>
      <c r="N32" s="26">
        <f>SUM(B32:M32)</f>
        <v>9396.86</v>
      </c>
    </row>
    <row r="33" spans="1:16" ht="15.75" thickBot="1" x14ac:dyDescent="0.3">
      <c r="A33" s="11"/>
      <c r="B33" s="54"/>
      <c r="C33" s="54"/>
      <c r="D33" s="54"/>
      <c r="E33" s="54"/>
      <c r="F33" s="54"/>
      <c r="G33" s="54"/>
      <c r="H33" s="54"/>
      <c r="I33" s="54"/>
      <c r="J33" s="54"/>
      <c r="K33" s="54"/>
      <c r="L33" s="54"/>
      <c r="M33" s="72" t="s">
        <v>12</v>
      </c>
      <c r="N33" s="25">
        <f>SUM(N26:N32)</f>
        <v>85883.170000000027</v>
      </c>
    </row>
    <row r="34" spans="1:16" ht="15.75" thickBot="1" x14ac:dyDescent="0.3">
      <c r="B34" s="74"/>
      <c r="C34" s="74"/>
      <c r="D34" s="74"/>
      <c r="E34" s="74"/>
      <c r="F34" s="74"/>
      <c r="G34" s="74"/>
      <c r="H34" s="74"/>
      <c r="I34" s="74"/>
      <c r="J34" s="74"/>
      <c r="K34" s="74"/>
      <c r="L34" s="74"/>
      <c r="M34" s="17"/>
    </row>
    <row r="35" spans="1:16" ht="15.75" x14ac:dyDescent="0.25">
      <c r="A35" s="36" t="s">
        <v>17</v>
      </c>
      <c r="B35" s="50">
        <v>40909</v>
      </c>
      <c r="C35" s="50">
        <v>40940</v>
      </c>
      <c r="D35" s="50">
        <v>40969</v>
      </c>
      <c r="E35" s="50">
        <v>41000</v>
      </c>
      <c r="F35" s="50">
        <v>41030</v>
      </c>
      <c r="G35" s="50">
        <v>41061</v>
      </c>
      <c r="H35" s="50">
        <v>41091</v>
      </c>
      <c r="I35" s="50">
        <v>41122</v>
      </c>
      <c r="J35" s="50">
        <v>41153</v>
      </c>
      <c r="K35" s="50">
        <v>41183</v>
      </c>
      <c r="L35" s="50">
        <v>41214</v>
      </c>
      <c r="M35" s="50">
        <v>41244</v>
      </c>
      <c r="N35" s="22"/>
    </row>
    <row r="36" spans="1:16" x14ac:dyDescent="0.25">
      <c r="A36" s="51" t="s">
        <v>41</v>
      </c>
      <c r="B36" s="52">
        <v>2765.99</v>
      </c>
      <c r="C36" s="52">
        <v>2800.14</v>
      </c>
      <c r="D36" s="52">
        <v>4200.21</v>
      </c>
      <c r="E36" s="52">
        <v>2800.14</v>
      </c>
      <c r="F36" s="52">
        <v>3113.18</v>
      </c>
      <c r="G36" s="52">
        <v>3269.7</v>
      </c>
      <c r="H36" s="52">
        <v>3269.7</v>
      </c>
      <c r="I36" s="52">
        <v>4647.41</v>
      </c>
      <c r="J36" s="52">
        <v>2800.14</v>
      </c>
      <c r="K36" s="52">
        <v>2800.14</v>
      </c>
      <c r="L36" s="52">
        <v>2800.14</v>
      </c>
      <c r="M36" s="52">
        <v>2800.14</v>
      </c>
      <c r="N36" s="23">
        <v>38067</v>
      </c>
      <c r="P36" t="s">
        <v>62</v>
      </c>
    </row>
    <row r="37" spans="1:16" x14ac:dyDescent="0.25">
      <c r="A37" s="10" t="s">
        <v>60</v>
      </c>
      <c r="B37" s="52">
        <v>2989.14</v>
      </c>
      <c r="C37" s="52">
        <v>1694.57</v>
      </c>
      <c r="D37" s="52">
        <v>1694.57</v>
      </c>
      <c r="E37" s="52">
        <v>1821.65</v>
      </c>
      <c r="F37" s="52">
        <v>1736.93</v>
      </c>
      <c r="G37" s="52">
        <v>1736.93</v>
      </c>
      <c r="H37" s="52">
        <v>1736.93</v>
      </c>
      <c r="I37" s="52">
        <v>1736.93</v>
      </c>
      <c r="J37" s="52">
        <v>1736.93</v>
      </c>
      <c r="K37" s="52">
        <v>1736.93</v>
      </c>
      <c r="L37" s="52">
        <v>1736.93</v>
      </c>
      <c r="M37" s="52">
        <v>0</v>
      </c>
      <c r="N37" s="23">
        <v>20758</v>
      </c>
    </row>
    <row r="38" spans="1:16" x14ac:dyDescent="0.25">
      <c r="A38" s="51" t="s">
        <v>56</v>
      </c>
      <c r="B38" s="52">
        <v>5464.68</v>
      </c>
      <c r="C38" s="52">
        <v>0</v>
      </c>
      <c r="D38" s="52">
        <v>0</v>
      </c>
      <c r="E38" s="52">
        <v>0</v>
      </c>
      <c r="F38" s="52">
        <v>0</v>
      </c>
      <c r="G38" s="52">
        <v>0</v>
      </c>
      <c r="H38" s="52">
        <v>0</v>
      </c>
      <c r="I38" s="52">
        <v>0</v>
      </c>
      <c r="J38" s="52">
        <v>0</v>
      </c>
      <c r="K38" s="52">
        <v>0</v>
      </c>
      <c r="L38" s="52">
        <v>0</v>
      </c>
      <c r="M38" s="52">
        <v>0</v>
      </c>
      <c r="N38" s="23">
        <f t="shared" ref="N38:N41" si="5">SUM(B38:M38)</f>
        <v>5464.68</v>
      </c>
    </row>
    <row r="39" spans="1:16" x14ac:dyDescent="0.25">
      <c r="A39" s="51" t="s">
        <v>58</v>
      </c>
      <c r="B39" s="52">
        <v>264.83</v>
      </c>
      <c r="C39" s="52">
        <v>269.06</v>
      </c>
      <c r="D39" s="52">
        <v>265.76</v>
      </c>
      <c r="E39" s="52">
        <v>269.23</v>
      </c>
      <c r="F39" s="52">
        <v>280.17</v>
      </c>
      <c r="G39" s="52">
        <v>280.39</v>
      </c>
      <c r="H39" s="52">
        <v>282.02999999999997</v>
      </c>
      <c r="I39" s="52">
        <v>286.76</v>
      </c>
      <c r="J39" s="52">
        <v>273.55</v>
      </c>
      <c r="K39" s="52">
        <v>273.39999999999998</v>
      </c>
      <c r="L39" s="52">
        <v>272.24</v>
      </c>
      <c r="M39" s="52">
        <v>269.29000000000002</v>
      </c>
      <c r="N39" s="23">
        <f t="shared" si="5"/>
        <v>3286.71</v>
      </c>
    </row>
    <row r="40" spans="1:16" x14ac:dyDescent="0.25">
      <c r="A40" s="51" t="s">
        <v>59</v>
      </c>
      <c r="B40" s="52">
        <v>42.78</v>
      </c>
      <c r="C40" s="52">
        <v>27.9</v>
      </c>
      <c r="D40" s="52">
        <v>48.93</v>
      </c>
      <c r="E40" s="52">
        <v>28.14</v>
      </c>
      <c r="F40" s="52">
        <v>18</v>
      </c>
      <c r="G40" s="52">
        <v>39.49</v>
      </c>
      <c r="H40" s="52">
        <v>18</v>
      </c>
      <c r="I40" s="52">
        <v>31.15</v>
      </c>
      <c r="J40" s="52">
        <v>18</v>
      </c>
      <c r="K40" s="52">
        <v>14.39</v>
      </c>
      <c r="L40" s="52">
        <v>27</v>
      </c>
      <c r="M40" s="52">
        <v>20.8</v>
      </c>
      <c r="N40" s="23">
        <f t="shared" si="5"/>
        <v>334.58</v>
      </c>
    </row>
    <row r="41" spans="1:16" x14ac:dyDescent="0.25">
      <c r="A41" s="51" t="s">
        <v>61</v>
      </c>
      <c r="B41" s="52">
        <v>1077.54</v>
      </c>
      <c r="C41" s="52">
        <v>1086.6500000000001</v>
      </c>
      <c r="D41" s="52">
        <v>1375.55</v>
      </c>
      <c r="E41" s="52">
        <v>930.82</v>
      </c>
      <c r="F41" s="52">
        <v>830.39</v>
      </c>
      <c r="G41" s="52">
        <v>1206.93</v>
      </c>
      <c r="H41" s="52">
        <v>611.07000000000005</v>
      </c>
      <c r="I41" s="52">
        <v>512.79</v>
      </c>
      <c r="J41" s="52">
        <v>569.4</v>
      </c>
      <c r="K41" s="52">
        <v>563.74</v>
      </c>
      <c r="L41" s="52">
        <v>490.15</v>
      </c>
      <c r="M41" s="52">
        <v>452.43</v>
      </c>
      <c r="N41" s="23">
        <f t="shared" si="5"/>
        <v>9707.4599999999991</v>
      </c>
    </row>
    <row r="42" spans="1:16" x14ac:dyDescent="0.25">
      <c r="A42" s="10" t="s">
        <v>3</v>
      </c>
      <c r="B42" s="52">
        <v>0</v>
      </c>
      <c r="C42" s="52">
        <v>0</v>
      </c>
      <c r="D42" s="52">
        <v>0</v>
      </c>
      <c r="E42" s="52">
        <v>0</v>
      </c>
      <c r="F42" s="52">
        <v>0</v>
      </c>
      <c r="G42" s="52">
        <v>0</v>
      </c>
      <c r="H42" s="52">
        <v>0</v>
      </c>
      <c r="I42" s="52">
        <v>0</v>
      </c>
      <c r="J42" s="52">
        <v>9322.2800000000007</v>
      </c>
      <c r="K42" s="52">
        <v>0</v>
      </c>
      <c r="L42" s="52">
        <v>0</v>
      </c>
      <c r="M42" s="52">
        <v>0</v>
      </c>
      <c r="N42" s="26">
        <v>9322</v>
      </c>
    </row>
    <row r="43" spans="1:16" ht="15.75" thickBot="1" x14ac:dyDescent="0.3">
      <c r="A43" s="11"/>
      <c r="B43" s="75"/>
      <c r="C43" s="75"/>
      <c r="D43" s="75"/>
      <c r="E43" s="75"/>
      <c r="F43" s="75"/>
      <c r="G43" s="75"/>
      <c r="H43" s="75"/>
      <c r="I43" s="75"/>
      <c r="J43" s="75"/>
      <c r="K43" s="75"/>
      <c r="L43" s="75"/>
      <c r="M43" s="72" t="s">
        <v>13</v>
      </c>
      <c r="N43" s="25">
        <f>SUM(N36:N42)</f>
        <v>86940.43</v>
      </c>
    </row>
    <row r="44" spans="1:16" ht="15.75" thickBot="1" x14ac:dyDescent="0.3">
      <c r="B44" s="17"/>
      <c r="C44" s="17"/>
      <c r="D44" s="17"/>
      <c r="E44" s="17"/>
      <c r="F44" s="17"/>
      <c r="G44" s="17"/>
      <c r="H44" s="17"/>
      <c r="I44" s="17"/>
      <c r="J44" s="17"/>
      <c r="K44" s="17"/>
      <c r="L44" s="17"/>
      <c r="M44" s="17"/>
      <c r="N44" s="4"/>
    </row>
    <row r="45" spans="1:16" ht="15.75" x14ac:dyDescent="0.25">
      <c r="A45" s="36" t="s">
        <v>18</v>
      </c>
      <c r="B45" s="50">
        <v>40544</v>
      </c>
      <c r="C45" s="50">
        <v>40575</v>
      </c>
      <c r="D45" s="50">
        <v>40603</v>
      </c>
      <c r="E45" s="50">
        <v>40634</v>
      </c>
      <c r="F45" s="50">
        <v>40664</v>
      </c>
      <c r="G45" s="50">
        <v>40695</v>
      </c>
      <c r="H45" s="50">
        <v>40725</v>
      </c>
      <c r="I45" s="50">
        <v>40756</v>
      </c>
      <c r="J45" s="50">
        <v>40787</v>
      </c>
      <c r="K45" s="50">
        <v>40817</v>
      </c>
      <c r="L45" s="50">
        <v>40848</v>
      </c>
      <c r="M45" s="50">
        <v>40878</v>
      </c>
      <c r="N45" s="22"/>
    </row>
    <row r="46" spans="1:16" x14ac:dyDescent="0.25">
      <c r="A46" s="51" t="s">
        <v>41</v>
      </c>
      <c r="B46" s="52">
        <v>2665.22</v>
      </c>
      <c r="C46" s="52">
        <v>2665.22</v>
      </c>
      <c r="D46" s="52">
        <v>3997.84</v>
      </c>
      <c r="E46" s="52">
        <v>2665.22</v>
      </c>
      <c r="F46" s="52">
        <v>2665.21</v>
      </c>
      <c r="G46" s="52">
        <v>2665.21</v>
      </c>
      <c r="H46" s="52">
        <v>2665.21</v>
      </c>
      <c r="I46" s="52">
        <v>3196.67</v>
      </c>
      <c r="J46" s="52">
        <v>4063.61</v>
      </c>
      <c r="K46" s="52">
        <v>2731.84</v>
      </c>
      <c r="L46" s="52">
        <v>2731.84</v>
      </c>
      <c r="M46" s="52">
        <v>2731.84</v>
      </c>
      <c r="N46" s="23">
        <f>17722*2</f>
        <v>35444</v>
      </c>
    </row>
    <row r="47" spans="1:16" x14ac:dyDescent="0.25">
      <c r="A47" s="10" t="s">
        <v>60</v>
      </c>
      <c r="B47" s="52">
        <v>3736.32</v>
      </c>
      <c r="C47" s="52">
        <v>1868.16</v>
      </c>
      <c r="D47" s="52">
        <v>2197.5300000000002</v>
      </c>
      <c r="E47" s="52">
        <v>1724.4</v>
      </c>
      <c r="F47" s="52">
        <v>1724.4</v>
      </c>
      <c r="G47" s="52">
        <v>1724.4</v>
      </c>
      <c r="H47" s="52">
        <v>1724.4</v>
      </c>
      <c r="I47" s="52">
        <v>1724.4</v>
      </c>
      <c r="J47" s="52">
        <v>1724.4</v>
      </c>
      <c r="K47" s="52">
        <v>2773.77</v>
      </c>
      <c r="L47" s="52">
        <v>1694.57</v>
      </c>
      <c r="M47" s="52">
        <v>0</v>
      </c>
      <c r="N47" s="23">
        <f>9374*2</f>
        <v>18748</v>
      </c>
    </row>
    <row r="48" spans="1:16" x14ac:dyDescent="0.25">
      <c r="A48" s="51" t="s">
        <v>56</v>
      </c>
      <c r="B48" s="52">
        <v>0</v>
      </c>
      <c r="C48" s="52"/>
      <c r="D48" s="52"/>
      <c r="E48" s="52"/>
      <c r="F48" s="52"/>
      <c r="G48" s="52"/>
      <c r="H48" s="52"/>
      <c r="I48" s="52"/>
      <c r="J48" s="52"/>
      <c r="K48" s="52"/>
      <c r="L48" s="52"/>
      <c r="M48" s="52">
        <v>4970.5200000000004</v>
      </c>
      <c r="N48" s="23">
        <f t="shared" ref="N48:N51" si="6">SUM(B48:M48)</f>
        <v>4970.5200000000004</v>
      </c>
    </row>
    <row r="49" spans="1:14" x14ac:dyDescent="0.25">
      <c r="A49" s="51" t="s">
        <v>58</v>
      </c>
      <c r="B49" s="52">
        <v>275.39999999999998</v>
      </c>
      <c r="C49" s="52">
        <v>271.57</v>
      </c>
      <c r="D49" s="52">
        <v>274.37</v>
      </c>
      <c r="E49" s="52">
        <v>269.72000000000003</v>
      </c>
      <c r="F49" s="52">
        <v>270.10000000000002</v>
      </c>
      <c r="G49" s="52">
        <v>270.94</v>
      </c>
      <c r="H49" s="52">
        <v>269.68</v>
      </c>
      <c r="I49" s="52">
        <v>266.08999999999997</v>
      </c>
      <c r="J49" s="52">
        <v>258.74</v>
      </c>
      <c r="K49" s="52">
        <v>260.06</v>
      </c>
      <c r="L49" s="52">
        <v>301.33999999999997</v>
      </c>
      <c r="M49" s="52">
        <v>541.65</v>
      </c>
      <c r="N49" s="23">
        <f t="shared" si="6"/>
        <v>3529.66</v>
      </c>
    </row>
    <row r="50" spans="1:14" x14ac:dyDescent="0.25">
      <c r="A50" s="51" t="s">
        <v>59</v>
      </c>
      <c r="B50" s="52">
        <v>7.36</v>
      </c>
      <c r="C50" s="52">
        <v>31.35</v>
      </c>
      <c r="D50" s="52">
        <v>0</v>
      </c>
      <c r="E50" s="52">
        <v>19.399999999999999</v>
      </c>
      <c r="F50" s="52">
        <v>25.8</v>
      </c>
      <c r="G50" s="52">
        <v>9</v>
      </c>
      <c r="H50" s="52">
        <v>17.2</v>
      </c>
      <c r="I50" s="52">
        <v>29.75</v>
      </c>
      <c r="J50" s="52">
        <v>13.5</v>
      </c>
      <c r="K50" s="52">
        <v>13.5</v>
      </c>
      <c r="L50" s="52">
        <v>19.350000000000001</v>
      </c>
      <c r="M50" s="52">
        <v>23.9</v>
      </c>
      <c r="N50" s="23">
        <f t="shared" si="6"/>
        <v>210.11</v>
      </c>
    </row>
    <row r="51" spans="1:14" x14ac:dyDescent="0.25">
      <c r="A51" s="51" t="s">
        <v>61</v>
      </c>
      <c r="B51" s="52">
        <v>788.9</v>
      </c>
      <c r="C51" s="52">
        <v>763.22</v>
      </c>
      <c r="D51" s="52">
        <v>547.49</v>
      </c>
      <c r="E51" s="52">
        <v>610.72</v>
      </c>
      <c r="F51" s="52">
        <v>904.49</v>
      </c>
      <c r="G51" s="52">
        <v>1010.56</v>
      </c>
      <c r="H51" s="52">
        <v>961.59</v>
      </c>
      <c r="I51" s="52">
        <v>606.67999999999995</v>
      </c>
      <c r="J51" s="52">
        <v>1100.03</v>
      </c>
      <c r="K51" s="52">
        <v>871.99</v>
      </c>
      <c r="L51" s="52">
        <v>1096.58</v>
      </c>
      <c r="M51" s="52">
        <v>816.16</v>
      </c>
      <c r="N51" s="23">
        <f t="shared" si="6"/>
        <v>10078.41</v>
      </c>
    </row>
    <row r="52" spans="1:14" x14ac:dyDescent="0.25">
      <c r="A52" s="10" t="s">
        <v>3</v>
      </c>
      <c r="B52" s="52">
        <v>0</v>
      </c>
      <c r="C52" s="52"/>
      <c r="D52" s="52"/>
      <c r="E52" s="52"/>
      <c r="F52" s="52"/>
      <c r="G52" s="52"/>
      <c r="H52" s="52"/>
      <c r="I52" s="52"/>
      <c r="J52" s="52">
        <v>9139.49</v>
      </c>
      <c r="K52" s="52"/>
      <c r="L52" s="52"/>
      <c r="M52" s="52"/>
      <c r="N52" s="26">
        <v>9140</v>
      </c>
    </row>
    <row r="53" spans="1:14" ht="15.75" thickBot="1" x14ac:dyDescent="0.3">
      <c r="A53" s="11"/>
      <c r="B53" s="75"/>
      <c r="C53" s="75"/>
      <c r="D53" s="75"/>
      <c r="E53" s="75"/>
      <c r="F53" s="75"/>
      <c r="G53" s="75"/>
      <c r="H53" s="75"/>
      <c r="I53" s="75"/>
      <c r="J53" s="75"/>
      <c r="K53" s="75"/>
      <c r="L53" s="75"/>
      <c r="M53" s="72" t="s">
        <v>24</v>
      </c>
      <c r="N53" s="25">
        <f>SUM(N46:N52)</f>
        <v>82120.700000000012</v>
      </c>
    </row>
    <row r="54" spans="1:14" ht="15.75" thickBot="1" x14ac:dyDescent="0.3">
      <c r="B54" s="17"/>
      <c r="C54" s="17"/>
      <c r="D54" s="17"/>
      <c r="E54" s="17"/>
      <c r="F54" s="17"/>
      <c r="G54" s="17"/>
      <c r="H54" s="17"/>
      <c r="I54" s="17"/>
      <c r="J54" s="17"/>
      <c r="K54" s="17"/>
      <c r="L54" s="17"/>
      <c r="M54" s="17"/>
    </row>
    <row r="55" spans="1:14" ht="15.75" x14ac:dyDescent="0.25">
      <c r="A55" s="36" t="s">
        <v>23</v>
      </c>
      <c r="B55" s="50">
        <v>40179</v>
      </c>
      <c r="C55" s="50">
        <v>40210</v>
      </c>
      <c r="D55" s="50">
        <v>40238</v>
      </c>
      <c r="E55" s="50">
        <v>40269</v>
      </c>
      <c r="F55" s="50">
        <v>40299</v>
      </c>
      <c r="G55" s="50">
        <v>40330</v>
      </c>
      <c r="H55" s="50">
        <v>40360</v>
      </c>
      <c r="I55" s="50">
        <v>40391</v>
      </c>
      <c r="J55" s="50">
        <v>40422</v>
      </c>
      <c r="K55" s="50">
        <v>40452</v>
      </c>
      <c r="L55" s="50">
        <v>40483</v>
      </c>
      <c r="M55" s="50">
        <v>40513</v>
      </c>
      <c r="N55" s="22"/>
    </row>
    <row r="56" spans="1:14" x14ac:dyDescent="0.25">
      <c r="A56" s="51" t="s">
        <v>41</v>
      </c>
      <c r="B56" s="52">
        <v>2633.15</v>
      </c>
      <c r="C56" s="52">
        <v>2665.22</v>
      </c>
      <c r="D56" s="52">
        <v>2665.2</v>
      </c>
      <c r="E56" s="52">
        <v>3997.84</v>
      </c>
      <c r="F56" s="52">
        <v>2665.22</v>
      </c>
      <c r="G56" s="52">
        <v>2665.22</v>
      </c>
      <c r="H56" s="52">
        <v>2665.22</v>
      </c>
      <c r="I56" s="52">
        <v>2665.22</v>
      </c>
      <c r="J56" s="52">
        <v>3997.84</v>
      </c>
      <c r="K56" s="52">
        <v>2665.22</v>
      </c>
      <c r="L56" s="52">
        <v>2665.22</v>
      </c>
      <c r="M56" s="52">
        <v>2665.22</v>
      </c>
      <c r="N56" s="23">
        <f>SUM(B56:M56)</f>
        <v>34615.79</v>
      </c>
    </row>
    <row r="57" spans="1:14" x14ac:dyDescent="0.25">
      <c r="A57" s="10" t="s">
        <v>60</v>
      </c>
      <c r="B57" s="52">
        <v>3478.64</v>
      </c>
      <c r="C57" s="52">
        <v>1739.32</v>
      </c>
      <c r="D57" s="52">
        <v>1739.32</v>
      </c>
      <c r="E57" s="52">
        <v>1739.32</v>
      </c>
      <c r="F57" s="52">
        <v>1739.32</v>
      </c>
      <c r="G57" s="52">
        <f>1739.32+1739.32-1739.32</f>
        <v>1739.32</v>
      </c>
      <c r="H57" s="52">
        <v>2384.44</v>
      </c>
      <c r="I57" s="52">
        <v>1868.16</v>
      </c>
      <c r="J57" s="52">
        <v>1868.16</v>
      </c>
      <c r="K57" s="52">
        <v>1868.16</v>
      </c>
      <c r="L57" s="52">
        <v>1868.16</v>
      </c>
      <c r="M57" s="52" t="s">
        <v>72</v>
      </c>
      <c r="N57" s="23">
        <f>SUM(B57:M57)</f>
        <v>22032.32</v>
      </c>
    </row>
    <row r="58" spans="1:14" x14ac:dyDescent="0.25">
      <c r="A58" s="51" t="s">
        <v>56</v>
      </c>
      <c r="B58" s="52">
        <v>5365.68</v>
      </c>
      <c r="C58" s="52">
        <v>0</v>
      </c>
      <c r="D58" s="52">
        <v>0</v>
      </c>
      <c r="E58" s="52">
        <v>0</v>
      </c>
      <c r="F58" s="52">
        <v>0</v>
      </c>
      <c r="G58" s="52">
        <v>0</v>
      </c>
      <c r="H58" s="52">
        <v>0</v>
      </c>
      <c r="I58" s="52">
        <v>0</v>
      </c>
      <c r="J58" s="52">
        <v>0</v>
      </c>
      <c r="K58" s="52">
        <v>0</v>
      </c>
      <c r="L58" s="52">
        <v>0</v>
      </c>
      <c r="M58" s="52">
        <v>0</v>
      </c>
      <c r="N58" s="23">
        <f t="shared" ref="N58:N61" si="7">SUM(B58:M58)</f>
        <v>5365.68</v>
      </c>
    </row>
    <row r="59" spans="1:14" x14ac:dyDescent="0.25">
      <c r="A59" s="51" t="s">
        <v>58</v>
      </c>
      <c r="B59" s="52">
        <v>279.62</v>
      </c>
      <c r="C59" s="52">
        <v>278.89999999999998</v>
      </c>
      <c r="D59" s="52">
        <v>280.29000000000002</v>
      </c>
      <c r="E59" s="52">
        <v>279.69</v>
      </c>
      <c r="F59" s="52">
        <v>279.2</v>
      </c>
      <c r="G59" s="52">
        <v>272.39999999999998</v>
      </c>
      <c r="H59" s="52">
        <v>264.68</v>
      </c>
      <c r="I59" s="52">
        <v>275.45</v>
      </c>
      <c r="J59" s="52">
        <v>271.44</v>
      </c>
      <c r="K59" s="52">
        <v>273.45999999999998</v>
      </c>
      <c r="L59" s="52">
        <v>275.60000000000002</v>
      </c>
      <c r="M59" s="52">
        <v>269.36</v>
      </c>
      <c r="N59" s="23">
        <f t="shared" si="7"/>
        <v>3300.09</v>
      </c>
    </row>
    <row r="60" spans="1:14" x14ac:dyDescent="0.25">
      <c r="A60" s="51" t="s">
        <v>59</v>
      </c>
      <c r="B60" s="52">
        <v>63.22</v>
      </c>
      <c r="C60" s="52">
        <v>25.23</v>
      </c>
      <c r="D60" s="52">
        <v>94.17</v>
      </c>
      <c r="E60" s="52">
        <v>73</v>
      </c>
      <c r="F60" s="52">
        <v>12.93</v>
      </c>
      <c r="G60" s="52">
        <v>29.07</v>
      </c>
      <c r="H60" s="52">
        <v>48.4</v>
      </c>
      <c r="I60" s="52">
        <v>11.14</v>
      </c>
      <c r="J60" s="52">
        <v>9.25</v>
      </c>
      <c r="K60" s="52">
        <v>30.18</v>
      </c>
      <c r="L60" s="52">
        <v>20.29</v>
      </c>
      <c r="M60" s="52">
        <v>81.3</v>
      </c>
      <c r="N60" s="23">
        <f t="shared" si="7"/>
        <v>498.18</v>
      </c>
    </row>
    <row r="61" spans="1:14" x14ac:dyDescent="0.25">
      <c r="A61" s="51" t="s">
        <v>61</v>
      </c>
      <c r="B61" s="52">
        <v>495.4</v>
      </c>
      <c r="C61" s="52">
        <v>681.63</v>
      </c>
      <c r="D61" s="52">
        <v>925.5</v>
      </c>
      <c r="E61" s="52">
        <v>852.8</v>
      </c>
      <c r="F61" s="52">
        <v>652.48</v>
      </c>
      <c r="G61" s="52">
        <v>637.70000000000005</v>
      </c>
      <c r="H61" s="52">
        <v>581.78</v>
      </c>
      <c r="I61" s="52">
        <v>568.04999999999995</v>
      </c>
      <c r="J61" s="52">
        <v>720.1</v>
      </c>
      <c r="K61" s="52">
        <v>666.64</v>
      </c>
      <c r="L61" s="52">
        <v>720.04</v>
      </c>
      <c r="M61" s="52">
        <v>795.01</v>
      </c>
      <c r="N61" s="23">
        <f t="shared" si="7"/>
        <v>8297.130000000001</v>
      </c>
    </row>
    <row r="62" spans="1:14" x14ac:dyDescent="0.25">
      <c r="A62" s="10" t="s">
        <v>63</v>
      </c>
      <c r="B62" s="52">
        <v>0</v>
      </c>
      <c r="C62" s="52">
        <v>0</v>
      </c>
      <c r="D62" s="52">
        <v>0</v>
      </c>
      <c r="E62" s="52">
        <v>0</v>
      </c>
      <c r="F62" s="52">
        <v>0</v>
      </c>
      <c r="G62" s="52"/>
      <c r="H62" s="52">
        <v>0</v>
      </c>
      <c r="I62" s="52">
        <v>0</v>
      </c>
      <c r="J62" s="52">
        <v>0</v>
      </c>
      <c r="K62" s="52">
        <v>0</v>
      </c>
      <c r="L62" s="52">
        <v>1630</v>
      </c>
      <c r="M62" s="52">
        <v>0</v>
      </c>
      <c r="N62" s="73">
        <f>SUM(B62:M62)</f>
        <v>1630</v>
      </c>
    </row>
    <row r="63" spans="1:14" x14ac:dyDescent="0.25">
      <c r="A63" s="10" t="s">
        <v>3</v>
      </c>
      <c r="B63" s="52">
        <v>0</v>
      </c>
      <c r="C63" s="52">
        <v>0</v>
      </c>
      <c r="D63" s="52">
        <v>0</v>
      </c>
      <c r="E63" s="52">
        <v>0</v>
      </c>
      <c r="F63" s="52">
        <v>0</v>
      </c>
      <c r="G63" s="52">
        <v>8916.58</v>
      </c>
      <c r="H63" s="52">
        <v>0</v>
      </c>
      <c r="I63" s="52">
        <v>0</v>
      </c>
      <c r="J63" s="52">
        <v>0</v>
      </c>
      <c r="K63" s="52">
        <v>0</v>
      </c>
      <c r="L63" s="52">
        <v>0</v>
      </c>
      <c r="M63" s="52">
        <v>0</v>
      </c>
      <c r="N63" s="26">
        <f>SUM(B63:M63)</f>
        <v>8916.58</v>
      </c>
    </row>
    <row r="64" spans="1:14" ht="15.75" thickBot="1" x14ac:dyDescent="0.3">
      <c r="A64" s="11"/>
      <c r="B64" s="21"/>
      <c r="C64" s="21"/>
      <c r="D64" s="21"/>
      <c r="E64" s="21"/>
      <c r="F64" s="21"/>
      <c r="G64" s="21"/>
      <c r="H64" s="21"/>
      <c r="I64" s="21"/>
      <c r="J64" s="21"/>
      <c r="K64" s="21"/>
      <c r="L64" s="21"/>
      <c r="M64" s="24" t="s">
        <v>25</v>
      </c>
      <c r="N64" s="25">
        <f>SUM(N56:N63)</f>
        <v>84655.77</v>
      </c>
    </row>
    <row r="65" spans="2:2" x14ac:dyDescent="0.25">
      <c r="B65" s="89"/>
    </row>
    <row r="66" spans="2:2" x14ac:dyDescent="0.25">
      <c r="B66" s="4"/>
    </row>
  </sheetData>
  <mergeCells count="1">
    <mergeCell ref="P6:P7"/>
  </mergeCells>
  <pageMargins left="0.7" right="0.7" top="0.75" bottom="0.75" header="0.3" footer="0.3"/>
  <pageSetup paperSize="5"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workbookViewId="0">
      <selection activeCell="D1" sqref="D1"/>
    </sheetView>
  </sheetViews>
  <sheetFormatPr defaultRowHeight="15" x14ac:dyDescent="0.25"/>
  <cols>
    <col min="1" max="1" width="55.85546875" customWidth="1"/>
    <col min="2" max="3" width="13.28515625" customWidth="1"/>
    <col min="4" max="4" width="13.5703125" customWidth="1"/>
    <col min="5" max="6" width="13.28515625" customWidth="1"/>
    <col min="7" max="7" width="12.5703125" customWidth="1"/>
    <col min="8" max="8" width="13.28515625" customWidth="1"/>
    <col min="9" max="9" width="47" customWidth="1"/>
    <col min="10" max="10" width="10.42578125" customWidth="1"/>
    <col min="11" max="12" width="13.28515625" customWidth="1"/>
    <col min="13" max="13" width="14.28515625" customWidth="1"/>
  </cols>
  <sheetData>
    <row r="1" spans="1:17" ht="21" x14ac:dyDescent="0.35">
      <c r="A1" s="5" t="s">
        <v>0</v>
      </c>
    </row>
    <row r="2" spans="1:17" ht="15.75" x14ac:dyDescent="0.25">
      <c r="A2" s="3"/>
    </row>
    <row r="3" spans="1:17" ht="18.75" x14ac:dyDescent="0.3">
      <c r="A3" s="6" t="s">
        <v>39</v>
      </c>
      <c r="B3" s="94" t="s">
        <v>83</v>
      </c>
      <c r="C3" s="95"/>
      <c r="D3" s="95"/>
      <c r="E3" s="95"/>
      <c r="F3" s="96"/>
      <c r="H3" s="92" t="s">
        <v>26</v>
      </c>
    </row>
    <row r="4" spans="1:17" ht="18.75" x14ac:dyDescent="0.3">
      <c r="A4" s="6"/>
      <c r="B4" s="8"/>
      <c r="C4" s="8"/>
      <c r="D4" s="8"/>
      <c r="E4" s="8"/>
      <c r="F4" s="17"/>
      <c r="H4" s="93"/>
    </row>
    <row r="5" spans="1:17" x14ac:dyDescent="0.25">
      <c r="A5" s="1" t="s">
        <v>1</v>
      </c>
      <c r="B5" s="8">
        <v>2010</v>
      </c>
      <c r="C5" s="2">
        <v>2011</v>
      </c>
      <c r="D5" s="2">
        <v>2012</v>
      </c>
      <c r="E5" s="2">
        <v>2013</v>
      </c>
      <c r="F5" s="60">
        <v>2014</v>
      </c>
      <c r="H5" s="28">
        <v>2015</v>
      </c>
      <c r="K5" s="1" t="s">
        <v>31</v>
      </c>
    </row>
    <row r="6" spans="1:17" ht="17.25" x14ac:dyDescent="0.4">
      <c r="A6" s="20" t="s">
        <v>6</v>
      </c>
      <c r="B6" s="8"/>
      <c r="C6" s="2"/>
      <c r="D6" s="2"/>
      <c r="E6" s="2"/>
      <c r="F6" s="61"/>
      <c r="H6" s="27"/>
      <c r="K6" s="97" t="s">
        <v>35</v>
      </c>
      <c r="L6" s="97"/>
      <c r="M6" s="97"/>
      <c r="N6" s="97"/>
      <c r="O6" s="97"/>
      <c r="P6" s="97"/>
      <c r="Q6" s="97"/>
    </row>
    <row r="7" spans="1:17" x14ac:dyDescent="0.25">
      <c r="A7" s="13" t="s">
        <v>4</v>
      </c>
      <c r="B7" s="85">
        <v>8563.73</v>
      </c>
      <c r="C7" s="85">
        <v>11906</v>
      </c>
      <c r="D7" s="85">
        <v>17884</v>
      </c>
      <c r="E7" s="85">
        <v>18047</v>
      </c>
      <c r="F7" s="86">
        <v>18463.240000000002</v>
      </c>
      <c r="G7" s="56" t="s">
        <v>27</v>
      </c>
      <c r="H7" s="29">
        <v>5000</v>
      </c>
      <c r="I7" s="35" t="s">
        <v>46</v>
      </c>
      <c r="K7" s="97"/>
      <c r="L7" s="97"/>
      <c r="M7" s="97"/>
      <c r="N7" s="97"/>
      <c r="O7" s="97"/>
      <c r="P7" s="97"/>
      <c r="Q7" s="97"/>
    </row>
    <row r="8" spans="1:17" ht="15" customHeight="1" x14ac:dyDescent="0.25">
      <c r="A8" s="13" t="s">
        <v>38</v>
      </c>
      <c r="B8" s="87">
        <v>8868.9500000000007</v>
      </c>
      <c r="C8" s="87">
        <v>7438.31</v>
      </c>
      <c r="D8" s="87">
        <v>18741</v>
      </c>
      <c r="E8" s="87">
        <v>18950</v>
      </c>
      <c r="F8" s="88">
        <v>18462</v>
      </c>
      <c r="H8" s="30">
        <v>20000</v>
      </c>
      <c r="I8" s="35" t="s">
        <v>46</v>
      </c>
      <c r="K8" s="101" t="s">
        <v>32</v>
      </c>
      <c r="L8" s="101"/>
      <c r="M8" s="101"/>
      <c r="N8" s="101"/>
      <c r="O8" s="101"/>
      <c r="P8" s="101"/>
      <c r="Q8" s="101"/>
    </row>
    <row r="9" spans="1:17" x14ac:dyDescent="0.25">
      <c r="A9" s="13"/>
      <c r="B9" s="85">
        <f>SUM(B7:B8)</f>
        <v>17432.68</v>
      </c>
      <c r="C9" s="85">
        <f>SUM(C7:C8)</f>
        <v>19344.310000000001</v>
      </c>
      <c r="D9" s="85">
        <f>SUM(D7:D8)</f>
        <v>36625</v>
      </c>
      <c r="E9" s="85">
        <f>SUM(E7:E8)</f>
        <v>36997</v>
      </c>
      <c r="F9" s="85">
        <f>SUM(F7:F8)</f>
        <v>36925.240000000005</v>
      </c>
      <c r="H9" s="29">
        <f>SUM(H7:H8)</f>
        <v>25000</v>
      </c>
      <c r="I9" s="7"/>
      <c r="K9" s="101"/>
      <c r="L9" s="101"/>
      <c r="M9" s="101"/>
      <c r="N9" s="101"/>
      <c r="O9" s="101"/>
      <c r="P9" s="101"/>
      <c r="Q9" s="101"/>
    </row>
    <row r="10" spans="1:17" x14ac:dyDescent="0.25">
      <c r="A10" s="17"/>
      <c r="F10" s="17"/>
      <c r="H10" s="27"/>
      <c r="I10" s="35"/>
      <c r="K10" s="101"/>
      <c r="L10" s="101"/>
      <c r="M10" s="101"/>
      <c r="N10" s="101"/>
      <c r="O10" s="101"/>
      <c r="P10" s="101"/>
      <c r="Q10" s="101"/>
    </row>
    <row r="11" spans="1:17" x14ac:dyDescent="0.25">
      <c r="A11" s="17"/>
      <c r="B11" s="18"/>
      <c r="C11" s="18"/>
      <c r="D11" s="18"/>
      <c r="E11" s="18"/>
      <c r="F11" s="18"/>
      <c r="H11" s="29"/>
      <c r="I11" s="7"/>
      <c r="K11" s="101"/>
      <c r="L11" s="101"/>
      <c r="M11" s="101"/>
      <c r="N11" s="101"/>
      <c r="O11" s="101"/>
      <c r="P11" s="101"/>
      <c r="Q11" s="101"/>
    </row>
    <row r="12" spans="1:17" ht="18" customHeight="1" thickBot="1" x14ac:dyDescent="0.45">
      <c r="A12" s="19" t="s">
        <v>5</v>
      </c>
      <c r="B12" s="18"/>
      <c r="C12" s="18"/>
      <c r="D12" s="18"/>
      <c r="E12" s="18"/>
      <c r="F12" s="61"/>
      <c r="H12" s="29"/>
      <c r="I12" s="7"/>
      <c r="K12" s="97" t="s">
        <v>33</v>
      </c>
      <c r="L12" s="97"/>
      <c r="M12" s="97"/>
      <c r="N12" s="97"/>
      <c r="O12" s="97"/>
      <c r="P12" s="97"/>
      <c r="Q12" s="97"/>
    </row>
    <row r="13" spans="1:17" ht="15" customHeight="1" x14ac:dyDescent="0.25">
      <c r="A13" s="12" t="s">
        <v>9</v>
      </c>
      <c r="B13" s="14">
        <v>16846.189999999999</v>
      </c>
      <c r="C13" s="14">
        <v>16655</v>
      </c>
      <c r="D13" s="14">
        <v>15300</v>
      </c>
      <c r="E13" s="14">
        <v>15562</v>
      </c>
      <c r="F13" s="14">
        <v>19903</v>
      </c>
      <c r="G13" s="56" t="s">
        <v>28</v>
      </c>
      <c r="H13" s="31">
        <v>5000</v>
      </c>
      <c r="I13" s="98" t="s">
        <v>42</v>
      </c>
      <c r="J13" s="7"/>
      <c r="K13" s="97"/>
      <c r="L13" s="97"/>
      <c r="M13" s="97"/>
      <c r="N13" s="97"/>
      <c r="O13" s="97"/>
      <c r="P13" s="97"/>
      <c r="Q13" s="97"/>
    </row>
    <row r="14" spans="1:17" x14ac:dyDescent="0.25">
      <c r="A14" s="12" t="s">
        <v>8</v>
      </c>
      <c r="B14" s="14">
        <v>9223.27</v>
      </c>
      <c r="C14" s="14">
        <v>9681</v>
      </c>
      <c r="D14" s="14">
        <v>9305.5400000000009</v>
      </c>
      <c r="E14" s="14">
        <v>10494</v>
      </c>
      <c r="F14" s="14">
        <v>14617.59</v>
      </c>
      <c r="G14" s="56" t="s">
        <v>29</v>
      </c>
      <c r="H14" s="32">
        <v>15000</v>
      </c>
      <c r="I14" s="99"/>
      <c r="J14" s="7"/>
      <c r="K14" s="97"/>
      <c r="L14" s="97"/>
      <c r="M14" s="97"/>
      <c r="N14" s="97"/>
      <c r="O14" s="97"/>
      <c r="P14" s="97"/>
      <c r="Q14" s="97"/>
    </row>
    <row r="15" spans="1:17" x14ac:dyDescent="0.25">
      <c r="A15" s="12" t="s">
        <v>10</v>
      </c>
      <c r="B15" s="14">
        <f>'AP Town'!N56/2</f>
        <v>17307.895</v>
      </c>
      <c r="C15" s="14">
        <f>'AP Town'!N46/2</f>
        <v>17722</v>
      </c>
      <c r="D15" s="14">
        <v>19033.52</v>
      </c>
      <c r="E15" s="14">
        <v>18476.849999999999</v>
      </c>
      <c r="F15" s="14">
        <v>19084.27</v>
      </c>
      <c r="G15" s="56" t="s">
        <v>30</v>
      </c>
      <c r="H15" s="32">
        <v>11000</v>
      </c>
      <c r="I15" s="99"/>
      <c r="J15" s="7"/>
      <c r="K15" s="97"/>
      <c r="L15" s="97"/>
      <c r="M15" s="97"/>
      <c r="N15" s="97"/>
      <c r="O15" s="97"/>
      <c r="P15" s="97"/>
      <c r="Q15" s="97"/>
    </row>
    <row r="16" spans="1:17" ht="15.75" thickBot="1" x14ac:dyDescent="0.3">
      <c r="A16" s="12" t="s">
        <v>7</v>
      </c>
      <c r="B16" s="14">
        <f>'AP Town'!N57/2</f>
        <v>11016.16</v>
      </c>
      <c r="C16" s="14">
        <v>10192.52</v>
      </c>
      <c r="D16" s="14">
        <v>10379.219999999999</v>
      </c>
      <c r="E16" s="14">
        <v>10421.59</v>
      </c>
      <c r="F16" s="14">
        <v>10678.45</v>
      </c>
      <c r="G16" s="58" t="s">
        <v>36</v>
      </c>
      <c r="H16" s="33">
        <v>0</v>
      </c>
      <c r="I16" s="100"/>
      <c r="J16" s="7"/>
      <c r="K16" s="97"/>
      <c r="L16" s="97"/>
      <c r="M16" s="97"/>
      <c r="N16" s="97"/>
      <c r="O16" s="97"/>
      <c r="P16" s="97"/>
      <c r="Q16" s="97"/>
    </row>
    <row r="17" spans="1:17" x14ac:dyDescent="0.25">
      <c r="A17" s="12" t="s">
        <v>77</v>
      </c>
      <c r="B17" s="14">
        <v>6022.95</v>
      </c>
      <c r="C17" s="14">
        <v>3274</v>
      </c>
      <c r="D17" s="14">
        <v>3481</v>
      </c>
      <c r="E17" s="14">
        <v>5221.3500000000004</v>
      </c>
      <c r="F17" s="14">
        <v>3804.71</v>
      </c>
      <c r="H17" s="34">
        <v>6000</v>
      </c>
      <c r="I17" s="35" t="s">
        <v>46</v>
      </c>
      <c r="J17" s="7"/>
      <c r="K17" s="97"/>
      <c r="L17" s="97"/>
      <c r="M17" s="97"/>
      <c r="N17" s="97"/>
      <c r="O17" s="97"/>
      <c r="P17" s="97"/>
      <c r="Q17" s="97"/>
    </row>
    <row r="18" spans="1:17" x14ac:dyDescent="0.25">
      <c r="A18" s="12" t="s">
        <v>76</v>
      </c>
      <c r="B18" s="14">
        <v>21013.94</v>
      </c>
      <c r="C18" s="14">
        <v>10840</v>
      </c>
      <c r="D18" s="14">
        <v>1584</v>
      </c>
      <c r="E18" s="14">
        <v>0</v>
      </c>
      <c r="F18" s="14">
        <v>0</v>
      </c>
      <c r="H18" s="34">
        <v>0</v>
      </c>
      <c r="I18" s="35" t="s">
        <v>46</v>
      </c>
      <c r="K18" s="97"/>
      <c r="L18" s="97"/>
      <c r="M18" s="97"/>
      <c r="N18" s="97"/>
      <c r="O18" s="97"/>
      <c r="P18" s="97"/>
      <c r="Q18" s="97"/>
    </row>
    <row r="19" spans="1:17" x14ac:dyDescent="0.25">
      <c r="A19" s="81" t="s">
        <v>40</v>
      </c>
      <c r="B19" s="84">
        <f>B41</f>
        <v>17441</v>
      </c>
      <c r="C19" s="84">
        <f t="shared" ref="C19:F19" si="0">C41</f>
        <v>30478</v>
      </c>
      <c r="D19" s="84">
        <f t="shared" si="0"/>
        <v>37314</v>
      </c>
      <c r="E19" s="84">
        <f t="shared" si="0"/>
        <v>35530</v>
      </c>
      <c r="F19" s="84">
        <f t="shared" si="0"/>
        <v>40661</v>
      </c>
      <c r="H19" s="29">
        <v>45000</v>
      </c>
      <c r="I19" s="65" t="s">
        <v>81</v>
      </c>
      <c r="K19" s="97"/>
      <c r="L19" s="97"/>
      <c r="M19" s="97"/>
      <c r="N19" s="97"/>
      <c r="O19" s="97"/>
      <c r="P19" s="97"/>
      <c r="Q19" s="97"/>
    </row>
    <row r="20" spans="1:17" x14ac:dyDescent="0.25">
      <c r="A20" s="12" t="s">
        <v>80</v>
      </c>
      <c r="B20" s="78">
        <v>7032.09</v>
      </c>
      <c r="C20" s="78">
        <v>24692</v>
      </c>
      <c r="D20" s="78">
        <v>12325</v>
      </c>
      <c r="E20" s="78"/>
      <c r="F20" s="78"/>
      <c r="H20" s="34"/>
      <c r="I20" s="35" t="s">
        <v>46</v>
      </c>
      <c r="K20" s="97"/>
      <c r="L20" s="97"/>
      <c r="M20" s="97"/>
      <c r="N20" s="97"/>
      <c r="O20" s="97"/>
      <c r="P20" s="97"/>
      <c r="Q20" s="97"/>
    </row>
    <row r="21" spans="1:17" x14ac:dyDescent="0.25">
      <c r="A21" s="12" t="s">
        <v>75</v>
      </c>
      <c r="B21" s="15"/>
      <c r="C21" s="15"/>
      <c r="D21" s="15"/>
      <c r="E21" s="15"/>
      <c r="F21" s="15">
        <v>924.5</v>
      </c>
      <c r="H21" s="30"/>
      <c r="I21" s="35" t="s">
        <v>46</v>
      </c>
      <c r="K21" s="97"/>
      <c r="L21" s="97"/>
      <c r="M21" s="97"/>
      <c r="N21" s="97"/>
      <c r="O21" s="97"/>
      <c r="P21" s="97"/>
      <c r="Q21" s="97"/>
    </row>
    <row r="22" spans="1:17" ht="15" customHeight="1" x14ac:dyDescent="0.25">
      <c r="B22" s="7"/>
      <c r="C22" s="7">
        <f>SUM(C13:C21)</f>
        <v>123534.52</v>
      </c>
      <c r="D22" s="7">
        <f>SUM(D13:D21)</f>
        <v>108722.28</v>
      </c>
      <c r="E22" s="7">
        <f>SUM(E13:E21)</f>
        <v>95705.790000000008</v>
      </c>
      <c r="F22" s="18">
        <f>SUM(F13:F21)</f>
        <v>109673.52</v>
      </c>
      <c r="H22" s="29">
        <f>SUM(H13:H21)</f>
        <v>82000</v>
      </c>
      <c r="I22" s="7"/>
      <c r="K22" s="101" t="s">
        <v>34</v>
      </c>
      <c r="L22" s="101"/>
      <c r="M22" s="101"/>
      <c r="N22" s="101"/>
      <c r="O22" s="101"/>
      <c r="P22" s="101"/>
      <c r="Q22" s="101"/>
    </row>
    <row r="23" spans="1:17" ht="30" customHeight="1" x14ac:dyDescent="0.25">
      <c r="A23" s="47" t="s">
        <v>20</v>
      </c>
      <c r="B23" s="7"/>
      <c r="C23" s="7"/>
      <c r="D23" s="7"/>
      <c r="E23" s="7"/>
      <c r="F23" s="62"/>
      <c r="G23" s="4"/>
      <c r="H23" s="29"/>
      <c r="I23" s="7"/>
      <c r="K23" s="101"/>
      <c r="L23" s="101"/>
      <c r="M23" s="101"/>
      <c r="N23" s="101"/>
      <c r="O23" s="101"/>
      <c r="P23" s="101"/>
      <c r="Q23" s="101"/>
    </row>
    <row r="24" spans="1:17" x14ac:dyDescent="0.25">
      <c r="A24" t="s">
        <v>47</v>
      </c>
      <c r="B24" s="7"/>
      <c r="C24" s="7">
        <v>-9600</v>
      </c>
      <c r="D24" s="7">
        <v>-21257.05</v>
      </c>
      <c r="E24" s="7"/>
      <c r="F24" s="18"/>
      <c r="H24" s="27"/>
      <c r="I24" s="35" t="s">
        <v>46</v>
      </c>
      <c r="K24" s="101"/>
      <c r="L24" s="101"/>
      <c r="M24" s="101"/>
      <c r="N24" s="101"/>
      <c r="O24" s="101"/>
      <c r="P24" s="101"/>
      <c r="Q24" s="101"/>
    </row>
    <row r="25" spans="1:17" ht="15.75" thickBot="1" x14ac:dyDescent="0.3">
      <c r="B25" s="45"/>
      <c r="C25" s="45"/>
      <c r="D25" s="45"/>
      <c r="E25" s="45"/>
      <c r="F25" s="63"/>
      <c r="G25" s="7"/>
      <c r="H25" s="46"/>
      <c r="I25" s="7"/>
      <c r="K25" s="101"/>
      <c r="L25" s="101"/>
      <c r="M25" s="101"/>
      <c r="N25" s="101"/>
      <c r="O25" s="101"/>
      <c r="P25" s="101"/>
      <c r="Q25" s="101"/>
    </row>
    <row r="26" spans="1:17" ht="15.75" thickTop="1" x14ac:dyDescent="0.25">
      <c r="A26" s="48" t="s">
        <v>21</v>
      </c>
      <c r="B26" s="16"/>
      <c r="C26" s="16">
        <f>SUM(C22:C25)+C9</f>
        <v>133278.83000000002</v>
      </c>
      <c r="D26" s="16">
        <f>SUM(D22:D25)+D9</f>
        <v>124090.23</v>
      </c>
      <c r="E26" s="16">
        <f>SUM(E22:E25)+E9</f>
        <v>132702.79</v>
      </c>
      <c r="F26" s="16">
        <f>F22+F9</f>
        <v>146598.76</v>
      </c>
      <c r="H26" s="29">
        <f>SUM(H22:H25)+H9</f>
        <v>107000</v>
      </c>
      <c r="I26" s="7"/>
      <c r="K26" s="101"/>
      <c r="L26" s="101"/>
      <c r="M26" s="101"/>
      <c r="N26" s="101"/>
      <c r="O26" s="101"/>
      <c r="P26" s="101"/>
      <c r="Q26" s="101"/>
    </row>
    <row r="27" spans="1:17" x14ac:dyDescent="0.25">
      <c r="A27" t="s">
        <v>19</v>
      </c>
      <c r="B27" s="44"/>
      <c r="C27" s="44">
        <v>0</v>
      </c>
      <c r="D27" s="44">
        <f>D26/C26</f>
        <v>0.93105731795514701</v>
      </c>
      <c r="E27" s="44">
        <f>E26/D26</f>
        <v>1.0694056252454365</v>
      </c>
      <c r="F27" s="44">
        <f>F26/E26</f>
        <v>1.1047149799940152</v>
      </c>
      <c r="G27" s="44"/>
      <c r="H27" s="7"/>
      <c r="K27" s="101" t="s">
        <v>37</v>
      </c>
      <c r="L27" s="101"/>
      <c r="M27" s="101"/>
      <c r="N27" s="101"/>
      <c r="O27" s="101"/>
      <c r="P27" s="101"/>
      <c r="Q27" s="101"/>
    </row>
    <row r="28" spans="1:17" x14ac:dyDescent="0.25">
      <c r="A28" t="s">
        <v>22</v>
      </c>
      <c r="B28" s="44"/>
      <c r="C28" s="44">
        <v>0</v>
      </c>
      <c r="D28" s="44">
        <f>(D13+D14+D15+D16+D17)/(C13+C14+C15+C16+C17)</f>
        <v>0.99956123058480095</v>
      </c>
      <c r="E28" s="44">
        <f>(E13+E14+E15+E16+E17)/(D13+D14+D15+D16+D17)</f>
        <v>1.0465485828692116</v>
      </c>
      <c r="F28" s="44">
        <f>(F13+F14+F15+F16+F17)/(E13+E14+E15+E16+E17)</f>
        <v>1.1314852700728981</v>
      </c>
      <c r="G28" s="44"/>
      <c r="H28" s="7"/>
      <c r="K28" s="101"/>
      <c r="L28" s="101"/>
      <c r="M28" s="101"/>
      <c r="N28" s="101"/>
      <c r="O28" s="101"/>
      <c r="P28" s="101"/>
      <c r="Q28" s="101"/>
    </row>
    <row r="29" spans="1:17" x14ac:dyDescent="0.25">
      <c r="A29" s="55"/>
      <c r="K29" s="59"/>
      <c r="L29" s="59"/>
      <c r="M29" s="59"/>
      <c r="N29" s="59"/>
      <c r="O29" s="59"/>
      <c r="P29" s="59"/>
      <c r="Q29" s="59"/>
    </row>
    <row r="30" spans="1:17" x14ac:dyDescent="0.25">
      <c r="A30" s="76" t="s">
        <v>69</v>
      </c>
      <c r="K30" s="67"/>
      <c r="L30" s="67"/>
      <c r="M30" s="67"/>
      <c r="N30" s="67"/>
      <c r="O30" s="67"/>
      <c r="P30" s="67"/>
      <c r="Q30" s="67"/>
    </row>
    <row r="31" spans="1:17" x14ac:dyDescent="0.25">
      <c r="A31" s="79" t="s">
        <v>64</v>
      </c>
      <c r="B31" s="80">
        <v>1800</v>
      </c>
      <c r="C31" s="80">
        <v>4239.42</v>
      </c>
      <c r="D31" s="80">
        <v>3291.47</v>
      </c>
      <c r="E31" s="80">
        <v>2861.82</v>
      </c>
      <c r="F31" s="80">
        <v>7328.81</v>
      </c>
      <c r="K31" s="67"/>
      <c r="L31" s="67"/>
      <c r="M31" s="67"/>
      <c r="N31" s="67"/>
      <c r="O31" s="67"/>
      <c r="P31" s="67"/>
      <c r="Q31" s="67"/>
    </row>
    <row r="32" spans="1:17" x14ac:dyDescent="0.25">
      <c r="A32" s="79" t="s">
        <v>65</v>
      </c>
      <c r="B32" s="80">
        <v>5913.56</v>
      </c>
      <c r="C32" s="80">
        <v>5579.88</v>
      </c>
      <c r="D32" s="80">
        <v>6349.84</v>
      </c>
      <c r="E32" s="80">
        <v>6684.54</v>
      </c>
      <c r="F32" s="80">
        <v>7276.36</v>
      </c>
      <c r="K32" s="67"/>
      <c r="L32" s="67"/>
      <c r="M32" s="67"/>
      <c r="N32" s="67"/>
      <c r="O32" s="67"/>
      <c r="P32" s="67"/>
      <c r="Q32" s="67"/>
    </row>
    <row r="33" spans="1:17" x14ac:dyDescent="0.25">
      <c r="A33" s="79" t="s">
        <v>79</v>
      </c>
      <c r="B33" s="80"/>
      <c r="C33" s="80">
        <v>12.01</v>
      </c>
      <c r="D33" s="80"/>
      <c r="E33" s="80"/>
      <c r="F33" s="80"/>
      <c r="K33" s="68"/>
      <c r="L33" s="68"/>
      <c r="M33" s="68"/>
      <c r="N33" s="68"/>
      <c r="O33" s="68"/>
      <c r="P33" s="68"/>
      <c r="Q33" s="68"/>
    </row>
    <row r="34" spans="1:17" x14ac:dyDescent="0.25">
      <c r="A34" s="79" t="s">
        <v>67</v>
      </c>
      <c r="B34" s="80"/>
      <c r="C34" s="80">
        <v>529.16</v>
      </c>
      <c r="D34" s="80"/>
      <c r="E34" s="80"/>
      <c r="F34" s="80"/>
      <c r="K34" s="67"/>
      <c r="L34" s="67"/>
      <c r="M34" s="67"/>
      <c r="N34" s="67"/>
      <c r="O34" s="67"/>
      <c r="P34" s="67"/>
      <c r="Q34" s="67"/>
    </row>
    <row r="35" spans="1:17" x14ac:dyDescent="0.25">
      <c r="A35" s="79" t="s">
        <v>66</v>
      </c>
      <c r="B35" s="80">
        <v>1673.09</v>
      </c>
      <c r="C35" s="80">
        <v>1367.46</v>
      </c>
      <c r="D35" s="80">
        <v>1479.79</v>
      </c>
      <c r="E35" s="80">
        <v>1296.53</v>
      </c>
      <c r="F35" s="80">
        <v>0</v>
      </c>
      <c r="K35" s="67"/>
      <c r="L35" s="67"/>
      <c r="M35" s="67"/>
      <c r="N35" s="67"/>
      <c r="O35" s="67"/>
      <c r="P35" s="67"/>
      <c r="Q35" s="67"/>
    </row>
    <row r="36" spans="1:17" x14ac:dyDescent="0.25">
      <c r="A36" s="79" t="s">
        <v>68</v>
      </c>
      <c r="B36" s="80">
        <v>7800</v>
      </c>
      <c r="C36" s="80">
        <v>7800</v>
      </c>
      <c r="D36" s="80">
        <v>3705</v>
      </c>
      <c r="E36" s="80">
        <v>9641.11</v>
      </c>
      <c r="F36" s="80">
        <v>11291.62</v>
      </c>
      <c r="K36" s="67"/>
      <c r="L36" s="67"/>
      <c r="M36" s="67"/>
      <c r="N36" s="67"/>
      <c r="O36" s="67"/>
      <c r="P36" s="67"/>
      <c r="Q36" s="67"/>
    </row>
    <row r="37" spans="1:17" x14ac:dyDescent="0.25">
      <c r="A37" s="79" t="s">
        <v>44</v>
      </c>
      <c r="B37" s="80"/>
      <c r="C37" s="80"/>
      <c r="D37" s="80">
        <v>18472.2</v>
      </c>
      <c r="E37" s="80">
        <v>13711.32</v>
      </c>
      <c r="F37" s="80">
        <v>12971.53</v>
      </c>
      <c r="K37" s="67"/>
      <c r="L37" s="67"/>
      <c r="M37" s="67"/>
      <c r="N37" s="67"/>
      <c r="O37" s="67"/>
      <c r="P37" s="67"/>
      <c r="Q37" s="67"/>
    </row>
    <row r="38" spans="1:17" x14ac:dyDescent="0.25">
      <c r="A38" s="79" t="s">
        <v>70</v>
      </c>
      <c r="B38" s="80">
        <v>66.88</v>
      </c>
      <c r="C38" s="80">
        <v>26.7</v>
      </c>
      <c r="D38" s="80">
        <v>56.77</v>
      </c>
      <c r="E38" s="80">
        <v>42.54</v>
      </c>
      <c r="F38" s="80">
        <v>71.62</v>
      </c>
      <c r="K38" s="67"/>
      <c r="L38" s="67"/>
      <c r="M38" s="67"/>
      <c r="N38" s="67"/>
      <c r="O38" s="67"/>
      <c r="P38" s="67"/>
      <c r="Q38" s="67"/>
    </row>
    <row r="39" spans="1:17" x14ac:dyDescent="0.25">
      <c r="A39" s="79" t="s">
        <v>71</v>
      </c>
      <c r="B39" s="80">
        <v>720.73</v>
      </c>
      <c r="C39" s="80">
        <v>732.32</v>
      </c>
      <c r="D39" s="80">
        <v>783.74</v>
      </c>
      <c r="E39" s="80">
        <v>742.54</v>
      </c>
      <c r="F39" s="80">
        <v>753.55</v>
      </c>
      <c r="K39" s="67"/>
      <c r="L39" s="67"/>
      <c r="M39" s="67"/>
      <c r="N39" s="67"/>
      <c r="O39" s="67"/>
      <c r="P39" s="67"/>
      <c r="Q39" s="67"/>
    </row>
    <row r="40" spans="1:17" x14ac:dyDescent="0.25">
      <c r="A40" s="79" t="s">
        <v>82</v>
      </c>
      <c r="B40" s="80">
        <v>-533.26000000000295</v>
      </c>
      <c r="C40" s="80">
        <v>10191.049999999999</v>
      </c>
      <c r="D40" s="80">
        <v>3175.1900000000032</v>
      </c>
      <c r="E40" s="80">
        <v>549.60000000000161</v>
      </c>
      <c r="F40" s="80">
        <v>967.5099999999976</v>
      </c>
      <c r="K40" s="67"/>
      <c r="L40" s="67"/>
      <c r="M40" s="67"/>
      <c r="N40" s="67"/>
      <c r="O40" s="67"/>
      <c r="P40" s="67"/>
      <c r="Q40" s="67"/>
    </row>
    <row r="41" spans="1:17" x14ac:dyDescent="0.25">
      <c r="A41" s="82" t="s">
        <v>74</v>
      </c>
      <c r="B41" s="83">
        <f>SUM(B31:B40)</f>
        <v>17441</v>
      </c>
      <c r="C41" s="83">
        <f>SUM(C31:C40)</f>
        <v>30478</v>
      </c>
      <c r="D41" s="83">
        <f>SUM(D31:D40)</f>
        <v>37314</v>
      </c>
      <c r="E41" s="83">
        <f>SUM(E31:E40)</f>
        <v>35530</v>
      </c>
      <c r="F41" s="83">
        <f>SUM(F31:F40)</f>
        <v>40661</v>
      </c>
    </row>
    <row r="42" spans="1:17" x14ac:dyDescent="0.25">
      <c r="A42" s="82"/>
      <c r="B42" s="83"/>
      <c r="C42" s="83"/>
      <c r="D42" s="83"/>
      <c r="E42" s="83"/>
      <c r="F42" s="83"/>
    </row>
    <row r="43" spans="1:17" x14ac:dyDescent="0.25">
      <c r="B43" s="4"/>
      <c r="C43" s="4"/>
      <c r="D43" s="4"/>
      <c r="E43" s="4"/>
      <c r="F43" s="4"/>
    </row>
    <row r="44" spans="1:17" x14ac:dyDescent="0.25">
      <c r="A44" s="64" t="s">
        <v>43</v>
      </c>
      <c r="B44" s="102" t="s">
        <v>51</v>
      </c>
      <c r="C44" s="102"/>
      <c r="D44" s="102"/>
      <c r="E44" s="103" t="s">
        <v>52</v>
      </c>
      <c r="F44" s="103"/>
      <c r="G44" s="103"/>
    </row>
    <row r="45" spans="1:17" ht="15" customHeight="1" x14ac:dyDescent="0.25">
      <c r="A45" s="55" t="s">
        <v>50</v>
      </c>
      <c r="B45" s="101" t="s">
        <v>54</v>
      </c>
      <c r="C45" s="101"/>
      <c r="D45" s="101"/>
      <c r="E45" s="101" t="s">
        <v>53</v>
      </c>
      <c r="F45" s="101"/>
      <c r="G45" s="101"/>
    </row>
    <row r="46" spans="1:17" x14ac:dyDescent="0.25">
      <c r="A46" s="55" t="s">
        <v>44</v>
      </c>
      <c r="B46" s="101"/>
      <c r="C46" s="101"/>
      <c r="D46" s="101"/>
      <c r="E46" s="101"/>
      <c r="F46" s="101"/>
      <c r="G46" s="101"/>
    </row>
    <row r="47" spans="1:17" x14ac:dyDescent="0.25">
      <c r="A47" s="55" t="s">
        <v>45</v>
      </c>
      <c r="B47" s="101"/>
      <c r="C47" s="101"/>
      <c r="D47" s="101"/>
      <c r="E47" s="101"/>
      <c r="F47" s="101"/>
      <c r="G47" s="101"/>
    </row>
    <row r="48" spans="1:17" x14ac:dyDescent="0.25">
      <c r="A48" s="55" t="s">
        <v>48</v>
      </c>
      <c r="B48" s="101"/>
      <c r="C48" s="101"/>
      <c r="D48" s="101"/>
      <c r="E48" s="101"/>
      <c r="F48" s="101"/>
      <c r="G48" s="101"/>
    </row>
    <row r="49" spans="1:7" x14ac:dyDescent="0.25">
      <c r="A49" s="55" t="s">
        <v>49</v>
      </c>
      <c r="B49" s="101"/>
      <c r="C49" s="101"/>
      <c r="D49" s="101"/>
      <c r="E49" s="101"/>
      <c r="F49" s="101"/>
      <c r="G49" s="101"/>
    </row>
    <row r="50" spans="1:7" x14ac:dyDescent="0.25">
      <c r="A50" s="55"/>
    </row>
  </sheetData>
  <mergeCells count="12">
    <mergeCell ref="H3:H4"/>
    <mergeCell ref="B3:F3"/>
    <mergeCell ref="K12:Q21"/>
    <mergeCell ref="I13:I16"/>
    <mergeCell ref="B45:D49"/>
    <mergeCell ref="B44:D44"/>
    <mergeCell ref="E44:G44"/>
    <mergeCell ref="E45:G49"/>
    <mergeCell ref="K6:Q7"/>
    <mergeCell ref="K8:Q11"/>
    <mergeCell ref="K22:Q26"/>
    <mergeCell ref="K27:Q28"/>
  </mergeCells>
  <pageMargins left="0.7" right="0.7" top="0.75" bottom="0.75" header="0.3" footer="0.3"/>
  <pageSetup paperSize="5"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 Town</vt:lpstr>
      <vt:lpstr>AR Town &amp; PUC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Blier</dc:creator>
  <cp:lastModifiedBy>Jessy Richard</cp:lastModifiedBy>
  <cp:lastPrinted>2015-09-02T13:40:11Z</cp:lastPrinted>
  <dcterms:created xsi:type="dcterms:W3CDTF">2014-09-24T20:37:27Z</dcterms:created>
  <dcterms:modified xsi:type="dcterms:W3CDTF">2015-09-07T21:38:33Z</dcterms:modified>
</cp:coreProperties>
</file>