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Y43" i="1"/>
  <c r="Z41"/>
  <c r="Z40"/>
  <c r="X40"/>
  <c r="X41"/>
  <c r="U35"/>
  <c r="U36" s="1"/>
  <c r="Q43"/>
  <c r="R41"/>
  <c r="R40"/>
  <c r="M43"/>
  <c r="N41"/>
  <c r="N40"/>
  <c r="Y36"/>
  <c r="W36"/>
  <c r="S36"/>
  <c r="Q36"/>
  <c r="O36"/>
  <c r="G36"/>
  <c r="I36"/>
  <c r="K36"/>
  <c r="M36"/>
  <c r="I19"/>
  <c r="I18"/>
  <c r="G18"/>
  <c r="O12"/>
  <c r="I12"/>
  <c r="I21" s="1"/>
  <c r="G12"/>
  <c r="G14" s="1"/>
  <c r="O11"/>
  <c r="O14" s="1"/>
  <c r="M11"/>
  <c r="K11"/>
  <c r="K12" s="1"/>
  <c r="K21" s="1"/>
  <c r="I11"/>
  <c r="I14" s="1"/>
  <c r="W43" l="1"/>
  <c r="M21"/>
  <c r="Q11"/>
  <c r="M12"/>
  <c r="G21"/>
  <c r="O21"/>
  <c r="M14"/>
  <c r="K14"/>
  <c r="Q21" l="1"/>
  <c r="S11"/>
  <c r="Q12"/>
  <c r="Q14"/>
  <c r="S12" l="1"/>
  <c r="S14" s="1"/>
  <c r="U11"/>
  <c r="W11" l="1"/>
  <c r="U12"/>
  <c r="U14" s="1"/>
  <c r="S21"/>
  <c r="U21" l="1"/>
  <c r="W14"/>
  <c r="W12"/>
  <c r="W21"/>
  <c r="Y11"/>
  <c r="Y12" l="1"/>
  <c r="Y21" s="1"/>
  <c r="Y14" l="1"/>
</calcChain>
</file>

<file path=xl/comments1.xml><?xml version="1.0" encoding="utf-8"?>
<comments xmlns="http://schemas.openxmlformats.org/spreadsheetml/2006/main">
  <authors>
    <author>Keith C. Ritchie</author>
  </authors>
  <commentList>
    <comment ref="G18" authorId="0">
      <text>
        <r>
          <rPr>
            <b/>
            <sz val="8"/>
            <color indexed="81"/>
            <rFont val="Tahoma"/>
            <family val="2"/>
          </rPr>
          <t>Keith C. Ritchie:</t>
        </r>
        <r>
          <rPr>
            <sz val="8"/>
            <color indexed="81"/>
            <rFont val="Tahoma"/>
            <family val="2"/>
          </rPr>
          <t xml:space="preserve">
Default formula to align with deemed Long-term Debt Rate for 2006 Distribution Rate Handbook.  Input Board-approved LT Debt Rate for 2006 EDR Decision if necessary.</t>
        </r>
      </text>
    </comment>
  </commentList>
</comments>
</file>

<file path=xl/sharedStrings.xml><?xml version="1.0" encoding="utf-8"?>
<sst xmlns="http://schemas.openxmlformats.org/spreadsheetml/2006/main" count="42" uniqueCount="34">
  <si>
    <t>Cost of Capital</t>
  </si>
  <si>
    <r>
      <t>Capital Structure</t>
    </r>
    <r>
      <rPr>
        <b/>
        <vertAlign val="superscript"/>
        <sz val="10"/>
        <rFont val="Arial"/>
        <family val="2"/>
      </rPr>
      <t>1</t>
    </r>
  </si>
  <si>
    <t>Deemed Short-term Debt Capitalization</t>
  </si>
  <si>
    <t>Deemed Long-term Debt Capitalization</t>
  </si>
  <si>
    <t>Deemed Equity Capitalization</t>
  </si>
  <si>
    <t>Preferred Shares</t>
  </si>
  <si>
    <t>Total</t>
  </si>
  <si>
    <t>Cost of Capital Parameters</t>
  </si>
  <si>
    <t>Deemed Short-term Debt Rate</t>
  </si>
  <si>
    <r>
      <t>Long-term Debt Rate (actual/embedded/deemed)</t>
    </r>
    <r>
      <rPr>
        <vertAlign val="superscript"/>
        <sz val="10"/>
        <rFont val="Arial"/>
        <family val="2"/>
      </rPr>
      <t>2</t>
    </r>
  </si>
  <si>
    <t>Target Return on Equity (ROE)</t>
  </si>
  <si>
    <t>Return on Preferred Shares</t>
  </si>
  <si>
    <t>WACC</t>
  </si>
  <si>
    <t>Working Capital Allowance</t>
  </si>
  <si>
    <t>Working Capital Allowance Rate</t>
  </si>
  <si>
    <t>(% of the sum of Cost of Power + controllable expenses)</t>
  </si>
  <si>
    <t>Taxes/PILs</t>
  </si>
  <si>
    <t>Aggregate Corporate Income Tax Rate</t>
  </si>
  <si>
    <t>Capital Tax (until July 1st, 2010)</t>
  </si>
  <si>
    <t>Keith C. Ritchie: This is the maximum aggregate Federal and Ontario corporate income tax rate.  The utility should override this with the tax rate that would correspond with their actual taxes/PILs</t>
  </si>
  <si>
    <t>paid for that tax year.  This would be available from taxes/PILs calculatio</t>
  </si>
  <si>
    <t>NOTE</t>
  </si>
  <si>
    <t>FEDERAL RATE</t>
  </si>
  <si>
    <t>PROVINCIAL RATE</t>
  </si>
  <si>
    <t xml:space="preserve">ACTUAL </t>
  </si>
  <si>
    <t>RATE</t>
  </si>
  <si>
    <t xml:space="preserve">TRANSITIONAL TAX </t>
  </si>
  <si>
    <t>Loss situation - actual rate is 0%</t>
  </si>
  <si>
    <t>APPRENTICESHIP JOB CREATION CREDIT (federal)</t>
  </si>
  <si>
    <t>ONTARIO APPRENTICESHIP TRAINING TAX CREDIT</t>
  </si>
  <si>
    <t>% PER TAXABLE INCOME</t>
  </si>
  <si>
    <t>CREDIT AMOUNT</t>
  </si>
  <si>
    <t>OVERALL NET AMOUNT OF TAXES PAID</t>
  </si>
  <si>
    <t>ONTARIO CORPORATION MINIMUM TAX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</si>
</sst>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0.0%"/>
    <numFmt numFmtId="165" formatCode="0.000%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i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/>
      <right/>
      <top/>
      <bottom style="medium">
        <color indexed="22"/>
      </bottom>
      <diagonal/>
    </border>
    <border>
      <left style="medium">
        <color indexed="22"/>
      </left>
      <right style="thin">
        <color indexed="22"/>
      </right>
      <top style="medium">
        <color indexed="22"/>
      </top>
      <bottom/>
      <diagonal/>
    </border>
    <border>
      <left/>
      <right style="medium">
        <color indexed="22"/>
      </right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Protection="1"/>
    <xf numFmtId="0" fontId="2" fillId="0" borderId="0" xfId="0" applyFont="1" applyAlignment="1" applyProtection="1">
      <alignment horizontal="center" wrapText="1"/>
    </xf>
    <xf numFmtId="0" fontId="0" fillId="0" borderId="0" xfId="0" quotePrefix="1" applyProtection="1"/>
    <xf numFmtId="0" fontId="4" fillId="0" borderId="0" xfId="0" applyFont="1" applyProtection="1"/>
    <xf numFmtId="164" fontId="0" fillId="2" borderId="1" xfId="2" applyNumberFormat="1" applyFont="1" applyFill="1" applyBorder="1" applyProtection="1">
      <protection locked="0"/>
    </xf>
    <xf numFmtId="164" fontId="0" fillId="0" borderId="0" xfId="0" applyNumberFormat="1" applyProtection="1"/>
    <xf numFmtId="164" fontId="0" fillId="0" borderId="0" xfId="2" applyNumberFormat="1" applyFont="1" applyFill="1" applyBorder="1" applyProtection="1"/>
    <xf numFmtId="164" fontId="0" fillId="0" borderId="0" xfId="0" applyNumberFormat="1" applyBorder="1" applyProtection="1"/>
    <xf numFmtId="0" fontId="0" fillId="0" borderId="0" xfId="0" applyBorder="1" applyProtection="1"/>
    <xf numFmtId="164" fontId="0" fillId="0" borderId="0" xfId="2" applyNumberFormat="1" applyFont="1" applyBorder="1" applyProtection="1"/>
    <xf numFmtId="0" fontId="0" fillId="0" borderId="2" xfId="0" applyBorder="1" applyProtection="1"/>
    <xf numFmtId="10" fontId="0" fillId="2" borderId="3" xfId="0" applyNumberFormat="1" applyFill="1" applyBorder="1" applyProtection="1">
      <protection locked="0"/>
    </xf>
    <xf numFmtId="0" fontId="0" fillId="0" borderId="4" xfId="0" applyBorder="1" applyProtection="1"/>
    <xf numFmtId="10" fontId="0" fillId="2" borderId="5" xfId="2" applyNumberFormat="1" applyFont="1" applyFill="1" applyBorder="1" applyProtection="1">
      <protection locked="0"/>
    </xf>
    <xf numFmtId="10" fontId="0" fillId="0" borderId="0" xfId="0" applyNumberFormat="1" applyFill="1" applyBorder="1" applyProtection="1"/>
    <xf numFmtId="10" fontId="0" fillId="2" borderId="1" xfId="2" applyNumberFormat="1" applyFont="1" applyFill="1" applyBorder="1" applyProtection="1">
      <protection locked="0"/>
    </xf>
    <xf numFmtId="10" fontId="0" fillId="2" borderId="1" xfId="0" applyNumberFormat="1" applyFill="1" applyBorder="1" applyProtection="1">
      <protection locked="0"/>
    </xf>
    <xf numFmtId="10" fontId="0" fillId="0" borderId="0" xfId="2" applyNumberFormat="1" applyFont="1" applyProtection="1"/>
    <xf numFmtId="0" fontId="6" fillId="0" borderId="0" xfId="0" applyFont="1" applyProtection="1"/>
    <xf numFmtId="10" fontId="0" fillId="0" borderId="0" xfId="2" applyNumberFormat="1" applyFont="1" applyAlignment="1" applyProtection="1">
      <alignment horizontal="center"/>
    </xf>
    <xf numFmtId="165" fontId="0" fillId="0" borderId="0" xfId="2" applyNumberFormat="1" applyFont="1" applyAlignment="1" applyProtection="1">
      <alignment horizontal="center"/>
    </xf>
    <xf numFmtId="0" fontId="0" fillId="0" borderId="0" xfId="0" applyNumberFormat="1"/>
    <xf numFmtId="10" fontId="0" fillId="0" borderId="0" xfId="2" applyNumberFormat="1" applyFont="1"/>
    <xf numFmtId="10" fontId="0" fillId="0" borderId="0" xfId="0" applyNumberFormat="1"/>
    <xf numFmtId="0" fontId="9" fillId="0" borderId="0" xfId="0" applyFont="1" applyAlignment="1">
      <alignment horizontal="center" wrapText="1"/>
    </xf>
    <xf numFmtId="10" fontId="0" fillId="0" borderId="6" xfId="2" applyNumberFormat="1" applyFont="1" applyBorder="1"/>
    <xf numFmtId="10" fontId="0" fillId="3" borderId="0" xfId="2" applyNumberFormat="1" applyFont="1" applyFill="1"/>
    <xf numFmtId="10" fontId="0" fillId="3" borderId="6" xfId="2" applyNumberFormat="1" applyFont="1" applyFill="1" applyBorder="1"/>
    <xf numFmtId="0" fontId="0" fillId="3" borderId="0" xfId="0" applyFill="1" applyAlignment="1">
      <alignment wrapText="1"/>
    </xf>
    <xf numFmtId="0" fontId="9" fillId="3" borderId="0" xfId="0" applyFont="1" applyFill="1" applyAlignment="1">
      <alignment wrapText="1"/>
    </xf>
    <xf numFmtId="44" fontId="0" fillId="3" borderId="0" xfId="1" applyFont="1" applyFill="1"/>
    <xf numFmtId="0" fontId="0" fillId="3" borderId="0" xfId="0" applyFill="1"/>
    <xf numFmtId="10" fontId="0" fillId="3" borderId="6" xfId="0" applyNumberFormat="1" applyFill="1" applyBorder="1"/>
    <xf numFmtId="10" fontId="0" fillId="4" borderId="0" xfId="2" applyNumberFormat="1" applyFont="1" applyFill="1"/>
    <xf numFmtId="0" fontId="0" fillId="4" borderId="0" xfId="0" applyFill="1"/>
    <xf numFmtId="10" fontId="0" fillId="4" borderId="6" xfId="2" applyNumberFormat="1" applyFont="1" applyFill="1" applyBorder="1"/>
    <xf numFmtId="0" fontId="0" fillId="4" borderId="0" xfId="0" applyFill="1" applyAlignment="1">
      <alignment wrapText="1"/>
    </xf>
    <xf numFmtId="0" fontId="9" fillId="4" borderId="0" xfId="0" applyFont="1" applyFill="1" applyAlignment="1">
      <alignment wrapText="1"/>
    </xf>
    <xf numFmtId="10" fontId="0" fillId="4" borderId="6" xfId="0" applyNumberFormat="1" applyFill="1" applyBorder="1"/>
    <xf numFmtId="165" fontId="0" fillId="0" borderId="0" xfId="2" applyNumberFormat="1" applyFont="1"/>
    <xf numFmtId="44" fontId="0" fillId="4" borderId="0" xfId="1" applyFont="1" applyFill="1"/>
    <xf numFmtId="0" fontId="0" fillId="5" borderId="0" xfId="0" applyFill="1" applyAlignment="1">
      <alignment wrapText="1"/>
    </xf>
    <xf numFmtId="0" fontId="9" fillId="5" borderId="0" xfId="0" applyFont="1" applyFill="1" applyAlignment="1">
      <alignment wrapText="1"/>
    </xf>
    <xf numFmtId="44" fontId="0" fillId="5" borderId="0" xfId="1" applyFont="1" applyFill="1"/>
    <xf numFmtId="10" fontId="0" fillId="5" borderId="0" xfId="2" applyNumberFormat="1" applyFont="1" applyFill="1"/>
    <xf numFmtId="0" fontId="0" fillId="5" borderId="0" xfId="0" applyFill="1"/>
    <xf numFmtId="10" fontId="0" fillId="5" borderId="6" xfId="0" applyNumberFormat="1" applyFill="1" applyBorder="1"/>
    <xf numFmtId="10" fontId="0" fillId="5" borderId="6" xfId="2" applyNumberFormat="1" applyFont="1" applyFill="1" applyBorder="1"/>
    <xf numFmtId="10" fontId="0" fillId="6" borderId="0" xfId="2" applyNumberFormat="1" applyFont="1" applyFill="1"/>
    <xf numFmtId="0" fontId="0" fillId="6" borderId="0" xfId="0" applyFill="1"/>
    <xf numFmtId="10" fontId="0" fillId="6" borderId="6" xfId="2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7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AC43"/>
  <sheetViews>
    <sheetView tabSelected="1" topLeftCell="A22" workbookViewId="0">
      <selection activeCell="N48" sqref="N48"/>
    </sheetView>
  </sheetViews>
  <sheetFormatPr defaultRowHeight="15"/>
  <cols>
    <col min="13" max="13" width="10.5703125" bestFit="1" customWidth="1"/>
    <col min="17" max="17" width="11.5703125" bestFit="1" customWidth="1"/>
    <col min="23" max="23" width="12" customWidth="1"/>
    <col min="25" max="25" width="13.85546875" customWidth="1"/>
  </cols>
  <sheetData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1"/>
    </row>
    <row r="6" spans="1:26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"/>
    </row>
    <row r="7" spans="1:26">
      <c r="A7" s="1"/>
      <c r="B7" s="1"/>
      <c r="C7" s="1"/>
      <c r="D7" s="1"/>
      <c r="E7" s="3"/>
      <c r="F7" s="1"/>
      <c r="G7" s="4">
        <v>2006</v>
      </c>
      <c r="H7" s="4"/>
      <c r="I7" s="4">
        <v>2007</v>
      </c>
      <c r="J7" s="4"/>
      <c r="K7" s="4">
        <v>2008</v>
      </c>
      <c r="L7" s="4"/>
      <c r="M7" s="4">
        <v>2009</v>
      </c>
      <c r="N7" s="4"/>
      <c r="O7" s="4">
        <v>2010</v>
      </c>
      <c r="P7" s="4"/>
      <c r="Q7" s="4">
        <v>2011</v>
      </c>
      <c r="R7" s="4"/>
      <c r="S7" s="4">
        <v>2012</v>
      </c>
      <c r="T7" s="1"/>
      <c r="U7" s="4">
        <v>2013</v>
      </c>
      <c r="V7" s="1"/>
      <c r="W7" s="4">
        <v>2014</v>
      </c>
      <c r="X7" s="1"/>
      <c r="Y7" s="4">
        <v>2015</v>
      </c>
      <c r="Z7" s="1"/>
    </row>
    <row r="8" spans="1:26">
      <c r="A8" s="1"/>
      <c r="B8" s="3" t="s">
        <v>0</v>
      </c>
      <c r="C8" s="3"/>
      <c r="D8" s="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thickBot="1">
      <c r="A9" s="1"/>
      <c r="B9" s="3"/>
      <c r="C9" s="3" t="s">
        <v>1</v>
      </c>
      <c r="D9" s="3"/>
      <c r="E9" s="5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thickBot="1">
      <c r="A10" s="1"/>
      <c r="B10" s="3"/>
      <c r="C10" s="3"/>
      <c r="D10" s="6" t="s">
        <v>2</v>
      </c>
      <c r="E10" s="1"/>
      <c r="F10" s="1"/>
      <c r="G10" s="1"/>
      <c r="H10" s="1"/>
      <c r="I10" s="1"/>
      <c r="J10" s="1"/>
      <c r="K10" s="7"/>
      <c r="L10" s="1"/>
      <c r="M10" s="7"/>
      <c r="N10" s="1"/>
      <c r="O10" s="7"/>
      <c r="P10" s="1"/>
      <c r="Q10" s="7"/>
      <c r="R10" s="1"/>
      <c r="S10" s="7"/>
      <c r="T10" s="1"/>
      <c r="U10" s="7"/>
      <c r="V10" s="1"/>
      <c r="W10" s="7"/>
      <c r="X10" s="1"/>
      <c r="Y10" s="7"/>
      <c r="Z10" s="1"/>
    </row>
    <row r="11" spans="1:26">
      <c r="A11" s="1"/>
      <c r="B11" s="3"/>
      <c r="C11" s="3"/>
      <c r="D11" s="6" t="s">
        <v>3</v>
      </c>
      <c r="E11" s="1"/>
      <c r="F11" s="1"/>
      <c r="G11" s="7"/>
      <c r="H11" s="8"/>
      <c r="I11" s="9">
        <f>G11</f>
        <v>0</v>
      </c>
      <c r="J11" s="10"/>
      <c r="K11" s="8">
        <f>IF(I11=50%,53.3%-K10,IF(I11=55%,57.5%-K10,IF(I11=65%,62.5%-K10,60%-K10)))</f>
        <v>0.6</v>
      </c>
      <c r="L11" s="8"/>
      <c r="M11" s="8">
        <f>IF(I11=50%,56.7%-M10,60%-M10)</f>
        <v>0.6</v>
      </c>
      <c r="N11" s="8"/>
      <c r="O11" s="8">
        <f>60%-O10</f>
        <v>0.6</v>
      </c>
      <c r="P11" s="8"/>
      <c r="Q11" s="8">
        <f>O11-(Q10-O10)</f>
        <v>0.6</v>
      </c>
      <c r="R11" s="8"/>
      <c r="S11" s="8">
        <f>Q11-(S10-Q10)</f>
        <v>0.6</v>
      </c>
      <c r="T11" s="1"/>
      <c r="U11" s="8">
        <f>S11-(U10-S10)</f>
        <v>0.6</v>
      </c>
      <c r="V11" s="1"/>
      <c r="W11" s="8">
        <f>U11-(W10-U10)</f>
        <v>0.6</v>
      </c>
      <c r="X11" s="1"/>
      <c r="Y11" s="8">
        <f>W11-(Y10-W10)</f>
        <v>0.6</v>
      </c>
      <c r="Z11" s="1"/>
    </row>
    <row r="12" spans="1:26" ht="15.75" thickBot="1">
      <c r="A12" s="1"/>
      <c r="B12" s="3"/>
      <c r="C12" s="3"/>
      <c r="D12" s="6" t="s">
        <v>4</v>
      </c>
      <c r="E12" s="1"/>
      <c r="F12" s="1"/>
      <c r="G12" s="9">
        <f>100%-G11-G13</f>
        <v>1</v>
      </c>
      <c r="H12" s="1"/>
      <c r="I12" s="9">
        <f>100%-I11-I13-I10</f>
        <v>1</v>
      </c>
      <c r="J12" s="1"/>
      <c r="K12" s="9">
        <f>100%-K11-K13-K10</f>
        <v>0.4</v>
      </c>
      <c r="L12" s="1"/>
      <c r="M12" s="9">
        <f>100%-M11-M13-M10</f>
        <v>0.4</v>
      </c>
      <c r="N12" s="1"/>
      <c r="O12" s="9">
        <f>100%-O11-O13-O10</f>
        <v>0.4</v>
      </c>
      <c r="P12" s="1"/>
      <c r="Q12" s="9">
        <f>100%-Q11-Q13-Q10</f>
        <v>0.4</v>
      </c>
      <c r="R12" s="1"/>
      <c r="S12" s="9">
        <f>100%-S11-S13-S10</f>
        <v>0.4</v>
      </c>
      <c r="T12" s="1"/>
      <c r="U12" s="9">
        <f>100%-U11-U13-U10</f>
        <v>0.4</v>
      </c>
      <c r="V12" s="1"/>
      <c r="W12" s="9">
        <f>100%-W11-W13-W10</f>
        <v>0.4</v>
      </c>
      <c r="X12" s="1"/>
      <c r="Y12" s="9">
        <f>100%-Y11-Y13-Y10</f>
        <v>0.4</v>
      </c>
      <c r="Z12" s="1"/>
    </row>
    <row r="13" spans="1:26">
      <c r="A13" s="1"/>
      <c r="B13" s="3"/>
      <c r="C13" s="3"/>
      <c r="D13" s="6" t="s">
        <v>5</v>
      </c>
      <c r="E13" s="1"/>
      <c r="F13" s="1"/>
      <c r="G13" s="7"/>
      <c r="H13" s="1"/>
      <c r="I13" s="7"/>
      <c r="J13" s="11"/>
      <c r="K13" s="7"/>
      <c r="L13" s="11"/>
      <c r="M13" s="7"/>
      <c r="N13" s="11"/>
      <c r="O13" s="7"/>
      <c r="P13" s="1"/>
      <c r="Q13" s="7"/>
      <c r="R13" s="1"/>
      <c r="S13" s="7"/>
      <c r="T13" s="11"/>
      <c r="U13" s="7"/>
      <c r="V13" s="11"/>
      <c r="W13" s="7"/>
      <c r="X13" s="1"/>
      <c r="Y13" s="7"/>
      <c r="Z13" s="1"/>
    </row>
    <row r="14" spans="1:26">
      <c r="A14" s="1"/>
      <c r="B14" s="3"/>
      <c r="C14" s="3" t="s">
        <v>6</v>
      </c>
      <c r="D14" s="3"/>
      <c r="E14" s="1"/>
      <c r="F14" s="1"/>
      <c r="G14" s="12">
        <f>SUM(G10:G13)</f>
        <v>1</v>
      </c>
      <c r="H14" s="1"/>
      <c r="I14" s="12">
        <f>SUM(I10:I13)</f>
        <v>1</v>
      </c>
      <c r="J14" s="1"/>
      <c r="K14" s="10">
        <f>SUM(K10:K13)</f>
        <v>1</v>
      </c>
      <c r="L14" s="1"/>
      <c r="M14" s="8">
        <f>SUM(M10:M13)</f>
        <v>1</v>
      </c>
      <c r="N14" s="1"/>
      <c r="O14" s="10">
        <f>SUM(O10:O13)</f>
        <v>1</v>
      </c>
      <c r="P14" s="1"/>
      <c r="Q14" s="10">
        <f>SUM(Q10:Q13)</f>
        <v>1</v>
      </c>
      <c r="R14" s="1"/>
      <c r="S14" s="10">
        <f>SUM(S10:S13)</f>
        <v>1</v>
      </c>
      <c r="T14" s="1"/>
      <c r="U14" s="10">
        <f>SUM(U10:U13)</f>
        <v>1</v>
      </c>
      <c r="V14" s="1"/>
      <c r="W14" s="10">
        <f>SUM(W10:W13)</f>
        <v>1</v>
      </c>
      <c r="X14" s="1"/>
      <c r="Y14" s="10">
        <f>SUM(Y10:Y13)</f>
        <v>1</v>
      </c>
      <c r="Z14" s="1"/>
    </row>
    <row r="15" spans="1:26">
      <c r="A15" s="1"/>
      <c r="B15" s="3"/>
      <c r="C15" s="3"/>
      <c r="D15" s="3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thickBot="1">
      <c r="A16" s="1"/>
      <c r="B16" s="3"/>
      <c r="C16" s="3" t="s">
        <v>7</v>
      </c>
      <c r="D16" s="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9" ht="15.75" thickBot="1">
      <c r="A17" s="1"/>
      <c r="B17" s="3"/>
      <c r="C17" s="3"/>
      <c r="D17" s="6" t="s">
        <v>8</v>
      </c>
      <c r="E17" s="1"/>
      <c r="F17" s="1"/>
      <c r="G17" s="13"/>
      <c r="H17" s="1"/>
      <c r="I17" s="1"/>
      <c r="J17" s="1"/>
      <c r="K17" s="14"/>
      <c r="L17" s="1"/>
      <c r="M17" s="14"/>
      <c r="N17" s="1"/>
      <c r="O17" s="14">
        <v>2.07E-2</v>
      </c>
      <c r="P17" s="11"/>
      <c r="Q17" s="14">
        <v>2.07E-2</v>
      </c>
      <c r="R17" s="11"/>
      <c r="S17" s="14">
        <v>2.07E-2</v>
      </c>
      <c r="T17" s="11"/>
      <c r="U17" s="14">
        <v>2.07E-2</v>
      </c>
      <c r="V17" s="11"/>
      <c r="W17" s="14">
        <v>2.07E-2</v>
      </c>
      <c r="X17" s="1"/>
      <c r="Y17" s="14">
        <v>2.1600000000000001E-2</v>
      </c>
      <c r="Z17" s="1"/>
    </row>
    <row r="18" spans="1:29" ht="15.75" thickBot="1">
      <c r="A18" s="1"/>
      <c r="B18" s="3"/>
      <c r="C18" s="3"/>
      <c r="D18" s="6" t="s">
        <v>9</v>
      </c>
      <c r="E18" s="5"/>
      <c r="F18" s="15"/>
      <c r="G18" s="16">
        <f>IF(G11=50%,6.25%,IF(G11=55%,6%,IF(G11=60%,5.9%,5.8%)))</f>
        <v>5.7999999999999996E-2</v>
      </c>
      <c r="H18" s="1"/>
      <c r="I18" s="17">
        <f>G18</f>
        <v>5.7999999999999996E-2</v>
      </c>
      <c r="J18" s="1"/>
      <c r="K18" s="14"/>
      <c r="L18" s="11"/>
      <c r="M18" s="14"/>
      <c r="N18" s="1"/>
      <c r="O18" s="14">
        <v>5.8700000000000002E-2</v>
      </c>
      <c r="P18" s="11"/>
      <c r="Q18" s="14">
        <v>5.8700000000000002E-2</v>
      </c>
      <c r="R18" s="11"/>
      <c r="S18" s="14">
        <v>5.8700000000000002E-2</v>
      </c>
      <c r="T18" s="11"/>
      <c r="U18" s="14">
        <v>5.8700000000000002E-2</v>
      </c>
      <c r="V18" s="11"/>
      <c r="W18" s="14">
        <v>5.8700000000000002E-2</v>
      </c>
      <c r="X18" s="1"/>
      <c r="Y18" s="14">
        <v>4.7699999999999999E-2</v>
      </c>
      <c r="Z18" s="1"/>
    </row>
    <row r="19" spans="1:29" ht="15.75" thickBot="1">
      <c r="A19" s="1"/>
      <c r="B19" s="3"/>
      <c r="C19" s="3"/>
      <c r="D19" s="6" t="s">
        <v>10</v>
      </c>
      <c r="E19" s="1"/>
      <c r="F19" s="1"/>
      <c r="G19" s="7">
        <v>0.09</v>
      </c>
      <c r="H19" s="1"/>
      <c r="I19" s="17">
        <f>G19</f>
        <v>0.09</v>
      </c>
      <c r="J19" s="11"/>
      <c r="K19" s="14"/>
      <c r="L19" s="11"/>
      <c r="M19" s="14"/>
      <c r="N19" s="11"/>
      <c r="O19" s="14">
        <v>7.3099999999999998E-2</v>
      </c>
      <c r="P19" s="11"/>
      <c r="Q19" s="14">
        <v>7.3099999999999998E-2</v>
      </c>
      <c r="R19" s="11"/>
      <c r="S19" s="14">
        <v>7.3099999999999998E-2</v>
      </c>
      <c r="T19" s="1"/>
      <c r="U19" s="14">
        <v>7.3099999999999998E-2</v>
      </c>
      <c r="V19" s="1"/>
      <c r="W19" s="14">
        <v>7.3099999999999998E-2</v>
      </c>
      <c r="X19" s="1"/>
      <c r="Y19" s="14">
        <v>6.4799999999999996E-2</v>
      </c>
      <c r="Z19" s="1"/>
    </row>
    <row r="20" spans="1:29">
      <c r="A20" s="1"/>
      <c r="B20" s="3"/>
      <c r="C20" s="3"/>
      <c r="D20" s="6" t="s">
        <v>11</v>
      </c>
      <c r="E20" s="1"/>
      <c r="F20" s="1"/>
      <c r="G20" s="18"/>
      <c r="H20" s="11"/>
      <c r="I20" s="18"/>
      <c r="J20" s="11"/>
      <c r="K20" s="19"/>
      <c r="L20" s="1"/>
      <c r="M20" s="19"/>
      <c r="N20" s="11"/>
      <c r="O20" s="19"/>
      <c r="P20" s="11"/>
      <c r="Q20" s="19"/>
      <c r="R20" s="1"/>
      <c r="S20" s="19"/>
      <c r="T20" s="11"/>
      <c r="U20" s="19"/>
      <c r="V20" s="11"/>
      <c r="W20" s="19"/>
      <c r="X20" s="1"/>
      <c r="Y20" s="19"/>
      <c r="Z20" s="1"/>
    </row>
    <row r="21" spans="1:29">
      <c r="A21" s="1"/>
      <c r="B21" s="3"/>
      <c r="C21" s="3" t="s">
        <v>12</v>
      </c>
      <c r="D21" s="3"/>
      <c r="E21" s="1"/>
      <c r="F21" s="1"/>
      <c r="G21" s="20">
        <f>SUMPRODUCT(G10:G13,G17:G20)</f>
        <v>0.09</v>
      </c>
      <c r="H21" s="1"/>
      <c r="I21" s="20">
        <f>SUMPRODUCT(I10:I13,I17:I20)</f>
        <v>0.09</v>
      </c>
      <c r="J21" s="1"/>
      <c r="K21" s="20">
        <f>SUMPRODUCT(K10:K13,K17:K20)</f>
        <v>0</v>
      </c>
      <c r="L21" s="1"/>
      <c r="M21" s="20">
        <f>SUMPRODUCT(M10:M13,M17:M20)</f>
        <v>0</v>
      </c>
      <c r="N21" s="1"/>
      <c r="O21" s="20">
        <f>SUMPRODUCT(O10:O13,O17:O20)</f>
        <v>6.4460000000000003E-2</v>
      </c>
      <c r="P21" s="1"/>
      <c r="Q21" s="20">
        <f>SUMPRODUCT(Q10:Q13,Q17:Q20)</f>
        <v>6.4460000000000003E-2</v>
      </c>
      <c r="R21" s="1"/>
      <c r="S21" s="20">
        <f>SUMPRODUCT(S10:S13,S17:S20)</f>
        <v>6.4460000000000003E-2</v>
      </c>
      <c r="T21" s="1"/>
      <c r="U21" s="20">
        <f>SUMPRODUCT(U10:U13,U17:U20)</f>
        <v>6.4460000000000003E-2</v>
      </c>
      <c r="V21" s="1"/>
      <c r="W21" s="20">
        <f>SUMPRODUCT(W10:W13,W17:W20)</f>
        <v>6.4460000000000003E-2</v>
      </c>
      <c r="X21" s="1"/>
      <c r="Y21" s="20">
        <f>SUMPRODUCT(Y10:Y13,Y17:Y20)</f>
        <v>5.4539999999999998E-2</v>
      </c>
      <c r="Z21" s="1"/>
    </row>
    <row r="22" spans="1:29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9" ht="15.75" thickBot="1">
      <c r="A23" s="1"/>
      <c r="B23" s="3" t="s">
        <v>13</v>
      </c>
      <c r="C23" s="3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9">
      <c r="A24" s="1"/>
      <c r="B24" s="3"/>
      <c r="C24" s="6" t="s">
        <v>14</v>
      </c>
      <c r="D24" s="1"/>
      <c r="E24" s="1"/>
      <c r="F24" s="1"/>
      <c r="G24" s="7"/>
      <c r="H24" s="1"/>
      <c r="I24" s="7"/>
      <c r="J24" s="11"/>
      <c r="K24" s="7"/>
      <c r="L24" s="11"/>
      <c r="M24" s="7"/>
      <c r="N24" s="11"/>
      <c r="O24" s="7">
        <v>0.15</v>
      </c>
      <c r="P24" s="1"/>
      <c r="Q24" s="7">
        <v>0.15</v>
      </c>
      <c r="R24" s="1"/>
      <c r="S24" s="7">
        <v>0.15</v>
      </c>
      <c r="T24" s="1"/>
      <c r="U24" s="7">
        <v>0.15</v>
      </c>
      <c r="V24" s="1"/>
      <c r="W24" s="7">
        <v>0.15</v>
      </c>
      <c r="X24" s="1"/>
      <c r="Y24" s="7">
        <v>0.13</v>
      </c>
      <c r="Z24" s="1"/>
    </row>
    <row r="25" spans="1:29">
      <c r="A25" s="1"/>
      <c r="B25" s="1"/>
      <c r="C25" s="21" t="s">
        <v>15</v>
      </c>
      <c r="D25" s="1"/>
      <c r="E25" s="1"/>
      <c r="F25" s="1"/>
      <c r="G25" s="1"/>
      <c r="H25" s="1"/>
      <c r="I25" s="11"/>
      <c r="J25" s="1"/>
      <c r="K25" s="1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9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9" ht="15.75" thickBot="1">
      <c r="A27" s="1"/>
      <c r="B27" s="3" t="s">
        <v>16</v>
      </c>
      <c r="C27" s="3"/>
      <c r="D27" s="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9">
      <c r="A28" s="1"/>
      <c r="B28" s="3"/>
      <c r="C28" s="6" t="s">
        <v>17</v>
      </c>
      <c r="D28" s="3"/>
      <c r="E28" s="1"/>
      <c r="F28" s="1"/>
      <c r="G28" s="18">
        <v>0.36120000000000002</v>
      </c>
      <c r="H28" s="1"/>
      <c r="I28" s="18">
        <v>0.36120000000000002</v>
      </c>
      <c r="J28" s="11"/>
      <c r="K28" s="18">
        <v>0.33500000000000002</v>
      </c>
      <c r="L28" s="11"/>
      <c r="M28" s="18">
        <v>0.33</v>
      </c>
      <c r="N28" s="11"/>
      <c r="O28" s="18">
        <v>0.16</v>
      </c>
      <c r="P28" s="1"/>
      <c r="Q28" s="18">
        <v>0.16</v>
      </c>
      <c r="R28" s="1"/>
      <c r="S28" s="18">
        <v>0.16</v>
      </c>
      <c r="T28" s="1"/>
      <c r="U28" s="18">
        <v>0.16</v>
      </c>
      <c r="V28" s="1"/>
      <c r="W28" s="18">
        <v>0.16</v>
      </c>
      <c r="X28" s="1"/>
      <c r="Y28" s="18">
        <v>0.15</v>
      </c>
      <c r="Z28" s="1"/>
    </row>
    <row r="29" spans="1:29">
      <c r="A29" s="1"/>
      <c r="B29" s="3"/>
      <c r="C29" s="6" t="s">
        <v>18</v>
      </c>
      <c r="D29" s="3"/>
      <c r="E29" s="1"/>
      <c r="F29" s="1"/>
      <c r="G29" s="22">
        <v>3.0000000000000001E-3</v>
      </c>
      <c r="H29" s="22"/>
      <c r="I29" s="23">
        <v>2.2499999999999998E-3</v>
      </c>
      <c r="J29" s="22"/>
      <c r="K29" s="23">
        <v>2.2499999999999998E-3</v>
      </c>
      <c r="L29" s="22"/>
      <c r="M29" s="23">
        <v>2.2499999999999998E-3</v>
      </c>
      <c r="N29" s="22"/>
      <c r="O29" s="23">
        <v>7.5000000000000002E-4</v>
      </c>
      <c r="P29" s="22"/>
      <c r="Q29" s="22">
        <v>0</v>
      </c>
      <c r="R29" s="22"/>
      <c r="S29" s="22">
        <v>0</v>
      </c>
      <c r="T29" s="1"/>
      <c r="U29" s="22">
        <v>0</v>
      </c>
      <c r="V29" s="1"/>
      <c r="W29" s="22">
        <v>0</v>
      </c>
      <c r="X29" s="1"/>
      <c r="Y29" s="22">
        <v>0</v>
      </c>
      <c r="Z29" s="1"/>
    </row>
    <row r="30" spans="1:29">
      <c r="A30" s="1"/>
      <c r="B30" s="3"/>
      <c r="C30" s="6"/>
      <c r="D30" s="3"/>
      <c r="E30" s="1"/>
      <c r="F30" s="1"/>
      <c r="G30" s="22"/>
      <c r="H30" s="22"/>
      <c r="I30" s="23"/>
      <c r="J30" s="22"/>
      <c r="K30" s="23"/>
      <c r="L30" s="22"/>
      <c r="M30" s="23"/>
      <c r="N30" s="22"/>
      <c r="O30" s="23"/>
      <c r="P30" s="22"/>
      <c r="Q30" s="22"/>
      <c r="R30" s="22"/>
      <c r="S30" s="22"/>
      <c r="T30" s="1"/>
      <c r="U30" s="22"/>
      <c r="V30" s="1"/>
      <c r="W30" s="22"/>
      <c r="X30" s="1"/>
      <c r="Y30" s="22"/>
      <c r="Z30" s="1"/>
    </row>
    <row r="31" spans="1:29" ht="48.75">
      <c r="I31" s="27" t="s">
        <v>27</v>
      </c>
      <c r="K31" s="27" t="s">
        <v>27</v>
      </c>
      <c r="O31" s="27" t="s">
        <v>27</v>
      </c>
    </row>
    <row r="32" spans="1:29">
      <c r="B32" t="s">
        <v>21</v>
      </c>
      <c r="C32" t="s">
        <v>22</v>
      </c>
      <c r="F32" t="s">
        <v>24</v>
      </c>
      <c r="G32" s="25">
        <v>0.13120000000000001</v>
      </c>
      <c r="H32" s="25"/>
      <c r="I32" s="25">
        <v>0.13120000000000001</v>
      </c>
      <c r="J32" s="25"/>
      <c r="K32" s="25">
        <v>0.1212</v>
      </c>
      <c r="L32" s="25"/>
      <c r="M32" s="29">
        <v>0.11</v>
      </c>
      <c r="N32" s="25"/>
      <c r="O32" s="25">
        <v>0.11</v>
      </c>
      <c r="P32" s="25"/>
      <c r="Q32" s="36">
        <v>0.11</v>
      </c>
      <c r="R32" s="25"/>
      <c r="S32" s="25">
        <v>0.11</v>
      </c>
      <c r="T32" s="25"/>
      <c r="U32" s="25">
        <v>0.11</v>
      </c>
      <c r="V32" s="25"/>
      <c r="W32" s="47">
        <v>0.11</v>
      </c>
      <c r="X32" s="25"/>
      <c r="Y32" s="51">
        <v>0.11</v>
      </c>
      <c r="Z32" s="26"/>
      <c r="AA32" s="26"/>
      <c r="AB32" s="26"/>
      <c r="AC32" s="26"/>
    </row>
    <row r="33" spans="2:29">
      <c r="C33" t="s">
        <v>23</v>
      </c>
      <c r="F33" t="s">
        <v>25</v>
      </c>
      <c r="G33" s="25">
        <v>5.5E-2</v>
      </c>
      <c r="H33" s="25"/>
      <c r="I33" s="25">
        <v>5.5E-2</v>
      </c>
      <c r="J33" s="25"/>
      <c r="K33" s="25">
        <v>5.5E-2</v>
      </c>
      <c r="L33" s="25"/>
      <c r="M33" s="29">
        <v>5.5E-2</v>
      </c>
      <c r="N33" s="25"/>
      <c r="O33" s="25">
        <v>5.5E-2</v>
      </c>
      <c r="P33" s="25"/>
      <c r="Q33" s="36">
        <v>4.5569999999999999E-2</v>
      </c>
      <c r="R33" s="25"/>
      <c r="S33" s="25">
        <v>4.5600000000000002E-2</v>
      </c>
      <c r="T33" s="25"/>
      <c r="U33" s="25">
        <v>4.4999999999999998E-2</v>
      </c>
      <c r="V33" s="25"/>
      <c r="W33" s="47">
        <v>4.4999999999999998E-2</v>
      </c>
      <c r="X33" s="25"/>
      <c r="Y33" s="51">
        <v>4.4999999999999998E-2</v>
      </c>
      <c r="Z33" s="26"/>
      <c r="AA33" s="26"/>
      <c r="AB33" s="26"/>
      <c r="AC33" s="26"/>
    </row>
    <row r="34" spans="2:29">
      <c r="C34" t="s">
        <v>26</v>
      </c>
      <c r="G34" s="25"/>
      <c r="H34" s="25"/>
      <c r="I34" s="25"/>
      <c r="J34" s="25"/>
      <c r="K34" s="25"/>
      <c r="L34" s="25"/>
      <c r="M34" s="29">
        <v>1.1999999999999999E-3</v>
      </c>
      <c r="Q34" s="37"/>
      <c r="W34" s="48"/>
      <c r="Y34" s="52"/>
    </row>
    <row r="35" spans="2:29">
      <c r="C35" t="s">
        <v>33</v>
      </c>
      <c r="G35" s="25"/>
      <c r="H35" s="25"/>
      <c r="I35" s="25"/>
      <c r="J35" s="25"/>
      <c r="K35" s="25"/>
      <c r="L35" s="25"/>
      <c r="M35" s="29"/>
      <c r="Q35" s="37"/>
      <c r="S35" s="25">
        <v>-4.5600000000000002E-2</v>
      </c>
      <c r="U35" s="42">
        <f>-555/87149</f>
        <v>-6.368403538766939E-3</v>
      </c>
      <c r="W35" s="48"/>
      <c r="Y35" s="52"/>
    </row>
    <row r="36" spans="2:29">
      <c r="G36" s="28">
        <f>SUM(G32:G35)</f>
        <v>0.1862</v>
      </c>
      <c r="H36" s="28"/>
      <c r="I36" s="28">
        <f>SUM(I32:I35)</f>
        <v>0.1862</v>
      </c>
      <c r="J36" s="28"/>
      <c r="K36" s="28">
        <f>SUM(K32:K35)</f>
        <v>0.1762</v>
      </c>
      <c r="L36" s="28"/>
      <c r="M36" s="30">
        <f>SUM(M32:M35)</f>
        <v>0.16620000000000001</v>
      </c>
      <c r="N36" s="28"/>
      <c r="O36" s="28">
        <f>SUM(O32:O35)</f>
        <v>0.16500000000000001</v>
      </c>
      <c r="P36" s="28"/>
      <c r="Q36" s="38">
        <f>SUM(Q32:Q35)</f>
        <v>0.15556999999999999</v>
      </c>
      <c r="R36" s="28"/>
      <c r="S36" s="28">
        <f>SUM(S32:S35)</f>
        <v>0.11000000000000001</v>
      </c>
      <c r="T36" s="28"/>
      <c r="U36" s="28">
        <f>SUM(U32:U35)</f>
        <v>0.14863159646123306</v>
      </c>
      <c r="V36" s="28"/>
      <c r="W36" s="50">
        <f>SUM(W32:W35)</f>
        <v>0.155</v>
      </c>
      <c r="X36" s="28"/>
      <c r="Y36" s="53">
        <f>SUM(Y32:Y35)</f>
        <v>0.155</v>
      </c>
    </row>
    <row r="37" spans="2:29">
      <c r="B37" t="s">
        <v>19</v>
      </c>
    </row>
    <row r="38" spans="2:29">
      <c r="B38" s="24" t="s">
        <v>20</v>
      </c>
    </row>
    <row r="39" spans="2:29" ht="36.75">
      <c r="M39" s="31" t="s">
        <v>31</v>
      </c>
      <c r="N39" s="32" t="s">
        <v>30</v>
      </c>
      <c r="Q39" s="39" t="s">
        <v>31</v>
      </c>
      <c r="R39" s="40" t="s">
        <v>30</v>
      </c>
      <c r="W39" s="44" t="s">
        <v>31</v>
      </c>
      <c r="X39" s="45" t="s">
        <v>30</v>
      </c>
      <c r="Y39" s="44" t="s">
        <v>31</v>
      </c>
      <c r="Z39" s="45" t="s">
        <v>30</v>
      </c>
    </row>
    <row r="40" spans="2:29">
      <c r="C40" t="s">
        <v>28</v>
      </c>
      <c r="M40" s="33">
        <v>2000</v>
      </c>
      <c r="N40" s="29">
        <f>M40/68291</f>
        <v>2.9286435987172541E-2</v>
      </c>
      <c r="Q40" s="43">
        <v>2000</v>
      </c>
      <c r="R40" s="36">
        <f>Q40/119338</f>
        <v>1.6759121151686804E-2</v>
      </c>
      <c r="W40" s="46">
        <v>2000</v>
      </c>
      <c r="X40" s="47">
        <f>W40/79667</f>
        <v>2.5104497470721882E-2</v>
      </c>
      <c r="Y40" s="46">
        <v>2000</v>
      </c>
      <c r="Z40" s="47">
        <f>Y40/79667</f>
        <v>2.5104497470721882E-2</v>
      </c>
    </row>
    <row r="41" spans="2:29">
      <c r="C41" t="s">
        <v>29</v>
      </c>
      <c r="M41" s="33">
        <v>5041</v>
      </c>
      <c r="N41" s="29">
        <f>M41/68291</f>
        <v>7.3816461905668387E-2</v>
      </c>
      <c r="Q41" s="43">
        <v>10000</v>
      </c>
      <c r="R41" s="36">
        <f>Q41/119338</f>
        <v>8.3795605758434033E-2</v>
      </c>
      <c r="W41" s="46">
        <v>5836</v>
      </c>
      <c r="X41" s="47">
        <f>W41/79667</f>
        <v>7.3254923619566439E-2</v>
      </c>
      <c r="Y41" s="46">
        <v>10000</v>
      </c>
      <c r="Z41" s="47">
        <f>Y41/79667</f>
        <v>0.12552248735360941</v>
      </c>
    </row>
    <row r="42" spans="2:29">
      <c r="M42" s="34"/>
      <c r="N42" s="34"/>
      <c r="Q42" s="37"/>
      <c r="R42" s="37"/>
      <c r="W42" s="48"/>
      <c r="X42" s="48"/>
      <c r="Y42" s="48"/>
      <c r="Z42" s="48"/>
    </row>
    <row r="43" spans="2:29">
      <c r="C43" t="s">
        <v>32</v>
      </c>
      <c r="M43" s="35">
        <f>M36-N40-N41</f>
        <v>6.3097102107159089E-2</v>
      </c>
      <c r="N43" s="34"/>
      <c r="Q43" s="41">
        <f>Q36-R40-R41</f>
        <v>5.5015273089879135E-2</v>
      </c>
      <c r="R43" s="37"/>
      <c r="W43" s="49">
        <f>W36-X40-X41</f>
        <v>5.6640578909711678E-2</v>
      </c>
      <c r="X43" s="48"/>
      <c r="Y43" s="49">
        <f>Y36-Z40-Z41</f>
        <v>4.3730151756687097E-3</v>
      </c>
      <c r="Z43" s="48"/>
    </row>
  </sheetData>
  <conditionalFormatting sqref="G28 I28">
    <cfRule type="cellIs" dxfId="6" priority="9" stopIfTrue="1" operator="notEqual">
      <formula>0.3612</formula>
    </cfRule>
  </conditionalFormatting>
  <conditionalFormatting sqref="K28">
    <cfRule type="cellIs" dxfId="5" priority="8" stopIfTrue="1" operator="notEqual">
      <formula>0.335</formula>
    </cfRule>
  </conditionalFormatting>
  <conditionalFormatting sqref="M28">
    <cfRule type="cellIs" dxfId="4" priority="7" stopIfTrue="1" operator="notEqual">
      <formula>0.33</formula>
    </cfRule>
  </conditionalFormatting>
  <conditionalFormatting sqref="O28">
    <cfRule type="cellIs" dxfId="3" priority="6" stopIfTrue="1" operator="notEqual">
      <formula>0.31</formula>
    </cfRule>
  </conditionalFormatting>
  <conditionalFormatting sqref="Q28">
    <cfRule type="cellIs" dxfId="2" priority="5" stopIfTrue="1" operator="notEqual">
      <formula>0.2825</formula>
    </cfRule>
  </conditionalFormatting>
  <conditionalFormatting sqref="S28">
    <cfRule type="cellIs" dxfId="1" priority="4" stopIfTrue="1" operator="notEqual">
      <formula>0.2625</formula>
    </cfRule>
  </conditionalFormatting>
  <conditionalFormatting sqref="U28 W28 Y28">
    <cfRule type="cellIs" dxfId="0" priority="3" stopIfTrue="1" operator="notEqual">
      <formula>0.265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</dc:creator>
  <cp:lastModifiedBy>Martine</cp:lastModifiedBy>
  <dcterms:created xsi:type="dcterms:W3CDTF">2015-08-24T18:35:34Z</dcterms:created>
  <dcterms:modified xsi:type="dcterms:W3CDTF">2015-08-25T00:29:12Z</dcterms:modified>
</cp:coreProperties>
</file>