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25.xml" ContentType="application/vnd.ms-excel.controlproperties+xml"/>
  <Override PartName="/xl/ctrlProps/ctrlProp26.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27.xml" ContentType="application/vnd.ms-excel.controlproperties+xml"/>
  <Override PartName="/xl/ctrlProps/ctrlProp28.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15.xml" ContentType="application/vnd.openxmlformats-officedocument.spreadsheetml.comments+xml"/>
  <Override PartName="/xl/drawings/drawing16.xml" ContentType="application/vnd.openxmlformats-officedocument.drawing+xml"/>
  <Override PartName="/xl/ctrlProps/ctrlProp31.xml" ContentType="application/vnd.ms-excel.controlproperties+xml"/>
  <Override PartName="/xl/ctrlProps/ctrlProp32.xml" ContentType="application/vnd.ms-excel.controlproperties+xml"/>
  <Override PartName="/xl/comments16.xml" ContentType="application/vnd.openxmlformats-officedocument.spreadsheetml.comments+xml"/>
  <Override PartName="/xl/drawings/drawing17.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17.xml" ContentType="application/vnd.openxmlformats-officedocument.spreadsheetml.comments+xml"/>
  <Override PartName="/xl/drawings/drawing18.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18.xml" ContentType="application/vnd.openxmlformats-officedocument.spreadsheetml.comments+xml"/>
  <Override PartName="/xl/drawings/drawing19.xml" ContentType="application/vnd.openxmlformats-officedocument.drawing+xml"/>
  <Override PartName="/xl/ctrlProps/ctrlProp37.xml" ContentType="application/vnd.ms-excel.controlproperties+xml"/>
  <Override PartName="/xl/ctrlProps/ctrlProp38.xml" ContentType="application/vnd.ms-excel.controlproperties+xml"/>
  <Override PartName="/xl/comments19.xml" ContentType="application/vnd.openxmlformats-officedocument.spreadsheetml.comments+xml"/>
  <Override PartName="/xl/drawings/drawing20.xml" ContentType="application/vnd.openxmlformats-officedocument.drawing+xml"/>
  <Override PartName="/xl/ctrlProps/ctrlProp39.xml" ContentType="application/vnd.ms-excel.controlproperties+xml"/>
  <Override PartName="/xl/ctrlProps/ctrlProp40.xml" ContentType="application/vnd.ms-excel.controlproperties+xml"/>
  <Override PartName="/xl/comments20.xml" ContentType="application/vnd.openxmlformats-officedocument.spreadsheetml.comments+xml"/>
  <Override PartName="/xl/drawings/drawing21.xml" ContentType="application/vnd.openxmlformats-officedocument.drawing+xml"/>
  <Override PartName="/xl/ctrlProps/ctrlProp41.xml" ContentType="application/vnd.ms-excel.controlproperties+xml"/>
  <Override PartName="/xl/ctrlProps/ctrlProp42.xml" ContentType="application/vnd.ms-excel.controlproperties+xml"/>
  <Override PartName="/xl/comments21.xml" ContentType="application/vnd.openxmlformats-officedocument.spreadsheetml.comment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22.xml" ContentType="application/vnd.openxmlformats-officedocument.spreadsheetml.comments+xml"/>
  <Override PartName="/xl/drawings/drawing23.xml" ContentType="application/vnd.openxmlformats-officedocument.drawing+xml"/>
  <Override PartName="/xl/ctrlProps/ctrlProp45.xml" ContentType="application/vnd.ms-excel.controlproperties+xml"/>
  <Override PartName="/xl/ctrlProps/ctrlProp46.xml" ContentType="application/vnd.ms-excel.controlproperties+xml"/>
  <Override PartName="/xl/comments23.xml" ContentType="application/vnd.openxmlformats-officedocument.spreadsheetml.comments+xml"/>
  <Override PartName="/xl/drawings/drawing24.xml" ContentType="application/vnd.openxmlformats-officedocument.drawing+xml"/>
  <Override PartName="/xl/ctrlProps/ctrlProp47.xml" ContentType="application/vnd.ms-excel.controlproperties+xml"/>
  <Override PartName="/xl/ctrlProps/ctrlProp48.xml" ContentType="application/vnd.ms-excel.controlproperties+xml"/>
  <Override PartName="/xl/comments2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785" yWindow="-15" windowWidth="8430" windowHeight="12075" activeTab="2"/>
  </bookViews>
  <sheets>
    <sheet name="Summary (Updated)" sheetId="28" r:id="rId1"/>
    <sheet name="Proposed Rates" sheetId="29" state="hidden" r:id="rId2"/>
    <sheet name="Res (100)" sheetId="11" r:id="rId3"/>
    <sheet name="Res (232)" sheetId="30" r:id="rId4"/>
    <sheet name="Res (250)" sheetId="12" r:id="rId5"/>
    <sheet name="Res (500)" sheetId="13" r:id="rId6"/>
    <sheet name="Res (800)" sheetId="1" r:id="rId7"/>
    <sheet name="Res (1000)" sheetId="14" r:id="rId8"/>
    <sheet name="Res (1500)" sheetId="15" r:id="rId9"/>
    <sheet name="Res (2000)" sheetId="16" r:id="rId10"/>
    <sheet name="SC (1000)" sheetId="2" r:id="rId11"/>
    <sheet name="SC (2000)" sheetId="17" r:id="rId12"/>
    <sheet name="SC (5000)" sheetId="18" r:id="rId13"/>
    <sheet name="SC (10000)" sheetId="19" r:id="rId14"/>
    <sheet name="SC (15000)" sheetId="20" r:id="rId15"/>
    <sheet name="&gt;50 (100)" sheetId="3" r:id="rId16"/>
    <sheet name="&gt;50 (250)" sheetId="4" r:id="rId17"/>
    <sheet name="&gt;50 (500)" sheetId="5" r:id="rId18"/>
    <sheet name="&gt;50 (1000)" sheetId="21" r:id="rId19"/>
    <sheet name="&gt;1500(2500)" sheetId="6" r:id="rId20"/>
    <sheet name="&gt;1500(4000)" sheetId="24" r:id="rId21"/>
    <sheet name="LU(7500)" sheetId="7" r:id="rId22"/>
    <sheet name="LU(10000)" sheetId="26" r:id="rId23"/>
    <sheet name="USL (470)" sheetId="8" r:id="rId24"/>
    <sheet name="SN (.4)" sheetId="9" r:id="rId25"/>
    <sheet name="StLght (1.5)" sheetId="10" r:id="rId26"/>
    <sheet name="Sheet1" sheetId="31" r:id="rId27"/>
  </sheets>
  <externalReferences>
    <externalReference r:id="rId28"/>
    <externalReference r:id="rId29"/>
    <externalReference r:id="rId30"/>
    <externalReference r:id="rId31"/>
    <externalReference r:id="rId32"/>
    <externalReference r:id="rId33"/>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19">'&gt;1500(2500)'!$A$1:$AQ$75</definedName>
    <definedName name="_xlnm.Print_Area" localSheetId="20">'&gt;1500(4000)'!$A$1:$AQ$75</definedName>
    <definedName name="_xlnm.Print_Area" localSheetId="15">'&gt;50 (100)'!$A$1:$AQ$75</definedName>
    <definedName name="_xlnm.Print_Area" localSheetId="18">'&gt;50 (1000)'!$A$1:$AQ$75</definedName>
    <definedName name="_xlnm.Print_Area" localSheetId="16">'&gt;50 (250)'!$A$1:$AQ$75</definedName>
    <definedName name="_xlnm.Print_Area" localSheetId="17">'&gt;50 (500)'!$A$1:$AQ$75</definedName>
    <definedName name="_xlnm.Print_Area" localSheetId="22">'LU(10000)'!$A$1:$AQ$75</definedName>
    <definedName name="_xlnm.Print_Area" localSheetId="21">'LU(7500)'!$A$1:$AQ$75</definedName>
    <definedName name="_xlnm.Print_Area" localSheetId="1">'Proposed Rates'!$A$1:$I$107</definedName>
    <definedName name="_xlnm.Print_Area" localSheetId="2">'Res (100)'!$A$1:$AQ$75</definedName>
    <definedName name="_xlnm.Print_Area" localSheetId="7">'Res (1000)'!$A$1:$AQ$75</definedName>
    <definedName name="_xlnm.Print_Area" localSheetId="8">'Res (1500)'!$A$1:$AQ$75</definedName>
    <definedName name="_xlnm.Print_Area" localSheetId="9">'Res (2000)'!$A$1:$AQ$75</definedName>
    <definedName name="_xlnm.Print_Area" localSheetId="3">'Res (232)'!$A$1:$AQ$75</definedName>
    <definedName name="_xlnm.Print_Area" localSheetId="4">'Res (250)'!$A$1:$AQ$75</definedName>
    <definedName name="_xlnm.Print_Area" localSheetId="5">'Res (500)'!$A$1:$AQ$75</definedName>
    <definedName name="_xlnm.Print_Area" localSheetId="6">'Res (800)'!$A$1:$AQ$75</definedName>
    <definedName name="_xlnm.Print_Area" localSheetId="10">'SC (1000)'!$A$1:$AQ$75</definedName>
    <definedName name="_xlnm.Print_Area" localSheetId="13">'SC (10000)'!$A$1:$AQ$75</definedName>
    <definedName name="_xlnm.Print_Area" localSheetId="14">'SC (15000)'!$A$1:$AQ$75</definedName>
    <definedName name="_xlnm.Print_Area" localSheetId="11">'SC (2000)'!$A$1:$AQ$75</definedName>
    <definedName name="_xlnm.Print_Area" localSheetId="12">'SC (5000)'!$A$1:$AQ$75</definedName>
    <definedName name="_xlnm.Print_Area" localSheetId="24">'SN (.4)'!$A$1:$AQ$75</definedName>
    <definedName name="_xlnm.Print_Area" localSheetId="25">'StLght (1.5)'!$A$1:$AQ$75</definedName>
    <definedName name="_xlnm.Print_Area" localSheetId="0">'Summary (Updated)'!$A$1:$J$49</definedName>
    <definedName name="_xlnm.Print_Area" localSheetId="23">'USL (470)'!$A$1:$AQ$75</definedName>
    <definedName name="_xlnm.Print_Titles" localSheetId="19">'&gt;1500(2500)'!$A:$H</definedName>
    <definedName name="_xlnm.Print_Titles" localSheetId="20">'&gt;1500(4000)'!$A:$H</definedName>
    <definedName name="_xlnm.Print_Titles" localSheetId="15">'&gt;50 (100)'!$A:$H</definedName>
    <definedName name="_xlnm.Print_Titles" localSheetId="18">'&gt;50 (1000)'!$A:$H</definedName>
    <definedName name="_xlnm.Print_Titles" localSheetId="16">'&gt;50 (250)'!$A:$H</definedName>
    <definedName name="_xlnm.Print_Titles" localSheetId="17">'&gt;50 (500)'!$A:$H</definedName>
    <definedName name="_xlnm.Print_Titles" localSheetId="22">'LU(10000)'!$A:$H</definedName>
    <definedName name="_xlnm.Print_Titles" localSheetId="21">'LU(7500)'!$A:$H</definedName>
    <definedName name="_xlnm.Print_Titles" localSheetId="2">'Res (100)'!$A:$H</definedName>
    <definedName name="_xlnm.Print_Titles" localSheetId="7">'Res (1000)'!$A:$H</definedName>
    <definedName name="_xlnm.Print_Titles" localSheetId="8">'Res (1500)'!$A:$H</definedName>
    <definedName name="_xlnm.Print_Titles" localSheetId="9">'Res (2000)'!$A:$H</definedName>
    <definedName name="_xlnm.Print_Titles" localSheetId="3">'Res (232)'!$A:$H</definedName>
    <definedName name="_xlnm.Print_Titles" localSheetId="4">'Res (250)'!$A:$H</definedName>
    <definedName name="_xlnm.Print_Titles" localSheetId="5">'Res (500)'!$A:$H</definedName>
    <definedName name="_xlnm.Print_Titles" localSheetId="6">'Res (800)'!$A:$H</definedName>
    <definedName name="_xlnm.Print_Titles" localSheetId="10">'SC (1000)'!$A:$H</definedName>
    <definedName name="_xlnm.Print_Titles" localSheetId="13">'SC (10000)'!$A:$H</definedName>
    <definedName name="_xlnm.Print_Titles" localSheetId="14">'SC (15000)'!$A:$H</definedName>
    <definedName name="_xlnm.Print_Titles" localSheetId="11">'SC (2000)'!$A:$H</definedName>
    <definedName name="_xlnm.Print_Titles" localSheetId="12">'SC (5000)'!$A:$H</definedName>
    <definedName name="_xlnm.Print_Titles" localSheetId="24">'SN (.4)'!$A:$H</definedName>
    <definedName name="_xlnm.Print_Titles" localSheetId="25">'StLght (1.5)'!$A:$H</definedName>
    <definedName name="_xlnm.Print_Titles" localSheetId="23">'USL (470)'!$A:$H</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D107" i="29" l="1"/>
  <c r="D106" i="29"/>
  <c r="D105" i="29"/>
  <c r="D104" i="29"/>
  <c r="D103" i="29"/>
  <c r="D102" i="29"/>
  <c r="D101" i="29"/>
  <c r="D100" i="29"/>
  <c r="D99" i="29"/>
  <c r="D98" i="29"/>
  <c r="D97" i="29"/>
  <c r="D62" i="29"/>
  <c r="D61" i="29"/>
  <c r="D60" i="29"/>
  <c r="D59" i="29"/>
  <c r="D58" i="29"/>
  <c r="D57" i="29"/>
  <c r="D56" i="29"/>
  <c r="D55" i="29"/>
  <c r="D54" i="29"/>
  <c r="D53" i="29"/>
  <c r="D48" i="29"/>
  <c r="D47" i="29"/>
  <c r="D46" i="29"/>
  <c r="D45" i="29"/>
  <c r="D44" i="29"/>
  <c r="D43" i="29"/>
  <c r="D42" i="29"/>
  <c r="D41" i="29"/>
  <c r="D40" i="29"/>
  <c r="D39" i="29"/>
  <c r="D38" i="29"/>
  <c r="K43" i="9"/>
  <c r="K43" i="10"/>
  <c r="K43" i="26"/>
  <c r="K43" i="7"/>
  <c r="K43" i="24"/>
  <c r="K43" i="6"/>
  <c r="K43" i="21"/>
  <c r="K43" i="5"/>
  <c r="K43" i="3"/>
  <c r="K43" i="4"/>
  <c r="G43" i="4"/>
  <c r="G43" i="3"/>
  <c r="J43" i="10" l="1"/>
  <c r="J43" i="9"/>
  <c r="J43" i="8"/>
  <c r="J43" i="26"/>
  <c r="J43" i="7"/>
  <c r="J43" i="6"/>
  <c r="J43" i="24" s="1"/>
  <c r="J43" i="21"/>
  <c r="J43" i="3"/>
  <c r="J43" i="5" s="1"/>
  <c r="J42" i="2"/>
  <c r="J42" i="19" s="1"/>
  <c r="J42" i="21"/>
  <c r="J42" i="5"/>
  <c r="B43" i="10"/>
  <c r="B43" i="9"/>
  <c r="B43" i="8"/>
  <c r="B43" i="26"/>
  <c r="B43" i="7"/>
  <c r="B43" i="24"/>
  <c r="B42" i="24"/>
  <c r="B43" i="6"/>
  <c r="B42" i="6"/>
  <c r="B43" i="21"/>
  <c r="B42" i="21"/>
  <c r="B43" i="5"/>
  <c r="B42" i="5"/>
  <c r="B43" i="4"/>
  <c r="B42" i="20"/>
  <c r="B42" i="19"/>
  <c r="B42" i="18"/>
  <c r="B42" i="17"/>
  <c r="B42" i="2"/>
  <c r="B42" i="16"/>
  <c r="B42" i="15"/>
  <c r="B42" i="14"/>
  <c r="B42" i="1"/>
  <c r="J42" i="11"/>
  <c r="J42" i="30" s="1"/>
  <c r="J42" i="18" l="1"/>
  <c r="J43" i="4"/>
  <c r="J42" i="20"/>
  <c r="J42" i="17"/>
  <c r="J42" i="1"/>
  <c r="J42" i="14"/>
  <c r="J42" i="12"/>
  <c r="J42" i="15"/>
  <c r="J42" i="13"/>
  <c r="J42" i="16"/>
  <c r="J74" i="10"/>
  <c r="J74" i="9"/>
  <c r="J74" i="8"/>
  <c r="J74" i="24"/>
  <c r="J74" i="6"/>
  <c r="J74" i="21"/>
  <c r="J74" i="5"/>
  <c r="J74" i="4"/>
  <c r="J74" i="3"/>
  <c r="J74" i="20"/>
  <c r="J74" i="19"/>
  <c r="J74" i="18"/>
  <c r="J74" i="17"/>
  <c r="J74" i="2"/>
  <c r="J74" i="16"/>
  <c r="J74" i="15"/>
  <c r="J74" i="14"/>
  <c r="J74" i="1"/>
  <c r="J74" i="13"/>
  <c r="J74" i="12"/>
  <c r="J74" i="30"/>
  <c r="I12" i="28" l="1"/>
  <c r="H12" i="28"/>
  <c r="G12" i="28"/>
  <c r="F12" i="28"/>
  <c r="E12" i="28"/>
  <c r="G41" i="10"/>
  <c r="J42" i="10"/>
  <c r="J41" i="10"/>
  <c r="J40" i="10"/>
  <c r="K41" i="10"/>
  <c r="B42" i="10"/>
  <c r="B41" i="10"/>
  <c r="B40" i="10"/>
  <c r="J31" i="10"/>
  <c r="AL29" i="10"/>
  <c r="AE29" i="10"/>
  <c r="X29" i="10"/>
  <c r="Q29" i="10"/>
  <c r="J29" i="10"/>
  <c r="AL23" i="10"/>
  <c r="AE23" i="10"/>
  <c r="X23" i="10"/>
  <c r="Q23" i="10"/>
  <c r="J23" i="10"/>
  <c r="K41" i="9"/>
  <c r="G41" i="9"/>
  <c r="J41" i="9"/>
  <c r="J40" i="9"/>
  <c r="B42" i="9"/>
  <c r="B41" i="9"/>
  <c r="B40" i="9"/>
  <c r="AL29" i="9"/>
  <c r="AE29" i="9"/>
  <c r="X29" i="9"/>
  <c r="Q29" i="9"/>
  <c r="J29" i="9"/>
  <c r="AL23" i="9"/>
  <c r="AE23" i="9"/>
  <c r="X23" i="9"/>
  <c r="Q23" i="9"/>
  <c r="J23" i="9"/>
  <c r="J41" i="8"/>
  <c r="J40" i="8"/>
  <c r="B42" i="8"/>
  <c r="B41" i="8"/>
  <c r="B40" i="8"/>
  <c r="J31" i="8"/>
  <c r="AL29" i="8"/>
  <c r="AE29" i="8"/>
  <c r="X29" i="8"/>
  <c r="Q29" i="8"/>
  <c r="J29" i="8"/>
  <c r="AL23" i="8"/>
  <c r="AE23" i="8"/>
  <c r="X23" i="8"/>
  <c r="Q23" i="8"/>
  <c r="J23" i="8"/>
  <c r="G41" i="26"/>
  <c r="D42" i="24"/>
  <c r="D41" i="24"/>
  <c r="D40" i="24"/>
  <c r="B41" i="24"/>
  <c r="B40" i="24"/>
  <c r="D42" i="26"/>
  <c r="D41" i="26"/>
  <c r="D40" i="26"/>
  <c r="B42" i="26"/>
  <c r="B41" i="26"/>
  <c r="B40" i="26"/>
  <c r="AL29" i="7"/>
  <c r="AL23" i="7"/>
  <c r="J42" i="7"/>
  <c r="J42" i="26" s="1"/>
  <c r="J41" i="7"/>
  <c r="J41" i="26" s="1"/>
  <c r="J40" i="7"/>
  <c r="J40" i="26" s="1"/>
  <c r="G41" i="7"/>
  <c r="D42" i="7"/>
  <c r="D41" i="7"/>
  <c r="D40" i="7"/>
  <c r="B42" i="7"/>
  <c r="B41" i="7"/>
  <c r="B40" i="7"/>
  <c r="J31" i="7"/>
  <c r="AE29" i="7"/>
  <c r="X29" i="7"/>
  <c r="Q29" i="7"/>
  <c r="J29" i="7"/>
  <c r="AE23" i="7"/>
  <c r="X23" i="7"/>
  <c r="Q23" i="7"/>
  <c r="J23" i="7"/>
  <c r="G41" i="24"/>
  <c r="J42" i="6"/>
  <c r="J42" i="24" s="1"/>
  <c r="J41" i="6"/>
  <c r="J41" i="24" s="1"/>
  <c r="J40" i="6"/>
  <c r="J40" i="24" s="1"/>
  <c r="G41" i="6"/>
  <c r="D42" i="6"/>
  <c r="D41" i="6"/>
  <c r="D40" i="6"/>
  <c r="B41" i="6"/>
  <c r="B40" i="6"/>
  <c r="J31" i="6"/>
  <c r="AL29" i="6"/>
  <c r="AE29" i="6"/>
  <c r="X29" i="6"/>
  <c r="Q29" i="6"/>
  <c r="J29" i="6"/>
  <c r="AL23" i="6"/>
  <c r="AE23" i="6"/>
  <c r="X23" i="6"/>
  <c r="Q23" i="6"/>
  <c r="J23" i="6"/>
  <c r="G41" i="21"/>
  <c r="G41" i="5"/>
  <c r="K41" i="5" s="1"/>
  <c r="G41" i="4"/>
  <c r="K41" i="4" s="1"/>
  <c r="G41" i="3"/>
  <c r="K40" i="4"/>
  <c r="K42" i="4"/>
  <c r="K40" i="5"/>
  <c r="K42" i="5"/>
  <c r="H40" i="4"/>
  <c r="D42" i="4"/>
  <c r="D41" i="4"/>
  <c r="D40" i="4"/>
  <c r="B42" i="4"/>
  <c r="B41" i="4"/>
  <c r="B40" i="4"/>
  <c r="J42" i="3"/>
  <c r="J42" i="4" s="1"/>
  <c r="J41" i="3"/>
  <c r="J41" i="4" s="1"/>
  <c r="J40" i="3"/>
  <c r="J40" i="4" s="1"/>
  <c r="J31" i="3"/>
  <c r="AL29" i="3"/>
  <c r="AE29" i="3"/>
  <c r="X29" i="3"/>
  <c r="Q29" i="3"/>
  <c r="J29" i="3"/>
  <c r="AL23" i="3"/>
  <c r="AE23" i="3"/>
  <c r="X23" i="3"/>
  <c r="Q23" i="3"/>
  <c r="J23" i="3"/>
  <c r="J41" i="2"/>
  <c r="J41" i="19" s="1"/>
  <c r="J40" i="2"/>
  <c r="J40" i="20" s="1"/>
  <c r="J31" i="2"/>
  <c r="J31" i="20" s="1"/>
  <c r="J31" i="18" l="1"/>
  <c r="J40" i="18"/>
  <c r="J40" i="17"/>
  <c r="J41" i="18"/>
  <c r="J41" i="17"/>
  <c r="J41" i="20"/>
  <c r="J31" i="19"/>
  <c r="J40" i="19"/>
  <c r="AE29" i="11" l="1"/>
  <c r="AL41" i="16" l="1"/>
  <c r="AL40" i="16"/>
  <c r="AL31" i="16"/>
  <c r="Q74" i="30"/>
  <c r="X74" i="30" s="1"/>
  <c r="AE74" i="30" s="1"/>
  <c r="G59" i="30"/>
  <c r="Y59" i="30" s="1"/>
  <c r="Z59" i="30" s="1"/>
  <c r="G58" i="30"/>
  <c r="H58" i="30" s="1"/>
  <c r="G57" i="30"/>
  <c r="AF57" i="30" s="1"/>
  <c r="AG57" i="30" s="1"/>
  <c r="G56" i="30"/>
  <c r="R56" i="30" s="1"/>
  <c r="S56" i="30" s="1"/>
  <c r="G55" i="30"/>
  <c r="AM54" i="30"/>
  <c r="AF54" i="30"/>
  <c r="Y54" i="30"/>
  <c r="R54" i="30"/>
  <c r="Q54" i="30"/>
  <c r="X54" i="30" s="1"/>
  <c r="AE54" i="30" s="1"/>
  <c r="K54" i="30"/>
  <c r="L54" i="30" s="1"/>
  <c r="J54" i="30"/>
  <c r="G54" i="30"/>
  <c r="H54" i="30" s="1"/>
  <c r="AN53" i="30"/>
  <c r="AP53" i="30" s="1"/>
  <c r="AQ53" i="30" s="1"/>
  <c r="AG53" i="30"/>
  <c r="AC53" i="30"/>
  <c r="Z53" i="30"/>
  <c r="AI53" i="30" s="1"/>
  <c r="AJ53" i="30" s="1"/>
  <c r="U53" i="30"/>
  <c r="S53" i="30"/>
  <c r="AB53" i="30" s="1"/>
  <c r="L53" i="30"/>
  <c r="H53" i="30"/>
  <c r="AL52" i="30"/>
  <c r="Q52" i="30"/>
  <c r="X52" i="30" s="1"/>
  <c r="AE52" i="30" s="1"/>
  <c r="X51" i="30"/>
  <c r="AE51" i="30" s="1"/>
  <c r="AL51" i="30" s="1"/>
  <c r="Q51" i="30"/>
  <c r="AL49" i="30"/>
  <c r="AE49" i="30"/>
  <c r="X49" i="30"/>
  <c r="Q49" i="30"/>
  <c r="Y48" i="30"/>
  <c r="Y49" i="30" s="1"/>
  <c r="Z49" i="30" s="1"/>
  <c r="X48" i="30"/>
  <c r="R48" i="30"/>
  <c r="Q48" i="30"/>
  <c r="K48" i="30"/>
  <c r="K49" i="30" s="1"/>
  <c r="K51" i="30" s="1"/>
  <c r="L51" i="30" s="1"/>
  <c r="G48" i="30"/>
  <c r="G49" i="30" s="1"/>
  <c r="H49" i="30" s="1"/>
  <c r="AN46" i="30"/>
  <c r="AG46" i="30"/>
  <c r="Z46" i="30"/>
  <c r="U46" i="30"/>
  <c r="S46" i="30"/>
  <c r="L46" i="30"/>
  <c r="H46" i="30"/>
  <c r="AL45" i="30"/>
  <c r="AE45" i="30"/>
  <c r="X45" i="30"/>
  <c r="R45" i="30"/>
  <c r="S45" i="30" s="1"/>
  <c r="Q45" i="30"/>
  <c r="K45" i="30"/>
  <c r="J45" i="30"/>
  <c r="G45" i="30"/>
  <c r="H45" i="30" s="1"/>
  <c r="F45" i="30"/>
  <c r="Y44" i="30"/>
  <c r="Z44" i="30" s="1"/>
  <c r="X44" i="30"/>
  <c r="AE44" i="30" s="1"/>
  <c r="AL44" i="30" s="1"/>
  <c r="R44" i="30"/>
  <c r="S44" i="30" s="1"/>
  <c r="Q44" i="30"/>
  <c r="K44" i="30"/>
  <c r="L44" i="30" s="1"/>
  <c r="G44" i="30"/>
  <c r="H44" i="30" s="1"/>
  <c r="AM43" i="30"/>
  <c r="AN43" i="30" s="1"/>
  <c r="AF43" i="30"/>
  <c r="AG43" i="30" s="1"/>
  <c r="AQ43" i="30" s="1"/>
  <c r="Y43" i="30"/>
  <c r="Z43" i="30" s="1"/>
  <c r="R43" i="30"/>
  <c r="S43" i="30" s="1"/>
  <c r="AC43" i="30" s="1"/>
  <c r="K43" i="30"/>
  <c r="L43" i="30" s="1"/>
  <c r="G43" i="30"/>
  <c r="H43" i="30" s="1"/>
  <c r="O43" i="30" s="1"/>
  <c r="AM42" i="30"/>
  <c r="AN42" i="30" s="1"/>
  <c r="AF42" i="30"/>
  <c r="AG42" i="30" s="1"/>
  <c r="Y42" i="30"/>
  <c r="Z42" i="30" s="1"/>
  <c r="R42" i="30"/>
  <c r="S42" i="30" s="1"/>
  <c r="K42" i="30"/>
  <c r="L42" i="30" s="1"/>
  <c r="H42" i="30"/>
  <c r="O42" i="30" s="1"/>
  <c r="G42" i="30"/>
  <c r="AM41" i="30"/>
  <c r="AN41" i="30" s="1"/>
  <c r="AF41" i="30"/>
  <c r="AG41" i="30" s="1"/>
  <c r="Y41" i="30"/>
  <c r="Z41" i="30" s="1"/>
  <c r="S41" i="30"/>
  <c r="R41" i="30"/>
  <c r="G41" i="30"/>
  <c r="H41" i="30" s="1"/>
  <c r="O41" i="30" s="1"/>
  <c r="AM40" i="30"/>
  <c r="AN40" i="30" s="1"/>
  <c r="AP40" i="30" s="1"/>
  <c r="AF40" i="30"/>
  <c r="AG40" i="30" s="1"/>
  <c r="AQ40" i="30" s="1"/>
  <c r="Y40" i="30"/>
  <c r="Z40" i="30" s="1"/>
  <c r="AJ40" i="30" s="1"/>
  <c r="R40" i="30"/>
  <c r="S40" i="30" s="1"/>
  <c r="AC40" i="30" s="1"/>
  <c r="K40" i="30"/>
  <c r="G40" i="30"/>
  <c r="H40" i="30" s="1"/>
  <c r="O40" i="30" s="1"/>
  <c r="B40" i="30"/>
  <c r="AM38" i="30"/>
  <c r="AN38" i="30" s="1"/>
  <c r="AF38" i="30"/>
  <c r="AG38" i="30" s="1"/>
  <c r="AQ38" i="30" s="1"/>
  <c r="Y38" i="30"/>
  <c r="Z38" i="30" s="1"/>
  <c r="AJ38" i="30" s="1"/>
  <c r="R38" i="30"/>
  <c r="S38" i="30" s="1"/>
  <c r="AC38" i="30" s="1"/>
  <c r="K38" i="30"/>
  <c r="L38" i="30" s="1"/>
  <c r="V38" i="30" s="1"/>
  <c r="G38" i="30"/>
  <c r="H38" i="30" s="1"/>
  <c r="O38" i="30" s="1"/>
  <c r="AM37" i="30"/>
  <c r="AN37" i="30" s="1"/>
  <c r="AF37" i="30"/>
  <c r="AG37" i="30" s="1"/>
  <c r="AQ37" i="30" s="1"/>
  <c r="Y37" i="30"/>
  <c r="Z37" i="30" s="1"/>
  <c r="AJ37" i="30" s="1"/>
  <c r="R37" i="30"/>
  <c r="S37" i="30" s="1"/>
  <c r="AC37" i="30" s="1"/>
  <c r="K37" i="30"/>
  <c r="L37" i="30" s="1"/>
  <c r="V37" i="30" s="1"/>
  <c r="G37" i="30"/>
  <c r="H37" i="30" s="1"/>
  <c r="O37" i="30" s="1"/>
  <c r="AM36" i="30"/>
  <c r="AN36" i="30" s="1"/>
  <c r="AF36" i="30"/>
  <c r="AG36" i="30" s="1"/>
  <c r="AQ36" i="30" s="1"/>
  <c r="Y36" i="30"/>
  <c r="Z36" i="30" s="1"/>
  <c r="AJ36" i="30" s="1"/>
  <c r="R36" i="30"/>
  <c r="S36" i="30" s="1"/>
  <c r="AC36" i="30" s="1"/>
  <c r="K36" i="30"/>
  <c r="L36" i="30" s="1"/>
  <c r="V36" i="30" s="1"/>
  <c r="G36" i="30"/>
  <c r="H36" i="30" s="1"/>
  <c r="O36" i="30" s="1"/>
  <c r="AM35" i="30"/>
  <c r="AN35" i="30" s="1"/>
  <c r="AF35" i="30"/>
  <c r="AG35" i="30" s="1"/>
  <c r="AQ35" i="30" s="1"/>
  <c r="Y35" i="30"/>
  <c r="Z35" i="30" s="1"/>
  <c r="AJ35" i="30" s="1"/>
  <c r="R35" i="30"/>
  <c r="S35" i="30" s="1"/>
  <c r="AC35" i="30" s="1"/>
  <c r="K35" i="30"/>
  <c r="L35" i="30" s="1"/>
  <c r="V35" i="30" s="1"/>
  <c r="G35" i="30"/>
  <c r="H35" i="30" s="1"/>
  <c r="O35" i="30" s="1"/>
  <c r="AM34" i="30"/>
  <c r="AN34" i="30" s="1"/>
  <c r="AF34" i="30"/>
  <c r="AG34" i="30" s="1"/>
  <c r="AQ34" i="30" s="1"/>
  <c r="Y34" i="30"/>
  <c r="Z34" i="30" s="1"/>
  <c r="AJ34" i="30" s="1"/>
  <c r="R34" i="30"/>
  <c r="S34" i="30" s="1"/>
  <c r="AC34" i="30" s="1"/>
  <c r="K34" i="30"/>
  <c r="L34" i="30" s="1"/>
  <c r="V34" i="30" s="1"/>
  <c r="G34" i="30"/>
  <c r="H34" i="30" s="1"/>
  <c r="O34" i="30" s="1"/>
  <c r="AM33" i="30"/>
  <c r="AN33" i="30" s="1"/>
  <c r="AF33" i="30"/>
  <c r="AG33" i="30" s="1"/>
  <c r="AQ33" i="30" s="1"/>
  <c r="Y33" i="30"/>
  <c r="Z33" i="30" s="1"/>
  <c r="AJ33" i="30" s="1"/>
  <c r="R33" i="30"/>
  <c r="S33" i="30" s="1"/>
  <c r="AC33" i="30" s="1"/>
  <c r="K33" i="30"/>
  <c r="L33" i="30" s="1"/>
  <c r="V33" i="30" s="1"/>
  <c r="G33" i="30"/>
  <c r="H33" i="30" s="1"/>
  <c r="AM32" i="30"/>
  <c r="AN32" i="30" s="1"/>
  <c r="AF32" i="30"/>
  <c r="AG32" i="30" s="1"/>
  <c r="AQ32" i="30" s="1"/>
  <c r="Y32" i="30"/>
  <c r="Z32" i="30" s="1"/>
  <c r="AJ32" i="30" s="1"/>
  <c r="R32" i="30"/>
  <c r="S32" i="30" s="1"/>
  <c r="K32" i="30"/>
  <c r="L32" i="30" s="1"/>
  <c r="G32" i="30"/>
  <c r="H32" i="30" s="1"/>
  <c r="O32" i="30" s="1"/>
  <c r="AM31" i="30"/>
  <c r="AL31" i="30"/>
  <c r="AF31" i="30"/>
  <c r="AG31" i="30" s="1"/>
  <c r="AE31" i="30"/>
  <c r="Y31" i="30"/>
  <c r="Z31" i="30" s="1"/>
  <c r="X31" i="30"/>
  <c r="R31" i="30"/>
  <c r="S31" i="30" s="1"/>
  <c r="AC31" i="30" s="1"/>
  <c r="Q31" i="30"/>
  <c r="K31" i="30"/>
  <c r="G31" i="30"/>
  <c r="F31" i="30"/>
  <c r="H31" i="30" s="1"/>
  <c r="O31" i="30" s="1"/>
  <c r="AM30" i="30"/>
  <c r="AN30" i="30" s="1"/>
  <c r="AF30" i="30"/>
  <c r="AG30" i="30" s="1"/>
  <c r="AQ30" i="30" s="1"/>
  <c r="Y30" i="30"/>
  <c r="Z30" i="30" s="1"/>
  <c r="AJ30" i="30" s="1"/>
  <c r="R30" i="30"/>
  <c r="S30" i="30" s="1"/>
  <c r="K30" i="30"/>
  <c r="L30" i="30" s="1"/>
  <c r="V30" i="30" s="1"/>
  <c r="G30" i="30"/>
  <c r="H30" i="30" s="1"/>
  <c r="O30" i="30" s="1"/>
  <c r="AM29" i="30"/>
  <c r="AF29" i="30"/>
  <c r="AE29" i="30"/>
  <c r="Y29" i="30"/>
  <c r="R29" i="30"/>
  <c r="K29" i="30"/>
  <c r="G29" i="30"/>
  <c r="H29" i="30" s="1"/>
  <c r="D9" i="28" s="1"/>
  <c r="F29" i="30"/>
  <c r="AN28" i="30"/>
  <c r="AP28" i="30" s="1"/>
  <c r="AJ28" i="30"/>
  <c r="AG28" i="30"/>
  <c r="Z28" i="30"/>
  <c r="V28" i="30"/>
  <c r="S28" i="30"/>
  <c r="AC28" i="30" s="1"/>
  <c r="O28" i="30"/>
  <c r="L28" i="30"/>
  <c r="H28" i="30"/>
  <c r="N28" i="30" s="1"/>
  <c r="AQ27" i="30"/>
  <c r="AN27" i="30"/>
  <c r="AG27" i="30"/>
  <c r="AP27" i="30" s="1"/>
  <c r="Z27" i="30"/>
  <c r="AJ27" i="30" s="1"/>
  <c r="V27" i="30"/>
  <c r="S27" i="30"/>
  <c r="AC27" i="30" s="1"/>
  <c r="O27" i="30"/>
  <c r="L27" i="30"/>
  <c r="H27" i="30"/>
  <c r="N27" i="30" s="1"/>
  <c r="AQ26" i="30"/>
  <c r="AN26" i="30"/>
  <c r="AG26" i="30"/>
  <c r="AP26" i="30" s="1"/>
  <c r="Z26" i="30"/>
  <c r="AJ26" i="30" s="1"/>
  <c r="V26" i="30"/>
  <c r="S26" i="30"/>
  <c r="AC26" i="30" s="1"/>
  <c r="O26" i="30"/>
  <c r="L26" i="30"/>
  <c r="H26" i="30"/>
  <c r="N26" i="30" s="1"/>
  <c r="AQ25" i="30"/>
  <c r="AN25" i="30"/>
  <c r="AG25" i="30"/>
  <c r="AP25" i="30" s="1"/>
  <c r="Z25" i="30"/>
  <c r="AJ25" i="30" s="1"/>
  <c r="V25" i="30"/>
  <c r="S25" i="30"/>
  <c r="AC25" i="30" s="1"/>
  <c r="O25" i="30"/>
  <c r="L25" i="30"/>
  <c r="H25" i="30"/>
  <c r="N25" i="30" s="1"/>
  <c r="AQ24" i="30"/>
  <c r="AN24" i="30"/>
  <c r="AG24" i="30"/>
  <c r="AP24" i="30" s="1"/>
  <c r="Z24" i="30"/>
  <c r="AB24" i="30" s="1"/>
  <c r="V24" i="30"/>
  <c r="S24" i="30"/>
  <c r="AC24" i="30" s="1"/>
  <c r="O24" i="30"/>
  <c r="L24" i="30"/>
  <c r="H24" i="30"/>
  <c r="N24" i="30" s="1"/>
  <c r="H23" i="30"/>
  <c r="F23" i="30"/>
  <c r="AE41" i="16"/>
  <c r="AE40" i="16"/>
  <c r="AE31" i="16"/>
  <c r="AE29" i="16"/>
  <c r="X41" i="16"/>
  <c r="X40" i="16"/>
  <c r="X31" i="16"/>
  <c r="Q41" i="16"/>
  <c r="Q40" i="16"/>
  <c r="Q31" i="16"/>
  <c r="B41" i="20"/>
  <c r="B40" i="20"/>
  <c r="B41" i="19"/>
  <c r="B40" i="19"/>
  <c r="B41" i="18"/>
  <c r="B40" i="18"/>
  <c r="B41" i="17"/>
  <c r="B40" i="17"/>
  <c r="B41" i="2"/>
  <c r="B40" i="2"/>
  <c r="B41" i="16"/>
  <c r="B40" i="16"/>
  <c r="B41" i="15"/>
  <c r="B40" i="15"/>
  <c r="B41" i="14"/>
  <c r="B40" i="14"/>
  <c r="B41" i="1"/>
  <c r="B40" i="1"/>
  <c r="B41" i="13"/>
  <c r="B40" i="13"/>
  <c r="B41" i="12"/>
  <c r="B40" i="12"/>
  <c r="AM41" i="11"/>
  <c r="AF41" i="11"/>
  <c r="Y41" i="11"/>
  <c r="R41" i="11"/>
  <c r="J41" i="11"/>
  <c r="J41" i="16" s="1"/>
  <c r="J40" i="11"/>
  <c r="J40" i="13" s="1"/>
  <c r="AB42" i="30" l="1"/>
  <c r="AG29" i="30"/>
  <c r="AP32" i="30"/>
  <c r="AP37" i="30"/>
  <c r="AP36" i="30"/>
  <c r="AB41" i="30"/>
  <c r="AL74" i="30"/>
  <c r="AM48" i="30" s="1"/>
  <c r="AM49" i="30" s="1"/>
  <c r="AN49" i="30" s="1"/>
  <c r="AF48" i="30"/>
  <c r="AF49" i="30" s="1"/>
  <c r="AF52" i="30" s="1"/>
  <c r="AG52" i="30" s="1"/>
  <c r="AF44" i="30"/>
  <c r="AG44" i="30" s="1"/>
  <c r="AI44" i="30" s="1"/>
  <c r="AJ44" i="30" s="1"/>
  <c r="Y45" i="30"/>
  <c r="Z45" i="30" s="1"/>
  <c r="AF45" i="30"/>
  <c r="AG45" i="30" s="1"/>
  <c r="L48" i="30"/>
  <c r="N48" i="30" s="1"/>
  <c r="O48" i="30" s="1"/>
  <c r="AM45" i="30"/>
  <c r="AN45" i="30" s="1"/>
  <c r="J41" i="13"/>
  <c r="J41" i="14"/>
  <c r="J40" i="12"/>
  <c r="J40" i="15"/>
  <c r="J40" i="30"/>
  <c r="J41" i="12"/>
  <c r="J40" i="14"/>
  <c r="J41" i="15"/>
  <c r="L40" i="30"/>
  <c r="U40" i="30" s="1"/>
  <c r="V40" i="30" s="1"/>
  <c r="J41" i="30"/>
  <c r="L41" i="30" s="1"/>
  <c r="N41" i="30" s="1"/>
  <c r="J40" i="1"/>
  <c r="J40" i="16"/>
  <c r="J41" i="1"/>
  <c r="AI42" i="30"/>
  <c r="R59" i="30"/>
  <c r="S59" i="30" s="1"/>
  <c r="AI35" i="30"/>
  <c r="Y56" i="30"/>
  <c r="Z56" i="30" s="1"/>
  <c r="K58" i="30"/>
  <c r="L58" i="30" s="1"/>
  <c r="N58" i="30" s="1"/>
  <c r="O58" i="30" s="1"/>
  <c r="AM58" i="30"/>
  <c r="AN58" i="30" s="1"/>
  <c r="H59" i="30"/>
  <c r="AB30" i="30"/>
  <c r="AP30" i="30"/>
  <c r="AP33" i="30"/>
  <c r="U35" i="30"/>
  <c r="AP35" i="30"/>
  <c r="AB37" i="30"/>
  <c r="AP43" i="30"/>
  <c r="L45" i="30"/>
  <c r="N45" i="30" s="1"/>
  <c r="O45" i="30" s="1"/>
  <c r="H48" i="30"/>
  <c r="K59" i="30"/>
  <c r="L59" i="30" s="1"/>
  <c r="AF58" i="30"/>
  <c r="AG58" i="30" s="1"/>
  <c r="AM59" i="30"/>
  <c r="AN59" i="30" s="1"/>
  <c r="H39" i="30"/>
  <c r="AI30" i="30"/>
  <c r="N37" i="30"/>
  <c r="Y58" i="30"/>
  <c r="Z58" i="30" s="1"/>
  <c r="AF59" i="30"/>
  <c r="AG59" i="30" s="1"/>
  <c r="AI59" i="30" s="1"/>
  <c r="H47" i="30"/>
  <c r="N33" i="30"/>
  <c r="O33" i="30"/>
  <c r="AI31" i="30"/>
  <c r="AQ31" i="30"/>
  <c r="V32" i="30"/>
  <c r="N32" i="30"/>
  <c r="AL54" i="30"/>
  <c r="AG54" i="30"/>
  <c r="AC32" i="30"/>
  <c r="U32" i="30"/>
  <c r="AJ31" i="30"/>
  <c r="AB31" i="30"/>
  <c r="AI27" i="30"/>
  <c r="AI33" i="30"/>
  <c r="AJ41" i="30"/>
  <c r="AQ42" i="30"/>
  <c r="AB43" i="30"/>
  <c r="AJ43" i="30"/>
  <c r="AB56" i="30"/>
  <c r="AC56" i="30" s="1"/>
  <c r="AJ24" i="30"/>
  <c r="AB25" i="30"/>
  <c r="AB26" i="30"/>
  <c r="AB27" i="30"/>
  <c r="AB28" i="30"/>
  <c r="U30" i="30"/>
  <c r="AC30" i="30"/>
  <c r="AB32" i="30"/>
  <c r="U34" i="30"/>
  <c r="AI34" i="30"/>
  <c r="N36" i="30"/>
  <c r="AB36" i="30"/>
  <c r="U38" i="30"/>
  <c r="AI38" i="30"/>
  <c r="AB40" i="30"/>
  <c r="AC41" i="30"/>
  <c r="AJ42" i="30"/>
  <c r="N44" i="30"/>
  <c r="O44" i="30" s="1"/>
  <c r="U44" i="30"/>
  <c r="V44" i="30" s="1"/>
  <c r="V46" i="30"/>
  <c r="N46" i="30"/>
  <c r="O46" i="30" s="1"/>
  <c r="AB46" i="30"/>
  <c r="AC46" i="30" s="1"/>
  <c r="AF55" i="30"/>
  <c r="AG55" i="30" s="1"/>
  <c r="AM55" i="30"/>
  <c r="AN55" i="30" s="1"/>
  <c r="K55" i="30"/>
  <c r="L55" i="30" s="1"/>
  <c r="H55" i="30"/>
  <c r="R55" i="30"/>
  <c r="S55" i="30" s="1"/>
  <c r="AI58" i="30"/>
  <c r="U24" i="30"/>
  <c r="U25" i="30"/>
  <c r="U26" i="30"/>
  <c r="U27" i="30"/>
  <c r="U28" i="30"/>
  <c r="N30" i="30"/>
  <c r="U33" i="30"/>
  <c r="N35" i="30"/>
  <c r="AB35" i="30"/>
  <c r="U37" i="30"/>
  <c r="AI37" i="30"/>
  <c r="AP41" i="30"/>
  <c r="U42" i="30"/>
  <c r="V42" i="30" s="1"/>
  <c r="AC42" i="30"/>
  <c r="AI46" i="30"/>
  <c r="AJ46" i="30" s="1"/>
  <c r="AP46" i="30"/>
  <c r="AQ46" i="30" s="1"/>
  <c r="R49" i="30"/>
  <c r="S48" i="30"/>
  <c r="AI24" i="30"/>
  <c r="AI25" i="30"/>
  <c r="AI26" i="30"/>
  <c r="AI32" i="30"/>
  <c r="V43" i="30"/>
  <c r="N43" i="30"/>
  <c r="AB45" i="30"/>
  <c r="AC45" i="30" s="1"/>
  <c r="AN31" i="30"/>
  <c r="AP31" i="30" s="1"/>
  <c r="AB33" i="30"/>
  <c r="AQ28" i="30"/>
  <c r="AI28" i="30"/>
  <c r="N34" i="30"/>
  <c r="AB34" i="30"/>
  <c r="AP34" i="30"/>
  <c r="U36" i="30"/>
  <c r="AI36" i="30"/>
  <c r="N38" i="30"/>
  <c r="AB38" i="30"/>
  <c r="AP38" i="30"/>
  <c r="AI40" i="30"/>
  <c r="AI41" i="30"/>
  <c r="AQ41" i="30"/>
  <c r="N42" i="30"/>
  <c r="AP42" i="30"/>
  <c r="U43" i="30"/>
  <c r="AI43" i="30"/>
  <c r="AB44" i="30"/>
  <c r="AC44" i="30" s="1"/>
  <c r="Z48" i="30"/>
  <c r="AE48" i="30"/>
  <c r="N51" i="30"/>
  <c r="Y55" i="30"/>
  <c r="Z55" i="30" s="1"/>
  <c r="K52" i="30"/>
  <c r="L52" i="30" s="1"/>
  <c r="L49" i="30"/>
  <c r="AM51" i="30"/>
  <c r="AN51" i="30" s="1"/>
  <c r="N54" i="30"/>
  <c r="O54" i="30" s="1"/>
  <c r="Z54" i="30"/>
  <c r="AN54" i="30"/>
  <c r="G52" i="30"/>
  <c r="H52" i="30" s="1"/>
  <c r="G51" i="30"/>
  <c r="H51" i="30" s="1"/>
  <c r="Y52" i="30"/>
  <c r="Z52" i="30" s="1"/>
  <c r="Y51" i="30"/>
  <c r="Z51" i="30" s="1"/>
  <c r="S54" i="30"/>
  <c r="H56" i="30"/>
  <c r="AF56" i="30"/>
  <c r="AG56" i="30" s="1"/>
  <c r="AM56" i="30"/>
  <c r="AN56" i="30" s="1"/>
  <c r="K56" i="30"/>
  <c r="L56" i="30" s="1"/>
  <c r="AM57" i="30"/>
  <c r="AN57" i="30" s="1"/>
  <c r="AP57" i="30" s="1"/>
  <c r="AQ57" i="30" s="1"/>
  <c r="K57" i="30"/>
  <c r="L57" i="30" s="1"/>
  <c r="R57" i="30"/>
  <c r="S57" i="30" s="1"/>
  <c r="H57" i="30"/>
  <c r="Y57" i="30"/>
  <c r="Z57" i="30" s="1"/>
  <c r="AI57" i="30" s="1"/>
  <c r="AJ59" i="30"/>
  <c r="AB59" i="30"/>
  <c r="V53" i="30"/>
  <c r="N53" i="30"/>
  <c r="O53" i="30" s="1"/>
  <c r="R58" i="30"/>
  <c r="S58" i="30" s="1"/>
  <c r="AB58" i="30" s="1"/>
  <c r="J31" i="11"/>
  <c r="AP54" i="30" l="1"/>
  <c r="AF51" i="30"/>
  <c r="AG51" i="30" s="1"/>
  <c r="AJ58" i="30"/>
  <c r="AP59" i="30"/>
  <c r="AQ59" i="30" s="1"/>
  <c r="AP56" i="30"/>
  <c r="AM52" i="30"/>
  <c r="AN52" i="30" s="1"/>
  <c r="AG49" i="30"/>
  <c r="AI49" i="30" s="1"/>
  <c r="AJ49" i="30" s="1"/>
  <c r="AM44" i="30"/>
  <c r="AN44" i="30" s="1"/>
  <c r="AP44" i="30" s="1"/>
  <c r="AQ44" i="30" s="1"/>
  <c r="N40" i="30"/>
  <c r="U41" i="30"/>
  <c r="V41" i="30" s="1"/>
  <c r="J31" i="30"/>
  <c r="L31" i="30" s="1"/>
  <c r="J31" i="15"/>
  <c r="J31" i="13"/>
  <c r="J31" i="16"/>
  <c r="J31" i="1"/>
  <c r="J31" i="14"/>
  <c r="U45" i="30"/>
  <c r="V45" i="30" s="1"/>
  <c r="N59" i="30"/>
  <c r="O59" i="30" s="1"/>
  <c r="AP58" i="30"/>
  <c r="AQ58" i="30" s="1"/>
  <c r="AC59" i="30"/>
  <c r="U59" i="30"/>
  <c r="V59" i="30" s="1"/>
  <c r="AP55" i="30"/>
  <c r="U57" i="30"/>
  <c r="N49" i="30"/>
  <c r="O49" i="30" s="1"/>
  <c r="AI52" i="30"/>
  <c r="AJ52" i="30" s="1"/>
  <c r="N55" i="30"/>
  <c r="V57" i="30"/>
  <c r="N57" i="30"/>
  <c r="O57" i="30" s="1"/>
  <c r="AB54" i="30"/>
  <c r="AC54" i="30" s="1"/>
  <c r="N52" i="30"/>
  <c r="O52" i="30" s="1"/>
  <c r="U48" i="30"/>
  <c r="V48" i="30" s="1"/>
  <c r="AC58" i="30"/>
  <c r="U58" i="30"/>
  <c r="V58" i="30" s="1"/>
  <c r="AJ57" i="30"/>
  <c r="AB57" i="30"/>
  <c r="AC57" i="30" s="1"/>
  <c r="O51" i="30"/>
  <c r="AI45" i="30"/>
  <c r="AJ45" i="30" s="1"/>
  <c r="AL48" i="30"/>
  <c r="AN48" i="30" s="1"/>
  <c r="AG48" i="30"/>
  <c r="R52" i="30"/>
  <c r="S52" i="30" s="1"/>
  <c r="S49" i="30"/>
  <c r="R51" i="30"/>
  <c r="S51" i="30" s="1"/>
  <c r="AB51" i="30" s="1"/>
  <c r="U55" i="30"/>
  <c r="V55" i="30" s="1"/>
  <c r="AI55" i="30"/>
  <c r="AJ55" i="30" s="1"/>
  <c r="AQ55" i="30"/>
  <c r="N56" i="30"/>
  <c r="O56" i="30" s="1"/>
  <c r="U54" i="30"/>
  <c r="V54" i="30" s="1"/>
  <c r="AP51" i="30"/>
  <c r="AQ51" i="30" s="1"/>
  <c r="AB55" i="30"/>
  <c r="AC55" i="30" s="1"/>
  <c r="AB48" i="30"/>
  <c r="AC48" i="30" s="1"/>
  <c r="U56" i="30"/>
  <c r="V56" i="30" s="1"/>
  <c r="O55" i="30"/>
  <c r="AP45" i="30"/>
  <c r="AQ45" i="30" s="1"/>
  <c r="AQ56" i="30"/>
  <c r="AI56" i="30"/>
  <c r="AJ56" i="30" s="1"/>
  <c r="AP52" i="30"/>
  <c r="AQ52" i="30" s="1"/>
  <c r="AI51" i="30"/>
  <c r="AJ51" i="30" s="1"/>
  <c r="AQ54" i="30"/>
  <c r="AI54" i="30"/>
  <c r="AJ54" i="30" s="1"/>
  <c r="H50" i="30"/>
  <c r="AP49" i="30" l="1"/>
  <c r="AQ49" i="30" s="1"/>
  <c r="N31" i="30"/>
  <c r="U31" i="30"/>
  <c r="V31" i="30" s="1"/>
  <c r="U49" i="30"/>
  <c r="V49" i="30" s="1"/>
  <c r="AB49" i="30"/>
  <c r="AC49" i="30" s="1"/>
  <c r="H67" i="30"/>
  <c r="U52" i="30"/>
  <c r="V52" i="30" s="1"/>
  <c r="AB52" i="30"/>
  <c r="AC52" i="30" s="1"/>
  <c r="AI48" i="30"/>
  <c r="AJ48" i="30" s="1"/>
  <c r="U51" i="30"/>
  <c r="V51" i="30" s="1"/>
  <c r="AC51" i="30"/>
  <c r="AP48" i="30"/>
  <c r="AQ48" i="30" s="1"/>
  <c r="H61" i="30"/>
  <c r="H68" i="30" l="1"/>
  <c r="H69" i="30" s="1"/>
  <c r="H62" i="30"/>
  <c r="H70" i="30" l="1"/>
  <c r="H63" i="30"/>
  <c r="H64" i="30" l="1"/>
  <c r="H65" i="30" s="1"/>
  <c r="H71" i="30"/>
  <c r="AL29" i="2" l="1"/>
  <c r="AE29" i="2"/>
  <c r="X29" i="2"/>
  <c r="Q29" i="2"/>
  <c r="J29" i="2"/>
  <c r="AL23" i="2"/>
  <c r="AE23" i="2"/>
  <c r="X23" i="2"/>
  <c r="Q23" i="2"/>
  <c r="J23" i="2"/>
  <c r="J23" i="19" l="1"/>
  <c r="J23" i="18"/>
  <c r="J23" i="20"/>
  <c r="J29" i="18"/>
  <c r="J29" i="20"/>
  <c r="J29" i="19"/>
  <c r="AL29" i="11"/>
  <c r="X29" i="11"/>
  <c r="Q29" i="11"/>
  <c r="J29" i="11"/>
  <c r="AL23" i="11"/>
  <c r="AE23" i="11"/>
  <c r="X23" i="11"/>
  <c r="Q23" i="11"/>
  <c r="J23" i="11"/>
  <c r="Q23" i="30" l="1"/>
  <c r="S23" i="30" s="1"/>
  <c r="Q23" i="16"/>
  <c r="X23" i="30"/>
  <c r="Z23" i="30" s="1"/>
  <c r="X23" i="16"/>
  <c r="Q29" i="16"/>
  <c r="Q29" i="30"/>
  <c r="S29" i="30" s="1"/>
  <c r="J29" i="30"/>
  <c r="L29" i="30" s="1"/>
  <c r="N29" i="30" s="1"/>
  <c r="O29" i="30" s="1"/>
  <c r="J29" i="16"/>
  <c r="AE23" i="16"/>
  <c r="AE23" i="30"/>
  <c r="AG23" i="30" s="1"/>
  <c r="H9" i="28" s="1"/>
  <c r="X29" i="30"/>
  <c r="Z29" i="30" s="1"/>
  <c r="X29" i="16"/>
  <c r="J23" i="16"/>
  <c r="J23" i="30"/>
  <c r="L23" i="30" s="1"/>
  <c r="AL23" i="16"/>
  <c r="AL23" i="30"/>
  <c r="AN23" i="30" s="1"/>
  <c r="AL29" i="30"/>
  <c r="AN29" i="30" s="1"/>
  <c r="AP29" i="30" s="1"/>
  <c r="AQ29" i="30" s="1"/>
  <c r="AL29" i="16"/>
  <c r="AL41" i="21"/>
  <c r="AL40" i="21"/>
  <c r="AE41" i="21"/>
  <c r="AE40" i="21"/>
  <c r="X41" i="21"/>
  <c r="X40" i="21"/>
  <c r="Q41" i="21"/>
  <c r="Q40" i="21"/>
  <c r="J41" i="21"/>
  <c r="J40" i="21"/>
  <c r="F41" i="21"/>
  <c r="F40" i="21"/>
  <c r="AL41" i="5"/>
  <c r="AL40" i="5"/>
  <c r="AE41" i="5"/>
  <c r="AE40" i="5"/>
  <c r="X41" i="5"/>
  <c r="X40" i="5"/>
  <c r="Q41" i="5"/>
  <c r="Q40" i="5"/>
  <c r="J41" i="5"/>
  <c r="J40" i="5"/>
  <c r="F41" i="5"/>
  <c r="F40" i="5"/>
  <c r="AL41" i="4"/>
  <c r="AL40" i="4"/>
  <c r="AE41" i="4"/>
  <c r="AE40" i="4"/>
  <c r="X41" i="4"/>
  <c r="X40" i="4"/>
  <c r="Q41" i="4"/>
  <c r="Q40" i="4"/>
  <c r="F41" i="4"/>
  <c r="F40" i="4"/>
  <c r="AL41" i="24"/>
  <c r="AL40" i="24"/>
  <c r="AE41" i="24"/>
  <c r="AE40" i="24"/>
  <c r="X41" i="24"/>
  <c r="X40" i="24"/>
  <c r="Q41" i="24"/>
  <c r="Q40" i="24"/>
  <c r="F41" i="24"/>
  <c r="F40" i="24"/>
  <c r="AL41" i="26"/>
  <c r="AL40" i="26"/>
  <c r="AE41" i="26"/>
  <c r="AE40" i="26"/>
  <c r="X41" i="26"/>
  <c r="X40" i="26"/>
  <c r="Q41" i="26"/>
  <c r="Q40" i="26"/>
  <c r="F41" i="26"/>
  <c r="F40" i="26"/>
  <c r="AL31" i="26"/>
  <c r="AL29" i="26"/>
  <c r="AL23" i="26"/>
  <c r="AE31" i="26"/>
  <c r="AE29" i="26"/>
  <c r="AE23" i="26"/>
  <c r="X31" i="26"/>
  <c r="X29" i="26"/>
  <c r="X23" i="26"/>
  <c r="Q31" i="26"/>
  <c r="Q29" i="26"/>
  <c r="Q23" i="26"/>
  <c r="J31" i="26"/>
  <c r="J29" i="26"/>
  <c r="J23" i="26"/>
  <c r="F31" i="26"/>
  <c r="F29" i="26"/>
  <c r="F23" i="26"/>
  <c r="AL31" i="24"/>
  <c r="AL29" i="24"/>
  <c r="AL23" i="24"/>
  <c r="AE31" i="24"/>
  <c r="AE29" i="24"/>
  <c r="AE23" i="24"/>
  <c r="X31" i="24"/>
  <c r="X29" i="24"/>
  <c r="X23" i="24"/>
  <c r="Q31" i="24"/>
  <c r="Q29" i="24"/>
  <c r="Q23" i="24"/>
  <c r="J31" i="24"/>
  <c r="J29" i="24"/>
  <c r="J23" i="24"/>
  <c r="F31" i="24"/>
  <c r="F29" i="24"/>
  <c r="F23" i="24"/>
  <c r="AL31" i="21"/>
  <c r="AL29" i="21"/>
  <c r="AL23" i="21"/>
  <c r="AE31" i="21"/>
  <c r="AE29" i="21"/>
  <c r="AE23" i="21"/>
  <c r="X31" i="21"/>
  <c r="X29" i="21"/>
  <c r="X23" i="21"/>
  <c r="Q31" i="21"/>
  <c r="Q29" i="21"/>
  <c r="Q23" i="21"/>
  <c r="J31" i="21"/>
  <c r="J29" i="21"/>
  <c r="J23" i="21"/>
  <c r="F31" i="21"/>
  <c r="F29" i="21"/>
  <c r="F23" i="21"/>
  <c r="AL31" i="5"/>
  <c r="AL29" i="5"/>
  <c r="AL23" i="5"/>
  <c r="AE31" i="5"/>
  <c r="AE29" i="5"/>
  <c r="AE23" i="5"/>
  <c r="X31" i="5"/>
  <c r="X29" i="5"/>
  <c r="X23" i="5"/>
  <c r="Q31" i="5"/>
  <c r="Q29" i="5"/>
  <c r="Q23" i="5"/>
  <c r="J31" i="5"/>
  <c r="J29" i="5"/>
  <c r="J23" i="5"/>
  <c r="F31" i="5"/>
  <c r="F29" i="5"/>
  <c r="F23" i="5"/>
  <c r="AL31" i="4"/>
  <c r="AL29" i="4"/>
  <c r="AL23" i="4"/>
  <c r="AE31" i="4"/>
  <c r="AE29" i="4"/>
  <c r="AE23" i="4"/>
  <c r="X31" i="4"/>
  <c r="X29" i="4"/>
  <c r="X23" i="4"/>
  <c r="Q31" i="4"/>
  <c r="Q29" i="4"/>
  <c r="Q23" i="4"/>
  <c r="J31" i="4"/>
  <c r="J29" i="4"/>
  <c r="J23" i="4"/>
  <c r="F31" i="4"/>
  <c r="F29" i="4"/>
  <c r="F23" i="4"/>
  <c r="AL31" i="20"/>
  <c r="AL29" i="20"/>
  <c r="AL23" i="20"/>
  <c r="AE31" i="20"/>
  <c r="AE29" i="20"/>
  <c r="AE23" i="20"/>
  <c r="X31" i="20"/>
  <c r="X29" i="20"/>
  <c r="X23" i="20"/>
  <c r="Q31" i="20"/>
  <c r="Q29" i="20"/>
  <c r="Q23" i="20"/>
  <c r="F31" i="20"/>
  <c r="F29" i="20"/>
  <c r="F23" i="20"/>
  <c r="AL31" i="19"/>
  <c r="AL29" i="19"/>
  <c r="AL23" i="19"/>
  <c r="AE31" i="19"/>
  <c r="AE29" i="19"/>
  <c r="AE23" i="19"/>
  <c r="X31" i="19"/>
  <c r="X29" i="19"/>
  <c r="X23" i="19"/>
  <c r="Q31" i="19"/>
  <c r="Q29" i="19"/>
  <c r="Q23" i="19"/>
  <c r="F31" i="19"/>
  <c r="F29" i="19"/>
  <c r="F23" i="19"/>
  <c r="AL31" i="18"/>
  <c r="AL29" i="18"/>
  <c r="AL23" i="18"/>
  <c r="AE31" i="18"/>
  <c r="AE29" i="18"/>
  <c r="AE23" i="18"/>
  <c r="X31" i="18"/>
  <c r="X29" i="18"/>
  <c r="X23" i="18"/>
  <c r="Q31" i="18"/>
  <c r="Q29" i="18"/>
  <c r="Q23" i="18"/>
  <c r="F31" i="18"/>
  <c r="F29" i="18"/>
  <c r="F23" i="18"/>
  <c r="AL31" i="17"/>
  <c r="AL29" i="17"/>
  <c r="AL23" i="17"/>
  <c r="AE31" i="17"/>
  <c r="AE29" i="17"/>
  <c r="AE23" i="17"/>
  <c r="X31" i="17"/>
  <c r="X29" i="17"/>
  <c r="X23" i="17"/>
  <c r="Q31" i="17"/>
  <c r="Q29" i="17"/>
  <c r="Q23" i="17"/>
  <c r="J31" i="17"/>
  <c r="J29" i="17"/>
  <c r="J23" i="17"/>
  <c r="F31" i="17"/>
  <c r="F29" i="17"/>
  <c r="F23" i="17"/>
  <c r="I9" i="28" l="1"/>
  <c r="F9" i="28"/>
  <c r="G9" i="28"/>
  <c r="E9" i="28"/>
  <c r="AI29" i="30"/>
  <c r="AJ29" i="30" s="1"/>
  <c r="AB29" i="30"/>
  <c r="AC29" i="30" s="1"/>
  <c r="Z39" i="30"/>
  <c r="AB23" i="30"/>
  <c r="AI23" i="30"/>
  <c r="AG39" i="30"/>
  <c r="AP23" i="30"/>
  <c r="AN39" i="30"/>
  <c r="L39" i="30"/>
  <c r="N23" i="30"/>
  <c r="U29" i="30"/>
  <c r="V29" i="30" s="1"/>
  <c r="U23" i="30"/>
  <c r="S39" i="30"/>
  <c r="AL31" i="15"/>
  <c r="AL29" i="15"/>
  <c r="AL23" i="15"/>
  <c r="AE31" i="15"/>
  <c r="AE29" i="15"/>
  <c r="AE23" i="15"/>
  <c r="X31" i="15"/>
  <c r="X29" i="15"/>
  <c r="X23" i="15"/>
  <c r="Q31" i="15"/>
  <c r="Q29" i="15"/>
  <c r="Q23" i="15"/>
  <c r="J29" i="15"/>
  <c r="J23" i="15"/>
  <c r="F31" i="15"/>
  <c r="F29" i="15"/>
  <c r="F23" i="15"/>
  <c r="AL31" i="14"/>
  <c r="AL29" i="14"/>
  <c r="AL23" i="14"/>
  <c r="AE31" i="14"/>
  <c r="AE29" i="14"/>
  <c r="AE23" i="14"/>
  <c r="X31" i="14"/>
  <c r="X29" i="14"/>
  <c r="X23" i="14"/>
  <c r="Q31" i="14"/>
  <c r="Q29" i="14"/>
  <c r="Q23" i="14"/>
  <c r="J29" i="14"/>
  <c r="J23" i="14"/>
  <c r="F31" i="14"/>
  <c r="F29" i="14"/>
  <c r="F23" i="14"/>
  <c r="AL31" i="1"/>
  <c r="AL29" i="1"/>
  <c r="AL23" i="1"/>
  <c r="AE31" i="1"/>
  <c r="AE29" i="1"/>
  <c r="AE23" i="1"/>
  <c r="X31" i="1"/>
  <c r="X29" i="1"/>
  <c r="X23" i="1"/>
  <c r="Q31" i="1"/>
  <c r="Q29" i="1"/>
  <c r="Q23" i="1"/>
  <c r="J29" i="1"/>
  <c r="J23" i="1"/>
  <c r="F31" i="1"/>
  <c r="F29" i="1"/>
  <c r="F23" i="1"/>
  <c r="AL31" i="13"/>
  <c r="AL29" i="13"/>
  <c r="AL23" i="13"/>
  <c r="AE31" i="13"/>
  <c r="AE29" i="13"/>
  <c r="AE23" i="13"/>
  <c r="X31" i="13"/>
  <c r="X29" i="13"/>
  <c r="X23" i="13"/>
  <c r="Q31" i="13"/>
  <c r="Q29" i="13"/>
  <c r="Q23" i="13"/>
  <c r="J29" i="13"/>
  <c r="J23" i="13"/>
  <c r="F31" i="13"/>
  <c r="F29" i="13"/>
  <c r="F23" i="13"/>
  <c r="AL31" i="12"/>
  <c r="AL29" i="12"/>
  <c r="AL23" i="12"/>
  <c r="AE31" i="12"/>
  <c r="AE29" i="12"/>
  <c r="AE23" i="12"/>
  <c r="X31" i="12"/>
  <c r="X29" i="12"/>
  <c r="X23" i="12"/>
  <c r="Q31" i="12"/>
  <c r="Q29" i="12"/>
  <c r="Q23" i="12"/>
  <c r="J31" i="12"/>
  <c r="J29" i="12"/>
  <c r="J23" i="12"/>
  <c r="F31" i="12"/>
  <c r="F29" i="12"/>
  <c r="F23" i="12"/>
  <c r="O23" i="30" l="1"/>
  <c r="E10" i="28"/>
  <c r="AJ23" i="30"/>
  <c r="H10" i="28"/>
  <c r="V23" i="30"/>
  <c r="F10" i="28"/>
  <c r="AC23" i="30"/>
  <c r="G10" i="28"/>
  <c r="AQ23" i="30"/>
  <c r="I10" i="28"/>
  <c r="AG47" i="30"/>
  <c r="AI39" i="30"/>
  <c r="AJ39" i="30" s="1"/>
  <c r="AB39" i="30"/>
  <c r="AC39" i="30" s="1"/>
  <c r="Z47" i="30"/>
  <c r="S47" i="30"/>
  <c r="U39" i="30"/>
  <c r="V39" i="30" s="1"/>
  <c r="N39" i="30"/>
  <c r="O39" i="30" s="1"/>
  <c r="L47" i="30"/>
  <c r="AP39" i="30"/>
  <c r="AQ39" i="30" s="1"/>
  <c r="AN47" i="30"/>
  <c r="D44" i="28"/>
  <c r="D39" i="28"/>
  <c r="D34" i="28"/>
  <c r="D29" i="28"/>
  <c r="D24" i="28"/>
  <c r="G11" i="28" l="1"/>
  <c r="H11" i="28"/>
  <c r="I11" i="28"/>
  <c r="F11" i="28"/>
  <c r="E11" i="28"/>
  <c r="AB47" i="30"/>
  <c r="AC47" i="30" s="1"/>
  <c r="Z50" i="30"/>
  <c r="AN50" i="30"/>
  <c r="AP47" i="30"/>
  <c r="AQ47" i="30" s="1"/>
  <c r="U47" i="30"/>
  <c r="V47" i="30" s="1"/>
  <c r="S50" i="30"/>
  <c r="N47" i="30"/>
  <c r="O47" i="30" s="1"/>
  <c r="L50" i="30"/>
  <c r="AI47" i="30"/>
  <c r="AJ47" i="30" s="1"/>
  <c r="AG50" i="30"/>
  <c r="H77" i="8"/>
  <c r="N50" i="30" l="1"/>
  <c r="O50" i="30" s="1"/>
  <c r="L67" i="30"/>
  <c r="L61" i="30"/>
  <c r="AN67" i="30"/>
  <c r="AN61" i="30"/>
  <c r="AP50" i="30"/>
  <c r="AQ50" i="30" s="1"/>
  <c r="AG61" i="30"/>
  <c r="AI50" i="30"/>
  <c r="AJ50" i="30" s="1"/>
  <c r="AG67" i="30"/>
  <c r="S61" i="30"/>
  <c r="U50" i="30"/>
  <c r="V50" i="30" s="1"/>
  <c r="S67" i="30"/>
  <c r="AB50" i="30"/>
  <c r="AC50" i="30" s="1"/>
  <c r="Z67" i="30"/>
  <c r="Z61" i="30"/>
  <c r="H78" i="8"/>
  <c r="S68" i="30" l="1"/>
  <c r="S69" i="30" s="1"/>
  <c r="U67" i="30"/>
  <c r="V67" i="30" s="1"/>
  <c r="AP67" i="30"/>
  <c r="AQ67" i="30" s="1"/>
  <c r="AN68" i="30"/>
  <c r="Z62" i="30"/>
  <c r="Z63" i="30" s="1"/>
  <c r="AB61" i="30"/>
  <c r="AC61" i="30" s="1"/>
  <c r="AI61" i="30"/>
  <c r="AJ61" i="30" s="1"/>
  <c r="AG62" i="30"/>
  <c r="L62" i="30"/>
  <c r="N61" i="30"/>
  <c r="O61" i="30" s="1"/>
  <c r="AB67" i="30"/>
  <c r="AC67" i="30" s="1"/>
  <c r="Z68" i="30"/>
  <c r="S62" i="30"/>
  <c r="U61" i="30"/>
  <c r="V61" i="30" s="1"/>
  <c r="N67" i="30"/>
  <c r="O67" i="30" s="1"/>
  <c r="L68" i="30"/>
  <c r="AG68" i="30"/>
  <c r="AI67" i="30"/>
  <c r="AJ67" i="30" s="1"/>
  <c r="AN62" i="30"/>
  <c r="AP61" i="30"/>
  <c r="AQ61" i="30" s="1"/>
  <c r="H79" i="8"/>
  <c r="AP62" i="30" l="1"/>
  <c r="AQ62" i="30" s="1"/>
  <c r="AN63" i="30"/>
  <c r="AN64" i="30" s="1"/>
  <c r="AN65" i="30" s="1"/>
  <c r="AI62" i="30"/>
  <c r="AJ62" i="30" s="1"/>
  <c r="AP68" i="30"/>
  <c r="AQ68" i="30" s="1"/>
  <c r="Z64" i="30"/>
  <c r="AI68" i="30"/>
  <c r="S63" i="30"/>
  <c r="U62" i="30"/>
  <c r="V62" i="30" s="1"/>
  <c r="AN69" i="30"/>
  <c r="L69" i="30"/>
  <c r="U69" i="30" s="1"/>
  <c r="V69" i="30" s="1"/>
  <c r="N68" i="30"/>
  <c r="O68" i="30" s="1"/>
  <c r="Z69" i="30"/>
  <c r="AB68" i="30"/>
  <c r="AC68" i="30" s="1"/>
  <c r="AJ68" i="30"/>
  <c r="L63" i="30"/>
  <c r="N62" i="30"/>
  <c r="O62" i="30" s="1"/>
  <c r="S70" i="30"/>
  <c r="AG69" i="30"/>
  <c r="AG63" i="30"/>
  <c r="AB62" i="30"/>
  <c r="AC62" i="30" s="1"/>
  <c r="U68" i="30"/>
  <c r="V68" i="30" s="1"/>
  <c r="H80" i="8"/>
  <c r="R58" i="12"/>
  <c r="R58" i="13"/>
  <c r="R58" i="14"/>
  <c r="R58" i="15"/>
  <c r="R58" i="2"/>
  <c r="R58" i="17"/>
  <c r="R58" i="18"/>
  <c r="R58" i="19"/>
  <c r="R58" i="20"/>
  <c r="R58" i="3"/>
  <c r="R58" i="4"/>
  <c r="R58" i="5"/>
  <c r="R58" i="21"/>
  <c r="R58" i="6"/>
  <c r="R58" i="24"/>
  <c r="R58" i="7"/>
  <c r="R58" i="26"/>
  <c r="R58" i="8"/>
  <c r="R58" i="9"/>
  <c r="R58" i="11"/>
  <c r="S71" i="30" l="1"/>
  <c r="S64" i="30"/>
  <c r="AB64" i="30" s="1"/>
  <c r="AC64" i="30" s="1"/>
  <c r="U63" i="30"/>
  <c r="V63" i="30" s="1"/>
  <c r="Z65" i="30"/>
  <c r="N69" i="30"/>
  <c r="O69" i="30" s="1"/>
  <c r="L70" i="30"/>
  <c r="L71" i="30" s="1"/>
  <c r="N71" i="30" s="1"/>
  <c r="O71" i="30" s="1"/>
  <c r="AG64" i="30"/>
  <c r="AI64" i="30" s="1"/>
  <c r="AJ64" i="30" s="1"/>
  <c r="AI63" i="30"/>
  <c r="AJ63" i="30" s="1"/>
  <c r="Z70" i="30"/>
  <c r="AB69" i="30"/>
  <c r="AC69" i="30" s="1"/>
  <c r="AN70" i="30"/>
  <c r="AN71" i="30" s="1"/>
  <c r="AP69" i="30"/>
  <c r="AQ69" i="30" s="1"/>
  <c r="AP63" i="30"/>
  <c r="AQ63" i="30" s="1"/>
  <c r="AI69" i="30"/>
  <c r="AJ69" i="30" s="1"/>
  <c r="AG70" i="30"/>
  <c r="AG71" i="30" s="1"/>
  <c r="N63" i="30"/>
  <c r="O63" i="30" s="1"/>
  <c r="L64" i="30"/>
  <c r="AB63" i="30"/>
  <c r="AC63" i="30" s="1"/>
  <c r="H81" i="8"/>
  <c r="AE74" i="26"/>
  <c r="AL74" i="26" s="1"/>
  <c r="Q74" i="26"/>
  <c r="X74" i="26" s="1"/>
  <c r="AM59" i="26"/>
  <c r="AN59" i="26" s="1"/>
  <c r="R59" i="26"/>
  <c r="S59" i="26" s="1"/>
  <c r="G59" i="26"/>
  <c r="AN58" i="26"/>
  <c r="AM58" i="26"/>
  <c r="AF58" i="26"/>
  <c r="AG58" i="26" s="1"/>
  <c r="Z58" i="26"/>
  <c r="Y58" i="26"/>
  <c r="U58" i="26"/>
  <c r="S58" i="26"/>
  <c r="K58" i="26"/>
  <c r="L58" i="26" s="1"/>
  <c r="H58" i="26"/>
  <c r="H57" i="26"/>
  <c r="G57" i="26"/>
  <c r="AN56" i="26"/>
  <c r="AP56" i="26" s="1"/>
  <c r="AM56" i="26"/>
  <c r="AG56" i="26"/>
  <c r="AF56" i="26"/>
  <c r="Y56" i="26"/>
  <c r="Z56" i="26" s="1"/>
  <c r="S56" i="26"/>
  <c r="R56" i="26"/>
  <c r="O56" i="26"/>
  <c r="L56" i="26"/>
  <c r="N56" i="26" s="1"/>
  <c r="K56" i="26"/>
  <c r="H56" i="26"/>
  <c r="G56" i="26"/>
  <c r="H55" i="26"/>
  <c r="G55" i="26"/>
  <c r="AM54" i="26"/>
  <c r="AF54" i="26"/>
  <c r="Y54" i="26"/>
  <c r="R54" i="26"/>
  <c r="S54" i="26" s="1"/>
  <c r="K54" i="26"/>
  <c r="L54" i="26" s="1"/>
  <c r="N54" i="26" s="1"/>
  <c r="J54" i="26"/>
  <c r="Q54" i="26" s="1"/>
  <c r="X54" i="26" s="1"/>
  <c r="G54" i="26"/>
  <c r="H54" i="26" s="1"/>
  <c r="AN53" i="26"/>
  <c r="AG53" i="26"/>
  <c r="AP53" i="26" s="1"/>
  <c r="Z53" i="26"/>
  <c r="S53" i="26"/>
  <c r="L53" i="26"/>
  <c r="H53" i="26"/>
  <c r="AL52" i="26"/>
  <c r="AE52" i="26"/>
  <c r="Q52" i="26"/>
  <c r="X52" i="26" s="1"/>
  <c r="K52" i="26"/>
  <c r="L52" i="26" s="1"/>
  <c r="R51" i="26"/>
  <c r="Q51" i="26"/>
  <c r="X51" i="26" s="1"/>
  <c r="AE51" i="26" s="1"/>
  <c r="AL51" i="26" s="1"/>
  <c r="L51" i="26"/>
  <c r="AF49" i="26"/>
  <c r="Q49" i="26"/>
  <c r="J49" i="26"/>
  <c r="G49" i="26"/>
  <c r="H49" i="26" s="1"/>
  <c r="AM48" i="26"/>
  <c r="AM49" i="26" s="1"/>
  <c r="AF48" i="26"/>
  <c r="Y48" i="26"/>
  <c r="Y49" i="26" s="1"/>
  <c r="R48" i="26"/>
  <c r="R49" i="26" s="1"/>
  <c r="K48" i="26"/>
  <c r="L48" i="26" s="1"/>
  <c r="N48" i="26" s="1"/>
  <c r="J48" i="26"/>
  <c r="X48" i="26" s="1"/>
  <c r="H48" i="26"/>
  <c r="G48" i="26"/>
  <c r="V46" i="26"/>
  <c r="L46" i="26"/>
  <c r="J46" i="26"/>
  <c r="Q46" i="26" s="1"/>
  <c r="X46" i="26" s="1"/>
  <c r="AE46" i="26" s="1"/>
  <c r="H46" i="26"/>
  <c r="N46" i="26" s="1"/>
  <c r="AM45" i="26"/>
  <c r="AL45" i="26"/>
  <c r="AF45" i="26"/>
  <c r="AE45" i="26"/>
  <c r="Y45" i="26"/>
  <c r="Y51" i="26" s="1"/>
  <c r="X45" i="26"/>
  <c r="S45" i="26"/>
  <c r="R45" i="26"/>
  <c r="Q45" i="26"/>
  <c r="K45" i="26"/>
  <c r="K51" i="26" s="1"/>
  <c r="J45" i="26"/>
  <c r="L45" i="26" s="1"/>
  <c r="H45" i="26"/>
  <c r="G45" i="26"/>
  <c r="G51" i="26" s="1"/>
  <c r="G52" i="26" s="1"/>
  <c r="H52" i="26" s="1"/>
  <c r="F45" i="26"/>
  <c r="AM44" i="26"/>
  <c r="AN44" i="26" s="1"/>
  <c r="AF44" i="26"/>
  <c r="AG44" i="26" s="1"/>
  <c r="Y44" i="26"/>
  <c r="Z44" i="26" s="1"/>
  <c r="R44" i="26"/>
  <c r="S44" i="26" s="1"/>
  <c r="L44" i="26"/>
  <c r="K44" i="26"/>
  <c r="G44" i="26"/>
  <c r="H44" i="26" s="1"/>
  <c r="N44" i="26" s="1"/>
  <c r="AM43" i="26"/>
  <c r="AN43" i="26" s="1"/>
  <c r="AP43" i="26" s="1"/>
  <c r="AG43" i="26"/>
  <c r="AF43" i="26"/>
  <c r="Y43" i="26"/>
  <c r="Z43" i="26" s="1"/>
  <c r="S43" i="26"/>
  <c r="R43" i="26"/>
  <c r="L43" i="26"/>
  <c r="H43" i="26"/>
  <c r="O43" i="26" s="1"/>
  <c r="G43" i="26"/>
  <c r="AQ42" i="26"/>
  <c r="AP42" i="26"/>
  <c r="AN42" i="26"/>
  <c r="AM42" i="26"/>
  <c r="AJ42" i="26"/>
  <c r="AI42" i="26"/>
  <c r="AG42" i="26"/>
  <c r="AF42" i="26"/>
  <c r="AC42" i="26"/>
  <c r="AB42" i="26"/>
  <c r="Z42" i="26"/>
  <c r="Y42" i="26"/>
  <c r="S42" i="26"/>
  <c r="R42" i="26"/>
  <c r="L42" i="26"/>
  <c r="U42" i="26" s="1"/>
  <c r="K42" i="26"/>
  <c r="G42" i="26"/>
  <c r="H42" i="26" s="1"/>
  <c r="AM41" i="26"/>
  <c r="AN41" i="26" s="1"/>
  <c r="AF41" i="26"/>
  <c r="AG41" i="26" s="1"/>
  <c r="Z41" i="26"/>
  <c r="Y41" i="26"/>
  <c r="R41" i="26"/>
  <c r="S41" i="26" s="1"/>
  <c r="K41" i="26"/>
  <c r="L41" i="26" s="1"/>
  <c r="H41" i="26"/>
  <c r="O41" i="26" s="1"/>
  <c r="AN40" i="26"/>
  <c r="AP40" i="26" s="1"/>
  <c r="AM40" i="26"/>
  <c r="AG40" i="26"/>
  <c r="AQ40" i="26" s="1"/>
  <c r="AF40" i="26"/>
  <c r="Z40" i="26"/>
  <c r="AJ40" i="26" s="1"/>
  <c r="Y40" i="26"/>
  <c r="S40" i="26"/>
  <c r="AC40" i="26" s="1"/>
  <c r="R40" i="26"/>
  <c r="K40" i="26"/>
  <c r="L40" i="26" s="1"/>
  <c r="H40" i="26"/>
  <c r="G40" i="26"/>
  <c r="AM38" i="26"/>
  <c r="AN38" i="26" s="1"/>
  <c r="AP38" i="26" s="1"/>
  <c r="AG38" i="26"/>
  <c r="AF38" i="26"/>
  <c r="Y38" i="26"/>
  <c r="Z38" i="26" s="1"/>
  <c r="S38" i="26"/>
  <c r="R38" i="26"/>
  <c r="K38" i="26"/>
  <c r="L38" i="26" s="1"/>
  <c r="H38" i="26"/>
  <c r="O38" i="26" s="1"/>
  <c r="G38" i="26"/>
  <c r="AN37" i="26"/>
  <c r="AP37" i="26" s="1"/>
  <c r="AM37" i="26"/>
  <c r="AG37" i="26"/>
  <c r="AQ37" i="26" s="1"/>
  <c r="AF37" i="26"/>
  <c r="Z37" i="26"/>
  <c r="AJ37" i="26" s="1"/>
  <c r="Y37" i="26"/>
  <c r="S37" i="26"/>
  <c r="AC37" i="26" s="1"/>
  <c r="R37" i="26"/>
  <c r="L37" i="26"/>
  <c r="V37" i="26" s="1"/>
  <c r="K37" i="26"/>
  <c r="G37" i="26"/>
  <c r="H37" i="26" s="1"/>
  <c r="O37" i="26" s="1"/>
  <c r="AN36" i="26"/>
  <c r="AM36" i="26"/>
  <c r="AG36" i="26"/>
  <c r="AF36" i="26"/>
  <c r="Y36" i="26"/>
  <c r="Z36" i="26" s="1"/>
  <c r="R36" i="26"/>
  <c r="S36" i="26" s="1"/>
  <c r="O36" i="26"/>
  <c r="L36" i="26"/>
  <c r="K36" i="26"/>
  <c r="H36" i="26"/>
  <c r="G36" i="26"/>
  <c r="AN35" i="26"/>
  <c r="AP35" i="26" s="1"/>
  <c r="AM35" i="26"/>
  <c r="AG35" i="26"/>
  <c r="AQ35" i="26" s="1"/>
  <c r="AF35" i="26"/>
  <c r="Z35" i="26"/>
  <c r="AJ35" i="26" s="1"/>
  <c r="Y35" i="26"/>
  <c r="S35" i="26"/>
  <c r="AC35" i="26" s="1"/>
  <c r="R35" i="26"/>
  <c r="L35" i="26"/>
  <c r="V35" i="26" s="1"/>
  <c r="K35" i="26"/>
  <c r="H35" i="26"/>
  <c r="O35" i="26" s="1"/>
  <c r="G35" i="26"/>
  <c r="AN34" i="26"/>
  <c r="AM34" i="26"/>
  <c r="AF34" i="26"/>
  <c r="AG34" i="26" s="1"/>
  <c r="Y34" i="26"/>
  <c r="Z34" i="26" s="1"/>
  <c r="S34" i="26"/>
  <c r="R34" i="26"/>
  <c r="O34" i="26"/>
  <c r="L34" i="26"/>
  <c r="N34" i="26" s="1"/>
  <c r="K34" i="26"/>
  <c r="H34" i="26"/>
  <c r="G34" i="26"/>
  <c r="AQ33" i="26"/>
  <c r="AP33" i="26"/>
  <c r="AN33" i="26"/>
  <c r="AM33" i="26"/>
  <c r="AJ33" i="26"/>
  <c r="AI33" i="26"/>
  <c r="AG33" i="26"/>
  <c r="AF33" i="26"/>
  <c r="AC33" i="26"/>
  <c r="AB33" i="26"/>
  <c r="Z33" i="26"/>
  <c r="Y33" i="26"/>
  <c r="V33" i="26"/>
  <c r="U33" i="26"/>
  <c r="S33" i="26"/>
  <c r="R33" i="26"/>
  <c r="L33" i="26"/>
  <c r="K33" i="26"/>
  <c r="H33" i="26"/>
  <c r="N33" i="26" s="1"/>
  <c r="G33" i="26"/>
  <c r="AM32" i="26"/>
  <c r="AN32" i="26" s="1"/>
  <c r="AF32" i="26"/>
  <c r="AG32" i="26" s="1"/>
  <c r="Z32" i="26"/>
  <c r="Y32" i="26"/>
  <c r="S32" i="26"/>
  <c r="R32" i="26"/>
  <c r="K32" i="26"/>
  <c r="L32" i="26" s="1"/>
  <c r="H32" i="26"/>
  <c r="O32" i="26" s="1"/>
  <c r="G32" i="26"/>
  <c r="AN31" i="26"/>
  <c r="AP31" i="26" s="1"/>
  <c r="AM31" i="26"/>
  <c r="AG31" i="26"/>
  <c r="AF31" i="26"/>
  <c r="Z31" i="26"/>
  <c r="AJ31" i="26" s="1"/>
  <c r="Y31" i="26"/>
  <c r="R31" i="26"/>
  <c r="S31" i="26" s="1"/>
  <c r="L31" i="26"/>
  <c r="K31" i="26"/>
  <c r="G31" i="26"/>
  <c r="H31" i="26" s="1"/>
  <c r="AM30" i="26"/>
  <c r="AN30" i="26" s="1"/>
  <c r="AP30" i="26" s="1"/>
  <c r="AG30" i="26"/>
  <c r="AF30" i="26"/>
  <c r="Z30" i="26"/>
  <c r="Y30" i="26"/>
  <c r="R30" i="26"/>
  <c r="S30" i="26" s="1"/>
  <c r="K30" i="26"/>
  <c r="L30" i="26" s="1"/>
  <c r="H30" i="26"/>
  <c r="O30" i="26" s="1"/>
  <c r="G30" i="26"/>
  <c r="AN29" i="26"/>
  <c r="AM29" i="26"/>
  <c r="AF29" i="26"/>
  <c r="AG29" i="26" s="1"/>
  <c r="Z29" i="26"/>
  <c r="Y29" i="26"/>
  <c r="R29" i="26"/>
  <c r="S29" i="26" s="1"/>
  <c r="L29" i="26"/>
  <c r="K29" i="26"/>
  <c r="G29" i="26"/>
  <c r="H29" i="26" s="1"/>
  <c r="AQ28" i="26"/>
  <c r="AN28" i="26"/>
  <c r="AP28" i="26" s="1"/>
  <c r="AG28" i="26"/>
  <c r="Z28" i="26"/>
  <c r="S28" i="26"/>
  <c r="AC28" i="26" s="1"/>
  <c r="L28" i="26"/>
  <c r="H28" i="26"/>
  <c r="O28" i="26" s="1"/>
  <c r="AN27" i="26"/>
  <c r="AG27" i="26"/>
  <c r="AQ27" i="26" s="1"/>
  <c r="Z27" i="26"/>
  <c r="AJ27" i="26" s="1"/>
  <c r="S27" i="26"/>
  <c r="AC27" i="26" s="1"/>
  <c r="O27" i="26"/>
  <c r="L27" i="26"/>
  <c r="H27" i="26"/>
  <c r="AN26" i="26"/>
  <c r="AP26" i="26" s="1"/>
  <c r="AJ26" i="26"/>
  <c r="AG26" i="26"/>
  <c r="AQ26" i="26" s="1"/>
  <c r="Z26" i="26"/>
  <c r="S26" i="26"/>
  <c r="AC26" i="26" s="1"/>
  <c r="O26" i="26"/>
  <c r="L26" i="26"/>
  <c r="H26" i="26"/>
  <c r="AQ25" i="26"/>
  <c r="AN25" i="26"/>
  <c r="AP25" i="26" s="1"/>
  <c r="AG25" i="26"/>
  <c r="Z25" i="26"/>
  <c r="S25" i="26"/>
  <c r="L25" i="26"/>
  <c r="H25" i="26"/>
  <c r="O25" i="26" s="1"/>
  <c r="AN24" i="26"/>
  <c r="AG24" i="26"/>
  <c r="AQ24" i="26" s="1"/>
  <c r="Z24" i="26"/>
  <c r="S24" i="26"/>
  <c r="AC24" i="26" s="1"/>
  <c r="L24" i="26"/>
  <c r="U24" i="26" s="1"/>
  <c r="H24" i="26"/>
  <c r="O24" i="26" s="1"/>
  <c r="AN23" i="26"/>
  <c r="AG23" i="26"/>
  <c r="Z23" i="26"/>
  <c r="S23" i="26"/>
  <c r="L23" i="26"/>
  <c r="H23" i="26"/>
  <c r="Q74" i="24"/>
  <c r="X74" i="24" s="1"/>
  <c r="AM59" i="24"/>
  <c r="AN59" i="24" s="1"/>
  <c r="AG59" i="24"/>
  <c r="AF59" i="24"/>
  <c r="Y59" i="24"/>
  <c r="Z59" i="24" s="1"/>
  <c r="S59" i="24"/>
  <c r="R59" i="24"/>
  <c r="K59" i="24"/>
  <c r="L59" i="24" s="1"/>
  <c r="H59" i="24"/>
  <c r="G59" i="24"/>
  <c r="AP58" i="24"/>
  <c r="AQ58" i="24" s="1"/>
  <c r="AN58" i="24"/>
  <c r="AM58" i="24"/>
  <c r="AI58" i="24"/>
  <c r="AJ58" i="24" s="1"/>
  <c r="AG58" i="24"/>
  <c r="AF58" i="24"/>
  <c r="AB58" i="24"/>
  <c r="AC58" i="24" s="1"/>
  <c r="Z58" i="24"/>
  <c r="Y58" i="24"/>
  <c r="U58" i="24"/>
  <c r="V58" i="24" s="1"/>
  <c r="S58" i="24"/>
  <c r="N58" i="24"/>
  <c r="L58" i="24"/>
  <c r="K58" i="24"/>
  <c r="H58" i="24"/>
  <c r="AM57" i="24"/>
  <c r="AN57" i="24" s="1"/>
  <c r="AF57" i="24"/>
  <c r="AG57" i="24" s="1"/>
  <c r="AI57" i="24" s="1"/>
  <c r="Y57" i="24"/>
  <c r="Z57" i="24" s="1"/>
  <c r="AJ57" i="24" s="1"/>
  <c r="R57" i="24"/>
  <c r="S57" i="24" s="1"/>
  <c r="U57" i="24" s="1"/>
  <c r="O57" i="24"/>
  <c r="K57" i="24"/>
  <c r="L57" i="24" s="1"/>
  <c r="N57" i="24" s="1"/>
  <c r="H57" i="24"/>
  <c r="G57" i="24"/>
  <c r="G56" i="24"/>
  <c r="R55" i="24"/>
  <c r="S55" i="24" s="1"/>
  <c r="G55" i="24"/>
  <c r="AM54" i="24"/>
  <c r="AF54" i="24"/>
  <c r="Y54" i="24"/>
  <c r="R54" i="24"/>
  <c r="Q54" i="24"/>
  <c r="X54" i="24" s="1"/>
  <c r="AE54" i="24" s="1"/>
  <c r="K54" i="24"/>
  <c r="L54" i="24" s="1"/>
  <c r="J54" i="24"/>
  <c r="H54" i="24"/>
  <c r="G54" i="24"/>
  <c r="AQ53" i="24"/>
  <c r="AN53" i="24"/>
  <c r="AP53" i="24" s="1"/>
  <c r="AG53" i="24"/>
  <c r="AC53" i="24"/>
  <c r="Z53" i="24"/>
  <c r="AI53" i="24" s="1"/>
  <c r="AJ53" i="24" s="1"/>
  <c r="U53" i="24"/>
  <c r="S53" i="24"/>
  <c r="AB53" i="24" s="1"/>
  <c r="L53" i="24"/>
  <c r="H53" i="24"/>
  <c r="AM52" i="24"/>
  <c r="AF52" i="24"/>
  <c r="Y52" i="24"/>
  <c r="R52" i="24"/>
  <c r="Q52" i="24"/>
  <c r="X52" i="24" s="1"/>
  <c r="L52" i="24"/>
  <c r="K52" i="24"/>
  <c r="AM51" i="24"/>
  <c r="AF51" i="24"/>
  <c r="AG51" i="24" s="1"/>
  <c r="Y51" i="24"/>
  <c r="X51" i="24"/>
  <c r="AE51" i="24" s="1"/>
  <c r="AL51" i="24" s="1"/>
  <c r="AN51" i="24" s="1"/>
  <c r="R51" i="24"/>
  <c r="S51" i="24" s="1"/>
  <c r="Q51" i="24"/>
  <c r="L51" i="24"/>
  <c r="K51" i="24"/>
  <c r="X49" i="24"/>
  <c r="Q49" i="24"/>
  <c r="J49" i="24"/>
  <c r="AL49" i="24" s="1"/>
  <c r="G49" i="24"/>
  <c r="H49" i="24" s="1"/>
  <c r="AM48" i="24"/>
  <c r="AF48" i="24"/>
  <c r="Y48" i="24"/>
  <c r="Y49" i="24" s="1"/>
  <c r="R48" i="24"/>
  <c r="R49" i="24" s="1"/>
  <c r="Q48" i="24"/>
  <c r="K48" i="24"/>
  <c r="L48" i="24" s="1"/>
  <c r="N48" i="24" s="1"/>
  <c r="J48" i="24"/>
  <c r="H48" i="24"/>
  <c r="O48" i="24" s="1"/>
  <c r="G48" i="24"/>
  <c r="V46" i="24"/>
  <c r="L46" i="24"/>
  <c r="J46" i="24"/>
  <c r="Q46" i="24" s="1"/>
  <c r="H46" i="24"/>
  <c r="O46" i="24" s="1"/>
  <c r="AL45" i="24"/>
  <c r="AE45" i="24"/>
  <c r="X45" i="24"/>
  <c r="Q45" i="24"/>
  <c r="K45" i="24"/>
  <c r="L45" i="24" s="1"/>
  <c r="J45" i="24"/>
  <c r="G45" i="24"/>
  <c r="G51" i="24" s="1"/>
  <c r="F45" i="24"/>
  <c r="H45" i="24" s="1"/>
  <c r="AM44" i="24"/>
  <c r="AN44" i="24" s="1"/>
  <c r="AF44" i="24"/>
  <c r="AG44" i="24" s="1"/>
  <c r="Y44" i="24"/>
  <c r="Z44" i="24" s="1"/>
  <c r="AI44" i="24" s="1"/>
  <c r="R44" i="24"/>
  <c r="S44" i="24" s="1"/>
  <c r="K44" i="24"/>
  <c r="L44" i="24" s="1"/>
  <c r="G44" i="24"/>
  <c r="H44" i="24" s="1"/>
  <c r="N44" i="24" s="1"/>
  <c r="AM43" i="24"/>
  <c r="AN43" i="24" s="1"/>
  <c r="AP43" i="24" s="1"/>
  <c r="AG43" i="24"/>
  <c r="AQ43" i="24" s="1"/>
  <c r="AF43" i="24"/>
  <c r="Z43" i="24"/>
  <c r="AI43" i="24" s="1"/>
  <c r="Y43" i="24"/>
  <c r="R43" i="24"/>
  <c r="S43" i="24" s="1"/>
  <c r="L43" i="24"/>
  <c r="G43" i="24"/>
  <c r="H43" i="24" s="1"/>
  <c r="O43" i="24" s="1"/>
  <c r="AQ42" i="24"/>
  <c r="AM42" i="24"/>
  <c r="AN42" i="24" s="1"/>
  <c r="AP42" i="24" s="1"/>
  <c r="AJ42" i="24"/>
  <c r="AF42" i="24"/>
  <c r="AG42" i="24" s="1"/>
  <c r="Y42" i="24"/>
  <c r="Z42" i="24" s="1"/>
  <c r="AI42" i="24" s="1"/>
  <c r="R42" i="24"/>
  <c r="S42" i="24" s="1"/>
  <c r="AB42" i="24" s="1"/>
  <c r="K42" i="24"/>
  <c r="L42" i="24" s="1"/>
  <c r="H42" i="24"/>
  <c r="O42" i="24" s="1"/>
  <c r="G42" i="24"/>
  <c r="AM41" i="24"/>
  <c r="AN41" i="24" s="1"/>
  <c r="AF41" i="24"/>
  <c r="AG41" i="24" s="1"/>
  <c r="Y41" i="24"/>
  <c r="Z41" i="24" s="1"/>
  <c r="AJ41" i="24" s="1"/>
  <c r="S41" i="24"/>
  <c r="R41" i="24"/>
  <c r="K41" i="24"/>
  <c r="L41" i="24" s="1"/>
  <c r="H41" i="24"/>
  <c r="O41" i="24" s="1"/>
  <c r="AM40" i="24"/>
  <c r="AN40" i="24" s="1"/>
  <c r="AF40" i="24"/>
  <c r="AG40" i="24" s="1"/>
  <c r="Y40" i="24"/>
  <c r="Z40" i="24" s="1"/>
  <c r="AJ40" i="24" s="1"/>
  <c r="R40" i="24"/>
  <c r="S40" i="24" s="1"/>
  <c r="K40" i="24"/>
  <c r="L40" i="24" s="1"/>
  <c r="G40" i="24"/>
  <c r="H40" i="24" s="1"/>
  <c r="AN38" i="24"/>
  <c r="AP38" i="24" s="1"/>
  <c r="AM38" i="24"/>
  <c r="AF38" i="24"/>
  <c r="AG38" i="24" s="1"/>
  <c r="Y38" i="24"/>
  <c r="Z38" i="24" s="1"/>
  <c r="S38" i="24"/>
  <c r="AC38" i="24" s="1"/>
  <c r="R38" i="24"/>
  <c r="N38" i="24"/>
  <c r="L38" i="24"/>
  <c r="V38" i="24" s="1"/>
  <c r="K38" i="24"/>
  <c r="G38" i="24"/>
  <c r="H38" i="24" s="1"/>
  <c r="O38" i="24" s="1"/>
  <c r="AM37" i="24"/>
  <c r="AN37" i="24" s="1"/>
  <c r="AF37" i="24"/>
  <c r="AG37" i="24" s="1"/>
  <c r="AP37" i="24" s="1"/>
  <c r="AC37" i="24"/>
  <c r="Y37" i="24"/>
  <c r="Z37" i="24" s="1"/>
  <c r="V37" i="24"/>
  <c r="R37" i="24"/>
  <c r="S37" i="24" s="1"/>
  <c r="K37" i="24"/>
  <c r="L37" i="24" s="1"/>
  <c r="U37" i="24" s="1"/>
  <c r="G37" i="24"/>
  <c r="H37" i="24" s="1"/>
  <c r="O37" i="24" s="1"/>
  <c r="AN36" i="24"/>
  <c r="AM36" i="24"/>
  <c r="AG36" i="24"/>
  <c r="AQ36" i="24" s="1"/>
  <c r="AF36" i="24"/>
  <c r="Y36" i="24"/>
  <c r="Z36" i="24" s="1"/>
  <c r="R36" i="24"/>
  <c r="S36" i="24" s="1"/>
  <c r="L36" i="24"/>
  <c r="V36" i="24" s="1"/>
  <c r="K36" i="24"/>
  <c r="G36" i="24"/>
  <c r="H36" i="24" s="1"/>
  <c r="O36" i="24" s="1"/>
  <c r="AQ35" i="24"/>
  <c r="AM35" i="24"/>
  <c r="AN35" i="24" s="1"/>
  <c r="AF35" i="24"/>
  <c r="AG35" i="24" s="1"/>
  <c r="AP35" i="24" s="1"/>
  <c r="Y35" i="24"/>
  <c r="Z35" i="24" s="1"/>
  <c r="AI35" i="24" s="1"/>
  <c r="V35" i="24"/>
  <c r="R35" i="24"/>
  <c r="S35" i="24" s="1"/>
  <c r="O35" i="24"/>
  <c r="K35" i="24"/>
  <c r="L35" i="24" s="1"/>
  <c r="H35" i="24"/>
  <c r="N35" i="24" s="1"/>
  <c r="G35" i="24"/>
  <c r="AM34" i="24"/>
  <c r="AN34" i="24" s="1"/>
  <c r="AP34" i="24" s="1"/>
  <c r="AG34" i="24"/>
  <c r="AQ34" i="24" s="1"/>
  <c r="AF34" i="24"/>
  <c r="Z34" i="24"/>
  <c r="AJ34" i="24" s="1"/>
  <c r="Y34" i="24"/>
  <c r="R34" i="24"/>
  <c r="S34" i="24" s="1"/>
  <c r="K34" i="24"/>
  <c r="L34" i="24" s="1"/>
  <c r="G34" i="24"/>
  <c r="H34" i="24" s="1"/>
  <c r="O34" i="24" s="1"/>
  <c r="AQ33" i="24"/>
  <c r="AM33" i="24"/>
  <c r="AN33" i="24" s="1"/>
  <c r="AP33" i="24" s="1"/>
  <c r="AJ33" i="24"/>
  <c r="AF33" i="24"/>
  <c r="AG33" i="24" s="1"/>
  <c r="AB33" i="24"/>
  <c r="Y33" i="24"/>
  <c r="Z33" i="24" s="1"/>
  <c r="AI33" i="24" s="1"/>
  <c r="R33" i="24"/>
  <c r="S33" i="24" s="1"/>
  <c r="AC33" i="24" s="1"/>
  <c r="K33" i="24"/>
  <c r="L33" i="24" s="1"/>
  <c r="H33" i="24"/>
  <c r="O33" i="24" s="1"/>
  <c r="G33" i="24"/>
  <c r="AM32" i="24"/>
  <c r="AN32" i="24" s="1"/>
  <c r="AP32" i="24" s="1"/>
  <c r="AF32" i="24"/>
  <c r="AG32" i="24" s="1"/>
  <c r="Z32" i="24"/>
  <c r="AJ32" i="24" s="1"/>
  <c r="Y32" i="24"/>
  <c r="S32" i="24"/>
  <c r="AC32" i="24" s="1"/>
  <c r="R32" i="24"/>
  <c r="K32" i="24"/>
  <c r="L32" i="24" s="1"/>
  <c r="G32" i="24"/>
  <c r="H32" i="24" s="1"/>
  <c r="O32" i="24" s="1"/>
  <c r="AM31" i="24"/>
  <c r="AN31" i="24" s="1"/>
  <c r="AF31" i="24"/>
  <c r="AG31" i="24" s="1"/>
  <c r="Y31" i="24"/>
  <c r="Z31" i="24" s="1"/>
  <c r="AJ31" i="24" s="1"/>
  <c r="R31" i="24"/>
  <c r="S31" i="24" s="1"/>
  <c r="AB31" i="24" s="1"/>
  <c r="K31" i="24"/>
  <c r="L31" i="24" s="1"/>
  <c r="G31" i="24"/>
  <c r="H31" i="24" s="1"/>
  <c r="O31" i="24" s="1"/>
  <c r="AN30" i="24"/>
  <c r="AP30" i="24" s="1"/>
  <c r="AM30" i="24"/>
  <c r="AF30" i="24"/>
  <c r="AG30" i="24" s="1"/>
  <c r="Y30" i="24"/>
  <c r="Z30" i="24" s="1"/>
  <c r="S30" i="24"/>
  <c r="AC30" i="24" s="1"/>
  <c r="R30" i="24"/>
  <c r="L30" i="24"/>
  <c r="V30" i="24" s="1"/>
  <c r="K30" i="24"/>
  <c r="G30" i="24"/>
  <c r="H30" i="24" s="1"/>
  <c r="O30" i="24" s="1"/>
  <c r="AM29" i="24"/>
  <c r="AN29" i="24" s="1"/>
  <c r="AF29" i="24"/>
  <c r="AG29" i="24" s="1"/>
  <c r="Y29" i="24"/>
  <c r="Z29" i="24" s="1"/>
  <c r="R29" i="24"/>
  <c r="S29" i="24" s="1"/>
  <c r="K29" i="24"/>
  <c r="L29" i="24" s="1"/>
  <c r="G29" i="24"/>
  <c r="H29" i="24" s="1"/>
  <c r="AN28" i="24"/>
  <c r="AP28" i="24" s="1"/>
  <c r="AJ28" i="24"/>
  <c r="AG28" i="24"/>
  <c r="AC28" i="24"/>
  <c r="Z28" i="24"/>
  <c r="U28" i="24"/>
  <c r="S28" i="24"/>
  <c r="L28" i="24"/>
  <c r="N28" i="24" s="1"/>
  <c r="H28" i="24"/>
  <c r="O28" i="24" s="1"/>
  <c r="AN27" i="24"/>
  <c r="AG27" i="24"/>
  <c r="Z27" i="24"/>
  <c r="AJ27" i="24" s="1"/>
  <c r="S27" i="24"/>
  <c r="AB27" i="24" s="1"/>
  <c r="L27" i="24"/>
  <c r="U27" i="24" s="1"/>
  <c r="H27" i="24"/>
  <c r="O27" i="24" s="1"/>
  <c r="AN26" i="24"/>
  <c r="AP26" i="24" s="1"/>
  <c r="AJ26" i="24"/>
  <c r="AG26" i="24"/>
  <c r="AB26" i="24"/>
  <c r="Z26" i="24"/>
  <c r="S26" i="24"/>
  <c r="N26" i="24"/>
  <c r="L26" i="24"/>
  <c r="V26" i="24" s="1"/>
  <c r="H26" i="24"/>
  <c r="O26" i="24" s="1"/>
  <c r="AN25" i="24"/>
  <c r="AG25" i="24"/>
  <c r="Z25" i="24"/>
  <c r="AB25" i="24" s="1"/>
  <c r="U25" i="24"/>
  <c r="S25" i="24"/>
  <c r="AC25" i="24" s="1"/>
  <c r="L25" i="24"/>
  <c r="V25" i="24" s="1"/>
  <c r="H25" i="24"/>
  <c r="AN24" i="24"/>
  <c r="AJ24" i="24"/>
  <c r="AG24" i="24"/>
  <c r="Z24" i="24"/>
  <c r="S24" i="24"/>
  <c r="L24" i="24"/>
  <c r="V24" i="24" s="1"/>
  <c r="H24" i="24"/>
  <c r="O24" i="24" s="1"/>
  <c r="AN23" i="24"/>
  <c r="AG23" i="24"/>
  <c r="Z23" i="24"/>
  <c r="S23" i="24"/>
  <c r="L23" i="24"/>
  <c r="H23" i="24"/>
  <c r="Q74" i="21"/>
  <c r="X74" i="21" s="1"/>
  <c r="AE74" i="21" s="1"/>
  <c r="AL74" i="21" s="1"/>
  <c r="AP58" i="21"/>
  <c r="AN58" i="21"/>
  <c r="AM58" i="21"/>
  <c r="AI58" i="21"/>
  <c r="AG58" i="21"/>
  <c r="AQ58" i="21" s="1"/>
  <c r="AF58" i="21"/>
  <c r="AB58" i="21"/>
  <c r="Z58" i="21"/>
  <c r="AJ58" i="21" s="1"/>
  <c r="Y58" i="21"/>
  <c r="U58" i="21"/>
  <c r="S58" i="21"/>
  <c r="AC58" i="21" s="1"/>
  <c r="N58" i="21"/>
  <c r="L58" i="21"/>
  <c r="K58" i="21"/>
  <c r="H58" i="21"/>
  <c r="O58" i="21" s="1"/>
  <c r="G57" i="21"/>
  <c r="AE54" i="21"/>
  <c r="AL54" i="21" s="1"/>
  <c r="Y54" i="21"/>
  <c r="Z54" i="21" s="1"/>
  <c r="Q54" i="21"/>
  <c r="X54" i="21" s="1"/>
  <c r="K54" i="21"/>
  <c r="L54" i="21" s="1"/>
  <c r="J54" i="21"/>
  <c r="AN53" i="21"/>
  <c r="AP53" i="21" s="1"/>
  <c r="AQ53" i="21" s="1"/>
  <c r="AG53" i="21"/>
  <c r="AB53" i="21"/>
  <c r="Z53" i="21"/>
  <c r="AI53" i="21" s="1"/>
  <c r="AJ53" i="21" s="1"/>
  <c r="U53" i="21"/>
  <c r="S53" i="21"/>
  <c r="L53" i="21"/>
  <c r="H53" i="21"/>
  <c r="Q52" i="21"/>
  <c r="X52" i="21" s="1"/>
  <c r="AE52" i="21" s="1"/>
  <c r="AL52" i="21" s="1"/>
  <c r="X51" i="21"/>
  <c r="AE51" i="21" s="1"/>
  <c r="AL51" i="21" s="1"/>
  <c r="Q51" i="21"/>
  <c r="AL49" i="21"/>
  <c r="AF49" i="21"/>
  <c r="AE49" i="21"/>
  <c r="X49" i="21"/>
  <c r="J49" i="21"/>
  <c r="Q49" i="21" s="1"/>
  <c r="AM48" i="21"/>
  <c r="AF48" i="21"/>
  <c r="AE48" i="21"/>
  <c r="AG48" i="21" s="1"/>
  <c r="Y48" i="21"/>
  <c r="X48" i="21"/>
  <c r="R48" i="21"/>
  <c r="Q48" i="21"/>
  <c r="K48" i="21"/>
  <c r="J48" i="21"/>
  <c r="AL48" i="21" s="1"/>
  <c r="G48" i="21"/>
  <c r="G49" i="21" s="1"/>
  <c r="H49" i="21" s="1"/>
  <c r="O46" i="21"/>
  <c r="J46" i="21"/>
  <c r="H46" i="21"/>
  <c r="AM45" i="21"/>
  <c r="AN45" i="21" s="1"/>
  <c r="AL45" i="21"/>
  <c r="AE45" i="21"/>
  <c r="X45" i="21"/>
  <c r="Q45" i="21"/>
  <c r="K45" i="21"/>
  <c r="L45" i="21" s="1"/>
  <c r="J45" i="21"/>
  <c r="F45" i="21"/>
  <c r="AN44" i="21"/>
  <c r="AP44" i="21" s="1"/>
  <c r="AM44" i="21"/>
  <c r="AF44" i="21"/>
  <c r="AG44" i="21" s="1"/>
  <c r="Y44" i="21"/>
  <c r="Z44" i="21" s="1"/>
  <c r="R44" i="21"/>
  <c r="S44" i="21" s="1"/>
  <c r="K44" i="21"/>
  <c r="L44" i="21" s="1"/>
  <c r="H44" i="21"/>
  <c r="G44" i="21"/>
  <c r="AF41" i="21"/>
  <c r="AG41" i="21" s="1"/>
  <c r="AQ41" i="21" s="1"/>
  <c r="AN40" i="21"/>
  <c r="AM40" i="21"/>
  <c r="AF40" i="21"/>
  <c r="AG40" i="21" s="1"/>
  <c r="Z40" i="21"/>
  <c r="Y40" i="21"/>
  <c r="R40" i="21"/>
  <c r="S40" i="21" s="1"/>
  <c r="L40" i="21"/>
  <c r="K40" i="21"/>
  <c r="G40" i="21"/>
  <c r="H40" i="21" s="1"/>
  <c r="O40" i="21" s="1"/>
  <c r="AF37" i="21"/>
  <c r="AG37" i="21" s="1"/>
  <c r="Y37" i="21"/>
  <c r="Z37" i="21" s="1"/>
  <c r="G36" i="21"/>
  <c r="H36" i="21" s="1"/>
  <c r="O36" i="21" s="1"/>
  <c r="Y35" i="21"/>
  <c r="Z35" i="21" s="1"/>
  <c r="R35" i="21"/>
  <c r="S35" i="21" s="1"/>
  <c r="O34" i="21"/>
  <c r="G34" i="21"/>
  <c r="H34" i="21" s="1"/>
  <c r="AM33" i="21"/>
  <c r="AN33" i="21" s="1"/>
  <c r="R33" i="21"/>
  <c r="S33" i="21" s="1"/>
  <c r="K33" i="21"/>
  <c r="L33" i="21" s="1"/>
  <c r="AM31" i="21"/>
  <c r="AN31" i="21" s="1"/>
  <c r="AF31" i="21"/>
  <c r="AG31" i="21" s="1"/>
  <c r="Y31" i="21"/>
  <c r="Z31" i="21" s="1"/>
  <c r="S31" i="21"/>
  <c r="AC31" i="21" s="1"/>
  <c r="R31" i="21"/>
  <c r="K31" i="21"/>
  <c r="L31" i="21" s="1"/>
  <c r="G31" i="21"/>
  <c r="H31" i="21" s="1"/>
  <c r="O31" i="21" s="1"/>
  <c r="G30" i="21"/>
  <c r="H30" i="21" s="1"/>
  <c r="O30" i="21" s="1"/>
  <c r="AM29" i="21"/>
  <c r="AN29" i="21" s="1"/>
  <c r="AG29" i="21"/>
  <c r="AF29" i="21"/>
  <c r="Y29" i="21"/>
  <c r="Z29" i="21" s="1"/>
  <c r="R29" i="21"/>
  <c r="S29" i="21" s="1"/>
  <c r="L29" i="21"/>
  <c r="K29" i="21"/>
  <c r="G29" i="21"/>
  <c r="H29" i="21" s="1"/>
  <c r="AN28" i="21"/>
  <c r="AG28" i="21"/>
  <c r="AQ28" i="21" s="1"/>
  <c r="AC28" i="21"/>
  <c r="Z28" i="21"/>
  <c r="AI28" i="21" s="1"/>
  <c r="V28" i="21"/>
  <c r="S28" i="21"/>
  <c r="O28" i="21"/>
  <c r="L28" i="21"/>
  <c r="U28" i="21" s="1"/>
  <c r="H28" i="21"/>
  <c r="N28" i="21" s="1"/>
  <c r="AN27" i="21"/>
  <c r="AG27" i="21"/>
  <c r="Z27" i="21"/>
  <c r="S27" i="21"/>
  <c r="AC27" i="21" s="1"/>
  <c r="L27" i="21"/>
  <c r="H27" i="21"/>
  <c r="O27" i="21" s="1"/>
  <c r="AN26" i="21"/>
  <c r="AG26" i="21"/>
  <c r="AQ26" i="21" s="1"/>
  <c r="Z26" i="21"/>
  <c r="S26" i="21"/>
  <c r="AC26" i="21" s="1"/>
  <c r="O26" i="21"/>
  <c r="L26" i="21"/>
  <c r="H26" i="21"/>
  <c r="N26" i="21" s="1"/>
  <c r="AN25" i="21"/>
  <c r="AG25" i="21"/>
  <c r="AI25" i="21" s="1"/>
  <c r="Z25" i="21"/>
  <c r="S25" i="21"/>
  <c r="AC25" i="21" s="1"/>
  <c r="L25" i="21"/>
  <c r="U25" i="21" s="1"/>
  <c r="H25" i="21"/>
  <c r="O25" i="21" s="1"/>
  <c r="AN24" i="21"/>
  <c r="AP24" i="21" s="1"/>
  <c r="AG24" i="21"/>
  <c r="AQ24" i="21" s="1"/>
  <c r="Z24" i="21"/>
  <c r="AI24" i="21" s="1"/>
  <c r="V24" i="21"/>
  <c r="S24" i="21"/>
  <c r="AC24" i="21" s="1"/>
  <c r="O24" i="21"/>
  <c r="L24" i="21"/>
  <c r="U24" i="21" s="1"/>
  <c r="H24" i="21"/>
  <c r="N24" i="21" s="1"/>
  <c r="AN23" i="21"/>
  <c r="AG23" i="21"/>
  <c r="Z23" i="21"/>
  <c r="S23" i="21"/>
  <c r="L23" i="21"/>
  <c r="H23" i="21"/>
  <c r="F18" i="21"/>
  <c r="G56" i="21" s="1"/>
  <c r="Q74" i="20"/>
  <c r="X74" i="20" s="1"/>
  <c r="Y44" i="20" s="1"/>
  <c r="Z44" i="20" s="1"/>
  <c r="K59" i="20"/>
  <c r="L59" i="20" s="1"/>
  <c r="G59" i="20"/>
  <c r="AM59" i="20" s="1"/>
  <c r="AN59" i="20" s="1"/>
  <c r="AM58" i="20"/>
  <c r="AN58" i="20" s="1"/>
  <c r="AG58" i="20"/>
  <c r="AF58" i="20"/>
  <c r="Y58" i="20"/>
  <c r="Z58" i="20" s="1"/>
  <c r="S58" i="20"/>
  <c r="K58" i="20"/>
  <c r="L58" i="20" s="1"/>
  <c r="H58" i="20"/>
  <c r="G57" i="20"/>
  <c r="AM56" i="20"/>
  <c r="AN56" i="20" s="1"/>
  <c r="R56" i="20"/>
  <c r="S56" i="20" s="1"/>
  <c r="H56" i="20"/>
  <c r="G56" i="20"/>
  <c r="Y56" i="20" s="1"/>
  <c r="Z56" i="20" s="1"/>
  <c r="G55" i="20"/>
  <c r="AM54" i="20"/>
  <c r="AF54" i="20"/>
  <c r="Y54" i="20"/>
  <c r="R54" i="20"/>
  <c r="K54" i="20"/>
  <c r="L54" i="20" s="1"/>
  <c r="J54" i="20"/>
  <c r="Q54" i="20" s="1"/>
  <c r="X54" i="20" s="1"/>
  <c r="G54" i="20"/>
  <c r="H54" i="20" s="1"/>
  <c r="AN53" i="20"/>
  <c r="AI53" i="20"/>
  <c r="AG53" i="20"/>
  <c r="AP53" i="20" s="1"/>
  <c r="AQ53" i="20" s="1"/>
  <c r="AB53" i="20"/>
  <c r="Z53" i="20"/>
  <c r="S53" i="20"/>
  <c r="O53" i="20"/>
  <c r="N53" i="20"/>
  <c r="L53" i="20"/>
  <c r="H53" i="20"/>
  <c r="Q52" i="20"/>
  <c r="X52" i="20" s="1"/>
  <c r="AE52" i="20" s="1"/>
  <c r="AL52" i="20" s="1"/>
  <c r="AE51" i="20"/>
  <c r="AL51" i="20" s="1"/>
  <c r="Q51" i="20"/>
  <c r="X51" i="20" s="1"/>
  <c r="AE49" i="20"/>
  <c r="AL49" i="20" s="1"/>
  <c r="J49" i="20"/>
  <c r="Q49" i="20" s="1"/>
  <c r="X49" i="20" s="1"/>
  <c r="K48" i="20"/>
  <c r="K49" i="20" s="1"/>
  <c r="J48" i="20"/>
  <c r="Q48" i="20" s="1"/>
  <c r="X48" i="20" s="1"/>
  <c r="G48" i="20"/>
  <c r="AN46" i="20"/>
  <c r="AP46" i="20" s="1"/>
  <c r="AG46" i="20"/>
  <c r="Z46" i="20"/>
  <c r="S46" i="20"/>
  <c r="AB46" i="20" s="1"/>
  <c r="L46" i="20"/>
  <c r="N46" i="20" s="1"/>
  <c r="H46" i="20"/>
  <c r="AL45" i="20"/>
  <c r="AE45" i="20"/>
  <c r="X45" i="20"/>
  <c r="Q45" i="20"/>
  <c r="K45" i="20"/>
  <c r="L45" i="20" s="1"/>
  <c r="J45" i="20"/>
  <c r="G45" i="20"/>
  <c r="H45" i="20" s="1"/>
  <c r="N45" i="20" s="1"/>
  <c r="F45" i="20"/>
  <c r="R44" i="20"/>
  <c r="S44" i="20" s="1"/>
  <c r="Q44" i="20"/>
  <c r="X44" i="20" s="1"/>
  <c r="AE44" i="20" s="1"/>
  <c r="AL44" i="20" s="1"/>
  <c r="K44" i="20"/>
  <c r="L44" i="20" s="1"/>
  <c r="N44" i="20" s="1"/>
  <c r="G44" i="20"/>
  <c r="H44" i="20" s="1"/>
  <c r="AQ43" i="20"/>
  <c r="AM43" i="20"/>
  <c r="AN43" i="20" s="1"/>
  <c r="AP43" i="20" s="1"/>
  <c r="AI43" i="20"/>
  <c r="AF43" i="20"/>
  <c r="AG43" i="20" s="1"/>
  <c r="Z43" i="20"/>
  <c r="Y43" i="20"/>
  <c r="S43" i="20"/>
  <c r="R43" i="20"/>
  <c r="K43" i="20"/>
  <c r="L43" i="20" s="1"/>
  <c r="G43" i="20"/>
  <c r="H43" i="20" s="1"/>
  <c r="O43" i="20" s="1"/>
  <c r="AM42" i="20"/>
  <c r="AN42" i="20" s="1"/>
  <c r="AF42" i="20"/>
  <c r="AG42" i="20" s="1"/>
  <c r="Y42" i="20"/>
  <c r="Z42" i="20" s="1"/>
  <c r="R42" i="20"/>
  <c r="S42" i="20" s="1"/>
  <c r="K42" i="20"/>
  <c r="L42" i="20" s="1"/>
  <c r="G42" i="20"/>
  <c r="H42" i="20" s="1"/>
  <c r="O42" i="20" s="1"/>
  <c r="AM41" i="20"/>
  <c r="AN41" i="20" s="1"/>
  <c r="AF41" i="20"/>
  <c r="AG41" i="20" s="1"/>
  <c r="Y41" i="20"/>
  <c r="Z41" i="20" s="1"/>
  <c r="R41" i="20"/>
  <c r="S41" i="20" s="1"/>
  <c r="K41" i="20"/>
  <c r="L41" i="20" s="1"/>
  <c r="G41" i="20"/>
  <c r="H41" i="20" s="1"/>
  <c r="O41" i="20" s="1"/>
  <c r="AM40" i="20"/>
  <c r="AN40" i="20" s="1"/>
  <c r="AP40" i="20" s="1"/>
  <c r="AF40" i="20"/>
  <c r="AG40" i="20" s="1"/>
  <c r="Y40" i="20"/>
  <c r="Z40" i="20" s="1"/>
  <c r="R40" i="20"/>
  <c r="S40" i="20" s="1"/>
  <c r="L40" i="20"/>
  <c r="N40" i="20" s="1"/>
  <c r="K40" i="20"/>
  <c r="H40" i="20"/>
  <c r="O40" i="20" s="1"/>
  <c r="G40" i="20"/>
  <c r="AN38" i="20"/>
  <c r="AM38" i="20"/>
  <c r="AG38" i="20"/>
  <c r="AF38" i="20"/>
  <c r="Z38" i="20"/>
  <c r="Y38" i="20"/>
  <c r="S38" i="20"/>
  <c r="AC38" i="20" s="1"/>
  <c r="R38" i="20"/>
  <c r="L38" i="20"/>
  <c r="V38" i="20" s="1"/>
  <c r="K38" i="20"/>
  <c r="H38" i="20"/>
  <c r="O38" i="20" s="1"/>
  <c r="G38" i="20"/>
  <c r="AN37" i="20"/>
  <c r="AM37" i="20"/>
  <c r="AF37" i="20"/>
  <c r="AG37" i="20" s="1"/>
  <c r="Y37" i="20"/>
  <c r="Z37" i="20" s="1"/>
  <c r="S37" i="20"/>
  <c r="R37" i="20"/>
  <c r="K37" i="20"/>
  <c r="L37" i="20" s="1"/>
  <c r="G37" i="20"/>
  <c r="H37" i="20" s="1"/>
  <c r="O37" i="20" s="1"/>
  <c r="AM36" i="20"/>
  <c r="AN36" i="20" s="1"/>
  <c r="AP36" i="20" s="1"/>
  <c r="AF36" i="20"/>
  <c r="AG36" i="20" s="1"/>
  <c r="Y36" i="20"/>
  <c r="Z36" i="20" s="1"/>
  <c r="R36" i="20"/>
  <c r="S36" i="20" s="1"/>
  <c r="K36" i="20"/>
  <c r="L36" i="20" s="1"/>
  <c r="V36" i="20" s="1"/>
  <c r="G36" i="20"/>
  <c r="H36" i="20" s="1"/>
  <c r="AM35" i="20"/>
  <c r="AN35" i="20" s="1"/>
  <c r="AF35" i="20"/>
  <c r="AG35" i="20" s="1"/>
  <c r="Y35" i="20"/>
  <c r="Z35" i="20" s="1"/>
  <c r="R35" i="20"/>
  <c r="S35" i="20" s="1"/>
  <c r="K35" i="20"/>
  <c r="L35" i="20" s="1"/>
  <c r="H35" i="20"/>
  <c r="O35" i="20" s="1"/>
  <c r="G35" i="20"/>
  <c r="AQ34" i="20"/>
  <c r="AN34" i="20"/>
  <c r="AP34" i="20" s="1"/>
  <c r="AM34" i="20"/>
  <c r="AJ34" i="20"/>
  <c r="AG34" i="20"/>
  <c r="AI34" i="20" s="1"/>
  <c r="AF34" i="20"/>
  <c r="AC34" i="20"/>
  <c r="Z34" i="20"/>
  <c r="AB34" i="20" s="1"/>
  <c r="Y34" i="20"/>
  <c r="S34" i="20"/>
  <c r="R34" i="20"/>
  <c r="L34" i="20"/>
  <c r="V34" i="20" s="1"/>
  <c r="K34" i="20"/>
  <c r="G34" i="20"/>
  <c r="H34" i="20" s="1"/>
  <c r="AM33" i="20"/>
  <c r="AN33" i="20" s="1"/>
  <c r="AG33" i="20"/>
  <c r="AF33" i="20"/>
  <c r="Z33" i="20"/>
  <c r="Y33" i="20"/>
  <c r="R33" i="20"/>
  <c r="S33" i="20" s="1"/>
  <c r="K33" i="20"/>
  <c r="L33" i="20" s="1"/>
  <c r="H33" i="20"/>
  <c r="O33" i="20" s="1"/>
  <c r="G33" i="20"/>
  <c r="AN32" i="20"/>
  <c r="AP32" i="20" s="1"/>
  <c r="AM32" i="20"/>
  <c r="AG32" i="20"/>
  <c r="AQ32" i="20" s="1"/>
  <c r="AF32" i="20"/>
  <c r="Z32" i="20"/>
  <c r="AJ32" i="20" s="1"/>
  <c r="Y32" i="20"/>
  <c r="S32" i="20"/>
  <c r="AC32" i="20" s="1"/>
  <c r="R32" i="20"/>
  <c r="L32" i="20"/>
  <c r="V32" i="20" s="1"/>
  <c r="K32" i="20"/>
  <c r="G32" i="20"/>
  <c r="H32" i="20" s="1"/>
  <c r="O32" i="20" s="1"/>
  <c r="AM31" i="20"/>
  <c r="AN31" i="20" s="1"/>
  <c r="AF31" i="20"/>
  <c r="AG31" i="20" s="1"/>
  <c r="Y31" i="20"/>
  <c r="Z31" i="20" s="1"/>
  <c r="R31" i="20"/>
  <c r="S31" i="20" s="1"/>
  <c r="L31" i="20"/>
  <c r="K31" i="20"/>
  <c r="H31" i="20"/>
  <c r="O31" i="20" s="1"/>
  <c r="G31" i="20"/>
  <c r="AN30" i="20"/>
  <c r="AM30" i="20"/>
  <c r="AG30" i="20"/>
  <c r="AQ30" i="20" s="1"/>
  <c r="AF30" i="20"/>
  <c r="Z30" i="20"/>
  <c r="AJ30" i="20" s="1"/>
  <c r="Y30" i="20"/>
  <c r="S30" i="20"/>
  <c r="AC30" i="20" s="1"/>
  <c r="R30" i="20"/>
  <c r="L30" i="20"/>
  <c r="V30" i="20" s="1"/>
  <c r="K30" i="20"/>
  <c r="H30" i="20"/>
  <c r="O30" i="20" s="1"/>
  <c r="G30" i="20"/>
  <c r="AN29" i="20"/>
  <c r="AM29" i="20"/>
  <c r="AF29" i="20"/>
  <c r="AG29" i="20" s="1"/>
  <c r="Y29" i="20"/>
  <c r="Z29" i="20" s="1"/>
  <c r="S29" i="20"/>
  <c r="R29" i="20"/>
  <c r="L29" i="20"/>
  <c r="N29" i="20" s="1"/>
  <c r="O29" i="20" s="1"/>
  <c r="K29" i="20"/>
  <c r="H29" i="20"/>
  <c r="G29" i="20"/>
  <c r="AN28" i="20"/>
  <c r="AG28" i="20"/>
  <c r="AP28" i="20" s="1"/>
  <c r="Z28" i="20"/>
  <c r="S28" i="20"/>
  <c r="AC28" i="20" s="1"/>
  <c r="O28" i="20"/>
  <c r="L28" i="20"/>
  <c r="H28" i="20"/>
  <c r="AN27" i="20"/>
  <c r="AP27" i="20" s="1"/>
  <c r="AG27" i="20"/>
  <c r="AQ27" i="20" s="1"/>
  <c r="Z27" i="20"/>
  <c r="S27" i="20"/>
  <c r="AC27" i="20" s="1"/>
  <c r="L27" i="20"/>
  <c r="U27" i="20" s="1"/>
  <c r="H27" i="20"/>
  <c r="O27" i="20" s="1"/>
  <c r="AN26" i="20"/>
  <c r="AG26" i="20"/>
  <c r="AC26" i="20"/>
  <c r="Z26" i="20"/>
  <c r="S26" i="20"/>
  <c r="L26" i="20"/>
  <c r="V26" i="20" s="1"/>
  <c r="H26" i="20"/>
  <c r="O26" i="20" s="1"/>
  <c r="AN25" i="20"/>
  <c r="AG25" i="20"/>
  <c r="AQ25" i="20" s="1"/>
  <c r="AC25" i="20"/>
  <c r="Z25" i="20"/>
  <c r="V25" i="20"/>
  <c r="S25" i="20"/>
  <c r="N25" i="20"/>
  <c r="L25" i="20"/>
  <c r="U25" i="20" s="1"/>
  <c r="H25" i="20"/>
  <c r="O25" i="20" s="1"/>
  <c r="AN24" i="20"/>
  <c r="AG24" i="20"/>
  <c r="AC24" i="20"/>
  <c r="Z24" i="20"/>
  <c r="S24" i="20"/>
  <c r="O24" i="20"/>
  <c r="L24" i="20"/>
  <c r="U24" i="20" s="1"/>
  <c r="H24" i="20"/>
  <c r="AN23" i="20"/>
  <c r="AG23" i="20"/>
  <c r="Z23" i="20"/>
  <c r="S23" i="20"/>
  <c r="L23" i="20"/>
  <c r="H23" i="20"/>
  <c r="Q74" i="19"/>
  <c r="X74" i="19" s="1"/>
  <c r="R59" i="19"/>
  <c r="S59" i="19" s="1"/>
  <c r="G59" i="19"/>
  <c r="AF59" i="19" s="1"/>
  <c r="AG59" i="19" s="1"/>
  <c r="AP58" i="19"/>
  <c r="AQ58" i="19" s="1"/>
  <c r="AN58" i="19"/>
  <c r="AM58" i="19"/>
  <c r="AI58" i="19"/>
  <c r="AJ58" i="19" s="1"/>
  <c r="AG58" i="19"/>
  <c r="AF58" i="19"/>
  <c r="AB58" i="19"/>
  <c r="AC58" i="19" s="1"/>
  <c r="Z58" i="19"/>
  <c r="Y58" i="19"/>
  <c r="U58" i="19"/>
  <c r="V58" i="19" s="1"/>
  <c r="S58" i="19"/>
  <c r="N58" i="19"/>
  <c r="L58" i="19"/>
  <c r="K58" i="19"/>
  <c r="H58" i="19"/>
  <c r="AM57" i="19"/>
  <c r="AN57" i="19" s="1"/>
  <c r="G57" i="19"/>
  <c r="AF57" i="19" s="1"/>
  <c r="AG57" i="19" s="1"/>
  <c r="G56" i="19"/>
  <c r="G55" i="19"/>
  <c r="AF55" i="19" s="1"/>
  <c r="AG55" i="19" s="1"/>
  <c r="AM54" i="19"/>
  <c r="AF54" i="19"/>
  <c r="Y54" i="19"/>
  <c r="R54" i="19"/>
  <c r="Q54" i="19"/>
  <c r="K54" i="19"/>
  <c r="L54" i="19" s="1"/>
  <c r="J54" i="19"/>
  <c r="G54" i="19"/>
  <c r="H54" i="19" s="1"/>
  <c r="AN53" i="19"/>
  <c r="AP53" i="19" s="1"/>
  <c r="AQ53" i="19" s="1"/>
  <c r="AG53" i="19"/>
  <c r="AB53" i="19"/>
  <c r="Z53" i="19"/>
  <c r="AI53" i="19" s="1"/>
  <c r="AJ53" i="19" s="1"/>
  <c r="S53" i="19"/>
  <c r="U53" i="19" s="1"/>
  <c r="L53" i="19"/>
  <c r="H53" i="19"/>
  <c r="Q52" i="19"/>
  <c r="X52" i="19" s="1"/>
  <c r="AE52" i="19" s="1"/>
  <c r="AL52" i="19" s="1"/>
  <c r="X51" i="19"/>
  <c r="AE51" i="19" s="1"/>
  <c r="AL51" i="19" s="1"/>
  <c r="Q51" i="19"/>
  <c r="Q49" i="19"/>
  <c r="X49" i="19" s="1"/>
  <c r="AE49" i="19" s="1"/>
  <c r="AL49" i="19" s="1"/>
  <c r="J49" i="19"/>
  <c r="R48" i="19"/>
  <c r="R49" i="19" s="1"/>
  <c r="R52" i="19" s="1"/>
  <c r="S52" i="19" s="1"/>
  <c r="K48" i="19"/>
  <c r="K49" i="19" s="1"/>
  <c r="K52" i="19" s="1"/>
  <c r="L52" i="19" s="1"/>
  <c r="J48" i="19"/>
  <c r="G48" i="19"/>
  <c r="G49" i="19" s="1"/>
  <c r="AN46" i="19"/>
  <c r="AG46" i="19"/>
  <c r="Z46" i="19"/>
  <c r="U46" i="19"/>
  <c r="S46" i="19"/>
  <c r="AB46" i="19" s="1"/>
  <c r="AC46" i="19" s="1"/>
  <c r="N46" i="19"/>
  <c r="L46" i="19"/>
  <c r="V46" i="19" s="1"/>
  <c r="H46" i="19"/>
  <c r="O46" i="19" s="1"/>
  <c r="AL45" i="19"/>
  <c r="AE45" i="19"/>
  <c r="X45" i="19"/>
  <c r="Q45" i="19"/>
  <c r="K45" i="19"/>
  <c r="L45" i="19" s="1"/>
  <c r="J45" i="19"/>
  <c r="G45" i="19"/>
  <c r="F45" i="19"/>
  <c r="R44" i="19"/>
  <c r="S44" i="19" s="1"/>
  <c r="Q44" i="19"/>
  <c r="X44" i="19" s="1"/>
  <c r="AE44" i="19" s="1"/>
  <c r="K44" i="19"/>
  <c r="L44" i="19" s="1"/>
  <c r="G44" i="19"/>
  <c r="H44" i="19" s="1"/>
  <c r="AQ43" i="19"/>
  <c r="AM43" i="19"/>
  <c r="AN43" i="19" s="1"/>
  <c r="AP43" i="19" s="1"/>
  <c r="AJ43" i="19"/>
  <c r="AF43" i="19"/>
  <c r="AG43" i="19" s="1"/>
  <c r="Y43" i="19"/>
  <c r="Z43" i="19" s="1"/>
  <c r="AI43" i="19" s="1"/>
  <c r="R43" i="19"/>
  <c r="S43" i="19" s="1"/>
  <c r="AB43" i="19" s="1"/>
  <c r="K43" i="19"/>
  <c r="L43" i="19" s="1"/>
  <c r="V43" i="19" s="1"/>
  <c r="G43" i="19"/>
  <c r="H43" i="19" s="1"/>
  <c r="O43" i="19" s="1"/>
  <c r="AM42" i="19"/>
  <c r="AN42" i="19" s="1"/>
  <c r="AF42" i="19"/>
  <c r="AG42" i="19" s="1"/>
  <c r="Y42" i="19"/>
  <c r="Z42" i="19" s="1"/>
  <c r="AJ42" i="19" s="1"/>
  <c r="R42" i="19"/>
  <c r="S42" i="19" s="1"/>
  <c r="AC42" i="19" s="1"/>
  <c r="K42" i="19"/>
  <c r="L42" i="19" s="1"/>
  <c r="G42" i="19"/>
  <c r="H42" i="19" s="1"/>
  <c r="O42" i="19" s="1"/>
  <c r="AM41" i="19"/>
  <c r="AN41" i="19" s="1"/>
  <c r="AP41" i="19" s="1"/>
  <c r="AJ41" i="19"/>
  <c r="AF41" i="19"/>
  <c r="AG41" i="19" s="1"/>
  <c r="AQ41" i="19" s="1"/>
  <c r="Y41" i="19"/>
  <c r="Z41" i="19" s="1"/>
  <c r="R41" i="19"/>
  <c r="S41" i="19" s="1"/>
  <c r="AB41" i="19" s="1"/>
  <c r="K41" i="19"/>
  <c r="L41" i="19" s="1"/>
  <c r="G41" i="19"/>
  <c r="H41" i="19" s="1"/>
  <c r="O41" i="19" s="1"/>
  <c r="AN40" i="19"/>
  <c r="AM40" i="19"/>
  <c r="AF40" i="19"/>
  <c r="AG40" i="19" s="1"/>
  <c r="Y40" i="19"/>
  <c r="Z40" i="19" s="1"/>
  <c r="S40" i="19"/>
  <c r="AC40" i="19" s="1"/>
  <c r="R40" i="19"/>
  <c r="K40" i="19"/>
  <c r="L40" i="19" s="1"/>
  <c r="G40" i="19"/>
  <c r="H40" i="19" s="1"/>
  <c r="O40" i="19" s="1"/>
  <c r="AM38" i="19"/>
  <c r="AN38" i="19" s="1"/>
  <c r="AF38" i="19"/>
  <c r="AG38" i="19" s="1"/>
  <c r="AP38" i="19" s="1"/>
  <c r="AC38" i="19"/>
  <c r="Y38" i="19"/>
  <c r="Z38" i="19" s="1"/>
  <c r="AJ38" i="19" s="1"/>
  <c r="R38" i="19"/>
  <c r="S38" i="19" s="1"/>
  <c r="K38" i="19"/>
  <c r="L38" i="19" s="1"/>
  <c r="U38" i="19" s="1"/>
  <c r="G38" i="19"/>
  <c r="H38" i="19" s="1"/>
  <c r="AM37" i="19"/>
  <c r="AN37" i="19" s="1"/>
  <c r="AF37" i="19"/>
  <c r="AG37" i="19" s="1"/>
  <c r="AQ37" i="19" s="1"/>
  <c r="Y37" i="19"/>
  <c r="Z37" i="19" s="1"/>
  <c r="R37" i="19"/>
  <c r="S37" i="19" s="1"/>
  <c r="L37" i="19"/>
  <c r="V37" i="19" s="1"/>
  <c r="K37" i="19"/>
  <c r="G37" i="19"/>
  <c r="H37" i="19" s="1"/>
  <c r="O37" i="19" s="1"/>
  <c r="AQ36" i="19"/>
  <c r="AM36" i="19"/>
  <c r="AN36" i="19" s="1"/>
  <c r="AF36" i="19"/>
  <c r="AG36" i="19" s="1"/>
  <c r="Y36" i="19"/>
  <c r="Z36" i="19" s="1"/>
  <c r="V36" i="19"/>
  <c r="R36" i="19"/>
  <c r="S36" i="19" s="1"/>
  <c r="AC36" i="19" s="1"/>
  <c r="K36" i="19"/>
  <c r="L36" i="19" s="1"/>
  <c r="G36" i="19"/>
  <c r="H36" i="19" s="1"/>
  <c r="N36" i="19" s="1"/>
  <c r="AM35" i="19"/>
  <c r="AN35" i="19" s="1"/>
  <c r="AF35" i="19"/>
  <c r="AG35" i="19" s="1"/>
  <c r="Z35" i="19"/>
  <c r="Y35" i="19"/>
  <c r="R35" i="19"/>
  <c r="S35" i="19" s="1"/>
  <c r="K35" i="19"/>
  <c r="L35" i="19" s="1"/>
  <c r="G35" i="19"/>
  <c r="H35" i="19" s="1"/>
  <c r="O35" i="19" s="1"/>
  <c r="AM34" i="19"/>
  <c r="AN34" i="19" s="1"/>
  <c r="AJ34" i="19"/>
  <c r="AF34" i="19"/>
  <c r="AG34" i="19" s="1"/>
  <c r="AQ34" i="19" s="1"/>
  <c r="Y34" i="19"/>
  <c r="Z34" i="19" s="1"/>
  <c r="R34" i="19"/>
  <c r="S34" i="19" s="1"/>
  <c r="K34" i="19"/>
  <c r="L34" i="19" s="1"/>
  <c r="V34" i="19" s="1"/>
  <c r="G34" i="19"/>
  <c r="H34" i="19" s="1"/>
  <c r="O34" i="19" s="1"/>
  <c r="AM33" i="19"/>
  <c r="AN33" i="19" s="1"/>
  <c r="AF33" i="19"/>
  <c r="AG33" i="19" s="1"/>
  <c r="Y33" i="19"/>
  <c r="Z33" i="19" s="1"/>
  <c r="S33" i="19"/>
  <c r="R33" i="19"/>
  <c r="K33" i="19"/>
  <c r="L33" i="19" s="1"/>
  <c r="G33" i="19"/>
  <c r="H33" i="19" s="1"/>
  <c r="O33" i="19" s="1"/>
  <c r="AM32" i="19"/>
  <c r="AN32" i="19" s="1"/>
  <c r="AP32" i="19" s="1"/>
  <c r="AF32" i="19"/>
  <c r="AG32" i="19" s="1"/>
  <c r="AQ32" i="19" s="1"/>
  <c r="AC32" i="19"/>
  <c r="Y32" i="19"/>
  <c r="Z32" i="19" s="1"/>
  <c r="AJ32" i="19" s="1"/>
  <c r="R32" i="19"/>
  <c r="S32" i="19" s="1"/>
  <c r="K32" i="19"/>
  <c r="L32" i="19" s="1"/>
  <c r="H32" i="19"/>
  <c r="O32" i="19" s="1"/>
  <c r="G32" i="19"/>
  <c r="AM31" i="19"/>
  <c r="AN31" i="19" s="1"/>
  <c r="AP31" i="19" s="1"/>
  <c r="AF31" i="19"/>
  <c r="AG31" i="19" s="1"/>
  <c r="Y31" i="19"/>
  <c r="Z31" i="19" s="1"/>
  <c r="R31" i="19"/>
  <c r="S31" i="19" s="1"/>
  <c r="K31" i="19"/>
  <c r="L31" i="19" s="1"/>
  <c r="G31" i="19"/>
  <c r="H31" i="19" s="1"/>
  <c r="O31" i="19" s="1"/>
  <c r="AM30" i="19"/>
  <c r="AN30" i="19" s="1"/>
  <c r="AF30" i="19"/>
  <c r="AG30" i="19" s="1"/>
  <c r="Y30" i="19"/>
  <c r="Z30" i="19" s="1"/>
  <c r="AJ30" i="19" s="1"/>
  <c r="R30" i="19"/>
  <c r="S30" i="19" s="1"/>
  <c r="AC30" i="19" s="1"/>
  <c r="K30" i="19"/>
  <c r="L30" i="19" s="1"/>
  <c r="G30" i="19"/>
  <c r="H30" i="19" s="1"/>
  <c r="O30" i="19" s="1"/>
  <c r="AM29" i="19"/>
  <c r="AN29" i="19" s="1"/>
  <c r="AF29" i="19"/>
  <c r="AG29" i="19" s="1"/>
  <c r="Y29" i="19"/>
  <c r="Z29" i="19" s="1"/>
  <c r="R29" i="19"/>
  <c r="S29" i="19" s="1"/>
  <c r="L29" i="19"/>
  <c r="K29" i="19"/>
  <c r="G29" i="19"/>
  <c r="H29" i="19" s="1"/>
  <c r="AN28" i="19"/>
  <c r="AG28" i="19"/>
  <c r="AP28" i="19" s="1"/>
  <c r="Z28" i="19"/>
  <c r="AI28" i="19" s="1"/>
  <c r="V28" i="19"/>
  <c r="S28" i="19"/>
  <c r="N28" i="19"/>
  <c r="L28" i="19"/>
  <c r="H28" i="19"/>
  <c r="O28" i="19" s="1"/>
  <c r="AN27" i="19"/>
  <c r="AG27" i="19"/>
  <c r="AQ27" i="19" s="1"/>
  <c r="Z27" i="19"/>
  <c r="AJ27" i="19" s="1"/>
  <c r="V27" i="19"/>
  <c r="S27" i="19"/>
  <c r="O27" i="19"/>
  <c r="L27" i="19"/>
  <c r="H27" i="19"/>
  <c r="N27" i="19" s="1"/>
  <c r="AQ26" i="19"/>
  <c r="AN26" i="19"/>
  <c r="AI26" i="19"/>
  <c r="AG26" i="19"/>
  <c r="Z26" i="19"/>
  <c r="S26" i="19"/>
  <c r="L26" i="19"/>
  <c r="V26" i="19" s="1"/>
  <c r="H26" i="19"/>
  <c r="O26" i="19" s="1"/>
  <c r="AN25" i="19"/>
  <c r="AG25" i="19"/>
  <c r="AQ25" i="19" s="1"/>
  <c r="AB25" i="19"/>
  <c r="Z25" i="19"/>
  <c r="AJ25" i="19" s="1"/>
  <c r="S25" i="19"/>
  <c r="O25" i="19"/>
  <c r="L25" i="19"/>
  <c r="V25" i="19" s="1"/>
  <c r="H25" i="19"/>
  <c r="AQ24" i="19"/>
  <c r="AN24" i="19"/>
  <c r="AI24" i="19"/>
  <c r="AG24" i="19"/>
  <c r="Z24" i="19"/>
  <c r="S24" i="19"/>
  <c r="L24" i="19"/>
  <c r="V24" i="19" s="1"/>
  <c r="H24" i="19"/>
  <c r="O24" i="19" s="1"/>
  <c r="AN23" i="19"/>
  <c r="AG23" i="19"/>
  <c r="Z23" i="19"/>
  <c r="S23" i="19"/>
  <c r="L23" i="19"/>
  <c r="H23" i="19"/>
  <c r="AE74" i="24" l="1"/>
  <c r="Y45" i="24"/>
  <c r="Z45" i="24" s="1"/>
  <c r="R45" i="24"/>
  <c r="S45" i="24"/>
  <c r="R45" i="20"/>
  <c r="S45" i="20" s="1"/>
  <c r="Y48" i="20"/>
  <c r="Y49" i="20" s="1"/>
  <c r="Y52" i="20" s="1"/>
  <c r="Z52" i="20" s="1"/>
  <c r="AE74" i="20"/>
  <c r="Y45" i="20"/>
  <c r="Z45" i="20" s="1"/>
  <c r="R48" i="20"/>
  <c r="R49" i="20" s="1"/>
  <c r="R52" i="20" s="1"/>
  <c r="S52" i="20" s="1"/>
  <c r="AE74" i="19"/>
  <c r="Y48" i="19"/>
  <c r="Y49" i="19" s="1"/>
  <c r="Y52" i="19" s="1"/>
  <c r="Z52" i="19" s="1"/>
  <c r="Y45" i="19"/>
  <c r="Z45" i="19" s="1"/>
  <c r="Y44" i="19"/>
  <c r="Z44" i="19" s="1"/>
  <c r="R45" i="19"/>
  <c r="S45" i="19" s="1"/>
  <c r="V42" i="26"/>
  <c r="AP29" i="24"/>
  <c r="AQ29" i="24" s="1"/>
  <c r="N29" i="24"/>
  <c r="O29" i="24" s="1"/>
  <c r="AN39" i="24"/>
  <c r="AP23" i="21"/>
  <c r="AG65" i="30"/>
  <c r="AI65" i="30" s="1"/>
  <c r="AJ65" i="30" s="1"/>
  <c r="H13" i="28" s="1"/>
  <c r="U64" i="30"/>
  <c r="V64" i="30" s="1"/>
  <c r="U34" i="20"/>
  <c r="AP71" i="30"/>
  <c r="AQ71" i="30" s="1"/>
  <c r="AP64" i="30"/>
  <c r="AQ64" i="30" s="1"/>
  <c r="Z71" i="30"/>
  <c r="AB71" i="30" s="1"/>
  <c r="AC71" i="30" s="1"/>
  <c r="AB70" i="30"/>
  <c r="AC70" i="30" s="1"/>
  <c r="N70" i="30"/>
  <c r="O70" i="30" s="1"/>
  <c r="U70" i="30"/>
  <c r="V70" i="30" s="1"/>
  <c r="AI70" i="30"/>
  <c r="AJ70" i="30" s="1"/>
  <c r="U71" i="30"/>
  <c r="V71" i="30" s="1"/>
  <c r="L65" i="30"/>
  <c r="N64" i="30"/>
  <c r="O64" i="30" s="1"/>
  <c r="AP70" i="30"/>
  <c r="AQ70" i="30" s="1"/>
  <c r="S65" i="30"/>
  <c r="AP41" i="24"/>
  <c r="AB40" i="24"/>
  <c r="AC40" i="24"/>
  <c r="AI40" i="26"/>
  <c r="AB40" i="26"/>
  <c r="AP24" i="26"/>
  <c r="AP27" i="26"/>
  <c r="AP23" i="26"/>
  <c r="AQ23" i="26" s="1"/>
  <c r="AI25" i="26"/>
  <c r="AI26" i="26"/>
  <c r="AI28" i="26"/>
  <c r="AI24" i="26"/>
  <c r="AJ25" i="26"/>
  <c r="AB26" i="26"/>
  <c r="AB25" i="26"/>
  <c r="AI31" i="26"/>
  <c r="U28" i="26"/>
  <c r="AP31" i="24"/>
  <c r="AB24" i="24"/>
  <c r="AJ25" i="24"/>
  <c r="AB28" i="24"/>
  <c r="AB23" i="24"/>
  <c r="AC23" i="24" s="1"/>
  <c r="AC24" i="24"/>
  <c r="AC27" i="24"/>
  <c r="U24" i="24"/>
  <c r="V27" i="24"/>
  <c r="N30" i="24"/>
  <c r="AP27" i="21"/>
  <c r="AI26" i="21"/>
  <c r="AP25" i="21"/>
  <c r="AP26" i="21"/>
  <c r="AP28" i="21"/>
  <c r="AI27" i="21"/>
  <c r="U26" i="21"/>
  <c r="U27" i="21"/>
  <c r="V26" i="21"/>
  <c r="AP24" i="20"/>
  <c r="AP26" i="20"/>
  <c r="AP25" i="20"/>
  <c r="U23" i="20"/>
  <c r="V23" i="20" s="1"/>
  <c r="U28" i="20"/>
  <c r="N23" i="20"/>
  <c r="O23" i="20" s="1"/>
  <c r="V27" i="20"/>
  <c r="N27" i="20"/>
  <c r="AP24" i="19"/>
  <c r="AP26" i="19"/>
  <c r="AQ28" i="19"/>
  <c r="AB23" i="19"/>
  <c r="AC23" i="19" s="1"/>
  <c r="AB27" i="19"/>
  <c r="AB28" i="19"/>
  <c r="AB24" i="19"/>
  <c r="AB26" i="19"/>
  <c r="U30" i="19"/>
  <c r="V30" i="19"/>
  <c r="N23" i="19"/>
  <c r="O23" i="19" s="1"/>
  <c r="N25" i="19"/>
  <c r="N26" i="19"/>
  <c r="N24" i="19"/>
  <c r="N29" i="19"/>
  <c r="O29" i="19" s="1"/>
  <c r="AB44" i="26"/>
  <c r="AQ44" i="26"/>
  <c r="AI44" i="26"/>
  <c r="AJ44" i="26" s="1"/>
  <c r="AP44" i="26"/>
  <c r="AC31" i="26"/>
  <c r="U31" i="26"/>
  <c r="V31" i="26" s="1"/>
  <c r="U40" i="26"/>
  <c r="V40" i="26" s="1"/>
  <c r="AC44" i="26"/>
  <c r="U44" i="26"/>
  <c r="V44" i="26" s="1"/>
  <c r="AB31" i="26"/>
  <c r="Z48" i="26"/>
  <c r="AQ31" i="26"/>
  <c r="N29" i="26"/>
  <c r="O29" i="26" s="1"/>
  <c r="AB29" i="26"/>
  <c r="AC29" i="26" s="1"/>
  <c r="AP29" i="26"/>
  <c r="AQ29" i="26" s="1"/>
  <c r="N40" i="26"/>
  <c r="N30" i="26"/>
  <c r="V30" i="26"/>
  <c r="AI32" i="26"/>
  <c r="AQ32" i="26"/>
  <c r="AJ38" i="26"/>
  <c r="AB38" i="26"/>
  <c r="AC41" i="26"/>
  <c r="U41" i="26"/>
  <c r="V41" i="26" s="1"/>
  <c r="O45" i="26"/>
  <c r="H39" i="26"/>
  <c r="AI34" i="26"/>
  <c r="AQ34" i="26"/>
  <c r="U36" i="26"/>
  <c r="AC36" i="26"/>
  <c r="O42" i="26"/>
  <c r="N42" i="26"/>
  <c r="AJ43" i="26"/>
  <c r="AB43" i="26"/>
  <c r="AG49" i="26"/>
  <c r="O31" i="26"/>
  <c r="N31" i="26"/>
  <c r="N32" i="26"/>
  <c r="V32" i="26"/>
  <c r="AB36" i="26"/>
  <c r="AJ36" i="26"/>
  <c r="AQ41" i="26"/>
  <c r="AI41" i="26"/>
  <c r="N43" i="26"/>
  <c r="Z51" i="26"/>
  <c r="Y52" i="26"/>
  <c r="Z52" i="26" s="1"/>
  <c r="U30" i="26"/>
  <c r="AC30" i="26"/>
  <c r="AP32" i="26"/>
  <c r="AB34" i="26"/>
  <c r="AJ34" i="26"/>
  <c r="V38" i="26"/>
  <c r="N38" i="26"/>
  <c r="Z39" i="26"/>
  <c r="AC25" i="26"/>
  <c r="V27" i="26"/>
  <c r="N27" i="26"/>
  <c r="AI27" i="26"/>
  <c r="AB30" i="26"/>
  <c r="AJ30" i="26"/>
  <c r="U32" i="26"/>
  <c r="AC32" i="26"/>
  <c r="O33" i="26"/>
  <c r="AQ38" i="26"/>
  <c r="AI38" i="26"/>
  <c r="O40" i="26"/>
  <c r="AJ41" i="26"/>
  <c r="AB41" i="26"/>
  <c r="AQ43" i="26"/>
  <c r="AI43" i="26"/>
  <c r="O44" i="26"/>
  <c r="V45" i="26"/>
  <c r="AF51" i="26"/>
  <c r="AG45" i="26"/>
  <c r="AB23" i="26"/>
  <c r="AC23" i="26" s="1"/>
  <c r="U25" i="26"/>
  <c r="AB27" i="26"/>
  <c r="U29" i="26"/>
  <c r="V29" i="26" s="1"/>
  <c r="AI29" i="26"/>
  <c r="AJ29" i="26" s="1"/>
  <c r="N37" i="26"/>
  <c r="U37" i="26"/>
  <c r="AB37" i="26"/>
  <c r="AI37" i="26"/>
  <c r="Z46" i="26"/>
  <c r="O48" i="26"/>
  <c r="S49" i="26"/>
  <c r="R52" i="26"/>
  <c r="S52" i="26" s="1"/>
  <c r="S51" i="26"/>
  <c r="AC53" i="26"/>
  <c r="U53" i="26"/>
  <c r="V53" i="26" s="1"/>
  <c r="U54" i="26"/>
  <c r="V54" i="26" s="1"/>
  <c r="V58" i="26"/>
  <c r="N58" i="26"/>
  <c r="O58" i="26" s="1"/>
  <c r="AB24" i="26"/>
  <c r="AJ24" i="26"/>
  <c r="V25" i="26"/>
  <c r="N25" i="26"/>
  <c r="U26" i="26"/>
  <c r="AB28" i="26"/>
  <c r="AJ28" i="26"/>
  <c r="N35" i="26"/>
  <c r="U35" i="26"/>
  <c r="AB35" i="26"/>
  <c r="AI35" i="26"/>
  <c r="AN39" i="26"/>
  <c r="N45" i="26"/>
  <c r="Z45" i="26"/>
  <c r="AM51" i="26"/>
  <c r="AN45" i="26"/>
  <c r="O46" i="26"/>
  <c r="AE49" i="26"/>
  <c r="AL49" i="26"/>
  <c r="AN49" i="26" s="1"/>
  <c r="AP49" i="26" s="1"/>
  <c r="X49" i="26"/>
  <c r="Z49" i="26" s="1"/>
  <c r="H51" i="26"/>
  <c r="AB53" i="26"/>
  <c r="O54" i="26"/>
  <c r="AQ56" i="26"/>
  <c r="AP58" i="26"/>
  <c r="N23" i="26"/>
  <c r="O23" i="26" s="1"/>
  <c r="AI23" i="26"/>
  <c r="AJ23" i="26" s="1"/>
  <c r="V34" i="26"/>
  <c r="AP34" i="26"/>
  <c r="AI36" i="26"/>
  <c r="AQ36" i="26"/>
  <c r="AC38" i="26"/>
  <c r="U38" i="26"/>
  <c r="L39" i="26"/>
  <c r="N41" i="26"/>
  <c r="AP41" i="26"/>
  <c r="AC43" i="26"/>
  <c r="U43" i="26"/>
  <c r="V43" i="26" s="1"/>
  <c r="AL46" i="26"/>
  <c r="AN46" i="26" s="1"/>
  <c r="AP46" i="26" s="1"/>
  <c r="AG46" i="26"/>
  <c r="AN54" i="26"/>
  <c r="AQ58" i="26"/>
  <c r="AI58" i="26"/>
  <c r="V24" i="26"/>
  <c r="N24" i="26"/>
  <c r="V28" i="26"/>
  <c r="N28" i="26"/>
  <c r="S39" i="26"/>
  <c r="U23" i="26"/>
  <c r="V23" i="26" s="1"/>
  <c r="AG39" i="26"/>
  <c r="V26" i="26"/>
  <c r="N26" i="26"/>
  <c r="U27" i="26"/>
  <c r="AI30" i="26"/>
  <c r="AQ30" i="26"/>
  <c r="AB32" i="26"/>
  <c r="AJ32" i="26"/>
  <c r="U34" i="26"/>
  <c r="AC34" i="26"/>
  <c r="N36" i="26"/>
  <c r="V36" i="26"/>
  <c r="AP36" i="26"/>
  <c r="U45" i="26"/>
  <c r="S46" i="26"/>
  <c r="K49" i="26"/>
  <c r="L49" i="26" s="1"/>
  <c r="N51" i="26"/>
  <c r="N52" i="26"/>
  <c r="O52" i="26" s="1"/>
  <c r="N53" i="26"/>
  <c r="O53" i="26" s="1"/>
  <c r="AE54" i="26"/>
  <c r="AL54" i="26" s="1"/>
  <c r="Z54" i="26"/>
  <c r="AB56" i="26"/>
  <c r="AC56" i="26" s="1"/>
  <c r="AJ56" i="26"/>
  <c r="AB58" i="26"/>
  <c r="AC58" i="26" s="1"/>
  <c r="AF59" i="26"/>
  <c r="AG59" i="26" s="1"/>
  <c r="Y59" i="26"/>
  <c r="Z59" i="26" s="1"/>
  <c r="K59" i="26"/>
  <c r="L59" i="26" s="1"/>
  <c r="U59" i="26" s="1"/>
  <c r="H59" i="26"/>
  <c r="AG54" i="26"/>
  <c r="U56" i="26"/>
  <c r="Q48" i="26"/>
  <c r="S48" i="26" s="1"/>
  <c r="AE48" i="26"/>
  <c r="AG48" i="26" s="1"/>
  <c r="AL48" i="26"/>
  <c r="AN48" i="26" s="1"/>
  <c r="AQ53" i="26"/>
  <c r="AI53" i="26"/>
  <c r="AJ53" i="26" s="1"/>
  <c r="AM55" i="26"/>
  <c r="AN55" i="26" s="1"/>
  <c r="AF55" i="26"/>
  <c r="AG55" i="26" s="1"/>
  <c r="Y55" i="26"/>
  <c r="Z55" i="26" s="1"/>
  <c r="R55" i="26"/>
  <c r="S55" i="26" s="1"/>
  <c r="K55" i="26"/>
  <c r="L55" i="26" s="1"/>
  <c r="V56" i="26"/>
  <c r="AI56" i="26"/>
  <c r="AJ58" i="26"/>
  <c r="AM57" i="26"/>
  <c r="AN57" i="26" s="1"/>
  <c r="AP57" i="26" s="1"/>
  <c r="AF57" i="26"/>
  <c r="AG57" i="26" s="1"/>
  <c r="Y57" i="26"/>
  <c r="Z57" i="26" s="1"/>
  <c r="R57" i="26"/>
  <c r="S57" i="26" s="1"/>
  <c r="K57" i="26"/>
  <c r="L57" i="26" s="1"/>
  <c r="O40" i="24"/>
  <c r="N40" i="24"/>
  <c r="U29" i="24"/>
  <c r="V29" i="24" s="1"/>
  <c r="AC31" i="24"/>
  <c r="U40" i="24"/>
  <c r="V40" i="24" s="1"/>
  <c r="H39" i="24"/>
  <c r="U31" i="24"/>
  <c r="V31" i="24" s="1"/>
  <c r="AB41" i="24"/>
  <c r="S48" i="24"/>
  <c r="AQ30" i="24"/>
  <c r="AI30" i="24"/>
  <c r="AC34" i="24"/>
  <c r="U34" i="24"/>
  <c r="AJ36" i="24"/>
  <c r="AB36" i="24"/>
  <c r="AI36" i="24"/>
  <c r="AQ38" i="24"/>
  <c r="AI38" i="24"/>
  <c r="V32" i="24"/>
  <c r="N32" i="24"/>
  <c r="U32" i="24"/>
  <c r="H47" i="24"/>
  <c r="AJ30" i="24"/>
  <c r="AB30" i="24"/>
  <c r="AQ32" i="24"/>
  <c r="AI32" i="24"/>
  <c r="V34" i="24"/>
  <c r="N34" i="24"/>
  <c r="AI34" i="24"/>
  <c r="AJ35" i="24"/>
  <c r="AJ59" i="24"/>
  <c r="AB59" i="24"/>
  <c r="AC59" i="24" s="1"/>
  <c r="L39" i="24"/>
  <c r="U23" i="24"/>
  <c r="V23" i="24" s="1"/>
  <c r="Z39" i="24"/>
  <c r="AQ28" i="24"/>
  <c r="AI28" i="24"/>
  <c r="AI29" i="24"/>
  <c r="AJ29" i="24" s="1"/>
  <c r="N31" i="24"/>
  <c r="V33" i="24"/>
  <c r="N33" i="24"/>
  <c r="AB34" i="24"/>
  <c r="AB35" i="24"/>
  <c r="AI37" i="24"/>
  <c r="AQ40" i="24"/>
  <c r="AI40" i="24"/>
  <c r="N41" i="24"/>
  <c r="AC43" i="24"/>
  <c r="U43" i="24"/>
  <c r="U51" i="24"/>
  <c r="AE52" i="24"/>
  <c r="Z52" i="24"/>
  <c r="N59" i="24"/>
  <c r="N23" i="24"/>
  <c r="O23" i="24" s="1"/>
  <c r="AI23" i="24"/>
  <c r="AJ23" i="24" s="1"/>
  <c r="AP23" i="24"/>
  <c r="AQ23" i="24" s="1"/>
  <c r="AG39" i="24"/>
  <c r="N24" i="24"/>
  <c r="AP25" i="24"/>
  <c r="AC26" i="24"/>
  <c r="U26" i="24"/>
  <c r="N27" i="24"/>
  <c r="V28" i="24"/>
  <c r="AC35" i="24"/>
  <c r="U35" i="24"/>
  <c r="N36" i="24"/>
  <c r="N37" i="24"/>
  <c r="AJ37" i="24"/>
  <c r="AB37" i="24"/>
  <c r="O44" i="24"/>
  <c r="S46" i="24"/>
  <c r="X46" i="24"/>
  <c r="AF49" i="24"/>
  <c r="AP51" i="24"/>
  <c r="AQ51" i="24" s="1"/>
  <c r="Z54" i="24"/>
  <c r="AQ24" i="24"/>
  <c r="AI24" i="24"/>
  <c r="O25" i="24"/>
  <c r="N25" i="24"/>
  <c r="AQ37" i="24"/>
  <c r="AJ38" i="24"/>
  <c r="AB38" i="24"/>
  <c r="AC42" i="24"/>
  <c r="U42" i="24"/>
  <c r="V42" i="24" s="1"/>
  <c r="V43" i="24"/>
  <c r="N43" i="24"/>
  <c r="AJ44" i="24"/>
  <c r="AB44" i="24"/>
  <c r="AC44" i="24" s="1"/>
  <c r="AL54" i="24"/>
  <c r="AN54" i="24" s="1"/>
  <c r="AP54" i="24" s="1"/>
  <c r="AG54" i="24"/>
  <c r="AP24" i="24"/>
  <c r="AQ27" i="24"/>
  <c r="AI27" i="24"/>
  <c r="AP27" i="24"/>
  <c r="AB29" i="24"/>
  <c r="AC29" i="24" s="1"/>
  <c r="U30" i="24"/>
  <c r="AQ31" i="24"/>
  <c r="AI31" i="24"/>
  <c r="AB32" i="24"/>
  <c r="U33" i="24"/>
  <c r="AC36" i="24"/>
  <c r="U36" i="24"/>
  <c r="AP36" i="24"/>
  <c r="U38" i="24"/>
  <c r="S39" i="24"/>
  <c r="AP40" i="24"/>
  <c r="AC41" i="24"/>
  <c r="U41" i="24"/>
  <c r="V41" i="24" s="1"/>
  <c r="AQ41" i="24"/>
  <c r="AI41" i="24"/>
  <c r="AJ43" i="24"/>
  <c r="AB43" i="24"/>
  <c r="N54" i="24"/>
  <c r="AP59" i="24"/>
  <c r="AQ59" i="24" s="1"/>
  <c r="G52" i="24"/>
  <c r="H52" i="24" s="1"/>
  <c r="H51" i="24"/>
  <c r="Z49" i="24"/>
  <c r="AF55" i="24"/>
  <c r="AG55" i="24" s="1"/>
  <c r="K55" i="24"/>
  <c r="L55" i="24" s="1"/>
  <c r="Y55" i="24"/>
  <c r="Z55" i="24" s="1"/>
  <c r="O58" i="24"/>
  <c r="AQ25" i="24"/>
  <c r="AI25" i="24"/>
  <c r="N42" i="24"/>
  <c r="U44" i="24"/>
  <c r="V44" i="24" s="1"/>
  <c r="AP44" i="24"/>
  <c r="AQ44" i="24" s="1"/>
  <c r="N46" i="24"/>
  <c r="AE48" i="24"/>
  <c r="AG48" i="24" s="1"/>
  <c r="X48" i="24"/>
  <c r="Z48" i="24" s="1"/>
  <c r="AL48" i="24"/>
  <c r="AN48" i="24" s="1"/>
  <c r="S49" i="24"/>
  <c r="V51" i="24"/>
  <c r="N51" i="24"/>
  <c r="Z51" i="24"/>
  <c r="S54" i="24"/>
  <c r="H55" i="24"/>
  <c r="AQ26" i="24"/>
  <c r="AI26" i="24"/>
  <c r="N45" i="24"/>
  <c r="O45" i="24" s="1"/>
  <c r="U45" i="24"/>
  <c r="V45" i="24" s="1"/>
  <c r="U48" i="24"/>
  <c r="V48" i="24" s="1"/>
  <c r="AM49" i="24"/>
  <c r="AN49" i="24" s="1"/>
  <c r="K49" i="24"/>
  <c r="L49" i="24" s="1"/>
  <c r="AM55" i="24"/>
  <c r="AN55" i="24" s="1"/>
  <c r="AP55" i="24" s="1"/>
  <c r="AE49" i="24"/>
  <c r="S52" i="24"/>
  <c r="V53" i="24"/>
  <c r="N53" i="24"/>
  <c r="O53" i="24" s="1"/>
  <c r="AM56" i="24"/>
  <c r="AN56" i="24" s="1"/>
  <c r="AP56" i="24" s="1"/>
  <c r="AF56" i="24"/>
  <c r="AG56" i="24" s="1"/>
  <c r="Y56" i="24"/>
  <c r="Z56" i="24" s="1"/>
  <c r="R56" i="24"/>
  <c r="S56" i="24" s="1"/>
  <c r="K56" i="24"/>
  <c r="L56" i="24" s="1"/>
  <c r="H56" i="24"/>
  <c r="V57" i="24"/>
  <c r="N52" i="24"/>
  <c r="O54" i="24"/>
  <c r="AB57" i="24"/>
  <c r="AC57" i="24" s="1"/>
  <c r="AP57" i="24"/>
  <c r="AQ57" i="24" s="1"/>
  <c r="O59" i="24"/>
  <c r="U59" i="24"/>
  <c r="V59" i="24" s="1"/>
  <c r="AI59" i="24"/>
  <c r="U40" i="21"/>
  <c r="V40" i="21" s="1"/>
  <c r="AC40" i="21"/>
  <c r="AP40" i="21"/>
  <c r="AP31" i="21"/>
  <c r="H48" i="21"/>
  <c r="AI44" i="21"/>
  <c r="N40" i="21"/>
  <c r="U44" i="21"/>
  <c r="N31" i="21"/>
  <c r="U35" i="21"/>
  <c r="AC35" i="21"/>
  <c r="AI37" i="21"/>
  <c r="AQ37" i="21"/>
  <c r="H56" i="21"/>
  <c r="AF56" i="21"/>
  <c r="AG56" i="21" s="1"/>
  <c r="R56" i="21"/>
  <c r="S56" i="21" s="1"/>
  <c r="Y56" i="21"/>
  <c r="Z56" i="21" s="1"/>
  <c r="K56" i="21"/>
  <c r="L56" i="21" s="1"/>
  <c r="AM56" i="21"/>
  <c r="AN56" i="21" s="1"/>
  <c r="AP56" i="21" s="1"/>
  <c r="AI29" i="21"/>
  <c r="AJ29" i="21" s="1"/>
  <c r="V33" i="21"/>
  <c r="AP33" i="21"/>
  <c r="AB35" i="21"/>
  <c r="AJ35" i="21"/>
  <c r="U29" i="21"/>
  <c r="V29" i="21" s="1"/>
  <c r="U31" i="21"/>
  <c r="V31" i="21" s="1"/>
  <c r="AI31" i="21"/>
  <c r="AQ31" i="21"/>
  <c r="U33" i="21"/>
  <c r="AC33" i="21"/>
  <c r="AB29" i="21"/>
  <c r="AC29" i="21" s="1"/>
  <c r="AJ37" i="21"/>
  <c r="AJ44" i="21"/>
  <c r="AB44" i="21"/>
  <c r="AC44" i="21" s="1"/>
  <c r="K49" i="21"/>
  <c r="L49" i="21" s="1"/>
  <c r="L48" i="21"/>
  <c r="AM57" i="21"/>
  <c r="AN57" i="21" s="1"/>
  <c r="AP57" i="21" s="1"/>
  <c r="K57" i="21"/>
  <c r="L57" i="21" s="1"/>
  <c r="H57" i="21"/>
  <c r="AF57" i="21"/>
  <c r="AG57" i="21" s="1"/>
  <c r="U23" i="21"/>
  <c r="V23" i="21" s="1"/>
  <c r="AQ23" i="21"/>
  <c r="AJ24" i="21"/>
  <c r="AB24" i="21"/>
  <c r="AQ25" i="21"/>
  <c r="AJ26" i="21"/>
  <c r="AB26" i="21"/>
  <c r="AQ27" i="21"/>
  <c r="AJ28" i="21"/>
  <c r="AB28" i="21"/>
  <c r="AC53" i="21"/>
  <c r="N54" i="21"/>
  <c r="N23" i="21"/>
  <c r="O23" i="21" s="1"/>
  <c r="AI23" i="21"/>
  <c r="AJ23" i="21" s="1"/>
  <c r="N25" i="21"/>
  <c r="V25" i="21"/>
  <c r="N27" i="21"/>
  <c r="V27" i="21"/>
  <c r="AF33" i="21"/>
  <c r="AG33" i="21" s="1"/>
  <c r="K35" i="21"/>
  <c r="L35" i="21" s="1"/>
  <c r="AM35" i="21"/>
  <c r="AN35" i="21" s="1"/>
  <c r="R37" i="21"/>
  <c r="S37" i="21" s="1"/>
  <c r="AB37" i="21" s="1"/>
  <c r="G38" i="21"/>
  <c r="H38" i="21" s="1"/>
  <c r="O38" i="21" s="1"/>
  <c r="AI40" i="21"/>
  <c r="AQ40" i="21"/>
  <c r="Y45" i="21"/>
  <c r="Z45" i="21" s="1"/>
  <c r="Z48" i="21"/>
  <c r="Y49" i="21"/>
  <c r="Z49" i="21" s="1"/>
  <c r="R57" i="21"/>
  <c r="S57" i="21" s="1"/>
  <c r="V44" i="21"/>
  <c r="N44" i="21"/>
  <c r="O44" i="21" s="1"/>
  <c r="AQ44" i="21"/>
  <c r="G59" i="21"/>
  <c r="AF54" i="21"/>
  <c r="AG54" i="21" s="1"/>
  <c r="AM51" i="21"/>
  <c r="K51" i="21"/>
  <c r="G54" i="21"/>
  <c r="H54" i="21" s="1"/>
  <c r="AF45" i="21"/>
  <c r="AG45" i="21" s="1"/>
  <c r="AP45" i="21" s="1"/>
  <c r="G55" i="21"/>
  <c r="G51" i="21"/>
  <c r="G45" i="21"/>
  <c r="H45" i="21" s="1"/>
  <c r="G43" i="21"/>
  <c r="H43" i="21" s="1"/>
  <c r="O43" i="21" s="1"/>
  <c r="AM42" i="21"/>
  <c r="AN42" i="21" s="1"/>
  <c r="AP42" i="21" s="1"/>
  <c r="AF42" i="21"/>
  <c r="AG42" i="21" s="1"/>
  <c r="Y42" i="21"/>
  <c r="Z42" i="21" s="1"/>
  <c r="R42" i="21"/>
  <c r="S42" i="21" s="1"/>
  <c r="K42" i="21"/>
  <c r="L42" i="21" s="1"/>
  <c r="AM54" i="21"/>
  <c r="AN54" i="21" s="1"/>
  <c r="AP54" i="21" s="1"/>
  <c r="R54" i="21"/>
  <c r="S54" i="21" s="1"/>
  <c r="AB54" i="21" s="1"/>
  <c r="AM43" i="21"/>
  <c r="AN43" i="21" s="1"/>
  <c r="AP43" i="21" s="1"/>
  <c r="AF43" i="21"/>
  <c r="AG43" i="21" s="1"/>
  <c r="Y43" i="21"/>
  <c r="Z43" i="21" s="1"/>
  <c r="R43" i="21"/>
  <c r="S43" i="21" s="1"/>
  <c r="L43" i="21"/>
  <c r="G42" i="21"/>
  <c r="H42" i="21" s="1"/>
  <c r="O42" i="21" s="1"/>
  <c r="AM38" i="21"/>
  <c r="AN38" i="21" s="1"/>
  <c r="AF38" i="21"/>
  <c r="AG38" i="21" s="1"/>
  <c r="Y38" i="21"/>
  <c r="Z38" i="21" s="1"/>
  <c r="R38" i="21"/>
  <c r="S38" i="21" s="1"/>
  <c r="K38" i="21"/>
  <c r="L38" i="21" s="1"/>
  <c r="G37" i="21"/>
  <c r="H37" i="21" s="1"/>
  <c r="O37" i="21" s="1"/>
  <c r="AM36" i="21"/>
  <c r="AN36" i="21" s="1"/>
  <c r="AP36" i="21" s="1"/>
  <c r="AF36" i="21"/>
  <c r="AG36" i="21" s="1"/>
  <c r="Y36" i="21"/>
  <c r="Z36" i="21" s="1"/>
  <c r="R36" i="21"/>
  <c r="S36" i="21" s="1"/>
  <c r="K36" i="21"/>
  <c r="L36" i="21" s="1"/>
  <c r="G35" i="21"/>
  <c r="H35" i="21" s="1"/>
  <c r="O35" i="21" s="1"/>
  <c r="AM34" i="21"/>
  <c r="AN34" i="21" s="1"/>
  <c r="AF34" i="21"/>
  <c r="AG34" i="21" s="1"/>
  <c r="Y34" i="21"/>
  <c r="Z34" i="21" s="1"/>
  <c r="R34" i="21"/>
  <c r="S34" i="21" s="1"/>
  <c r="K34" i="21"/>
  <c r="L34" i="21" s="1"/>
  <c r="G33" i="21"/>
  <c r="H33" i="21" s="1"/>
  <c r="O33" i="21" s="1"/>
  <c r="AM32" i="21"/>
  <c r="AN32" i="21" s="1"/>
  <c r="AP32" i="21" s="1"/>
  <c r="AF32" i="21"/>
  <c r="AG32" i="21" s="1"/>
  <c r="Y32" i="21"/>
  <c r="Z32" i="21" s="1"/>
  <c r="R32" i="21"/>
  <c r="S32" i="21" s="1"/>
  <c r="K32" i="21"/>
  <c r="L32" i="21" s="1"/>
  <c r="AM30" i="21"/>
  <c r="AN30" i="21" s="1"/>
  <c r="AF30" i="21"/>
  <c r="AG30" i="21" s="1"/>
  <c r="Y30" i="21"/>
  <c r="Z30" i="21" s="1"/>
  <c r="R30" i="21"/>
  <c r="S30" i="21" s="1"/>
  <c r="K30" i="21"/>
  <c r="L30" i="21" s="1"/>
  <c r="L39" i="21" s="1"/>
  <c r="AB23" i="21"/>
  <c r="AC23" i="21" s="1"/>
  <c r="AJ25" i="21"/>
  <c r="AB25" i="21"/>
  <c r="AJ27" i="21"/>
  <c r="AB27" i="21"/>
  <c r="N29" i="21"/>
  <c r="O29" i="21" s="1"/>
  <c r="AP29" i="21"/>
  <c r="AQ29" i="21" s="1"/>
  <c r="AB31" i="21"/>
  <c r="AJ31" i="21"/>
  <c r="G32" i="21"/>
  <c r="H32" i="21" s="1"/>
  <c r="O32" i="21" s="1"/>
  <c r="Y33" i="21"/>
  <c r="Z33" i="21" s="1"/>
  <c r="AF35" i="21"/>
  <c r="AG35" i="21" s="1"/>
  <c r="K37" i="21"/>
  <c r="L37" i="21" s="1"/>
  <c r="AM37" i="21"/>
  <c r="AN37" i="21" s="1"/>
  <c r="AP37" i="21" s="1"/>
  <c r="AB40" i="21"/>
  <c r="AJ40" i="21"/>
  <c r="R45" i="21"/>
  <c r="S45" i="21" s="1"/>
  <c r="L46" i="21"/>
  <c r="Q46" i="21"/>
  <c r="R49" i="21"/>
  <c r="S49" i="21" s="1"/>
  <c r="S48" i="21"/>
  <c r="AM49" i="21"/>
  <c r="AN49" i="21" s="1"/>
  <c r="AN48" i="21"/>
  <c r="AP48" i="21" s="1"/>
  <c r="AQ48" i="21" s="1"/>
  <c r="Y57" i="21"/>
  <c r="Z57" i="21" s="1"/>
  <c r="AG49" i="21"/>
  <c r="V58" i="21"/>
  <c r="V53" i="21"/>
  <c r="N53" i="21"/>
  <c r="O53" i="21" s="1"/>
  <c r="AJ36" i="20"/>
  <c r="AB36" i="20"/>
  <c r="N37" i="20"/>
  <c r="N41" i="20"/>
  <c r="AP41" i="20"/>
  <c r="AB42" i="20"/>
  <c r="AC36" i="20"/>
  <c r="U36" i="20"/>
  <c r="U42" i="20"/>
  <c r="N36" i="20"/>
  <c r="AQ36" i="20"/>
  <c r="AI36" i="20"/>
  <c r="AI40" i="20"/>
  <c r="U41" i="20"/>
  <c r="V41" i="20" s="1"/>
  <c r="AN39" i="20"/>
  <c r="AP30" i="20"/>
  <c r="AI38" i="20"/>
  <c r="AB45" i="20"/>
  <c r="AC45" i="20" s="1"/>
  <c r="AB44" i="20"/>
  <c r="AC44" i="20" s="1"/>
  <c r="K56" i="20"/>
  <c r="L56" i="20" s="1"/>
  <c r="N56" i="20" s="1"/>
  <c r="AF56" i="20"/>
  <c r="AG56" i="20" s="1"/>
  <c r="Z49" i="20"/>
  <c r="AP56" i="20"/>
  <c r="AP33" i="20"/>
  <c r="AI29" i="20"/>
  <c r="AJ29" i="20" s="1"/>
  <c r="U31" i="20"/>
  <c r="V31" i="20" s="1"/>
  <c r="AC31" i="20"/>
  <c r="U33" i="20"/>
  <c r="AC33" i="20"/>
  <c r="AB52" i="20"/>
  <c r="AB31" i="20"/>
  <c r="AJ31" i="20"/>
  <c r="AP35" i="20"/>
  <c r="AB37" i="20"/>
  <c r="AJ37" i="20"/>
  <c r="Z39" i="20"/>
  <c r="N34" i="20"/>
  <c r="O34" i="20"/>
  <c r="AI37" i="20"/>
  <c r="AQ37" i="20"/>
  <c r="AB29" i="20"/>
  <c r="AC29" i="20" s="1"/>
  <c r="N33" i="20"/>
  <c r="V33" i="20"/>
  <c r="N35" i="20"/>
  <c r="V35" i="20"/>
  <c r="AI35" i="20"/>
  <c r="AQ35" i="20"/>
  <c r="Z48" i="20"/>
  <c r="AE48" i="20"/>
  <c r="AL48" i="20" s="1"/>
  <c r="AQ24" i="20"/>
  <c r="AJ25" i="20"/>
  <c r="AB25" i="20"/>
  <c r="AP29" i="20"/>
  <c r="AQ29" i="20" s="1"/>
  <c r="AI31" i="20"/>
  <c r="AB33" i="20"/>
  <c r="U35" i="20"/>
  <c r="AC41" i="20"/>
  <c r="AM57" i="20"/>
  <c r="AN57" i="20" s="1"/>
  <c r="AF57" i="20"/>
  <c r="AG57" i="20" s="1"/>
  <c r="Y57" i="20"/>
  <c r="Z57" i="20" s="1"/>
  <c r="R57" i="20"/>
  <c r="S57" i="20" s="1"/>
  <c r="K57" i="20"/>
  <c r="L57" i="20" s="1"/>
  <c r="H57" i="20"/>
  <c r="H39" i="20"/>
  <c r="N24" i="20"/>
  <c r="V24" i="20"/>
  <c r="AI24" i="20"/>
  <c r="AI26" i="20"/>
  <c r="N28" i="20"/>
  <c r="V28" i="20"/>
  <c r="AI28" i="20"/>
  <c r="N32" i="20"/>
  <c r="U32" i="20"/>
  <c r="AB32" i="20"/>
  <c r="AI32" i="20"/>
  <c r="AB38" i="20"/>
  <c r="AJ38" i="20"/>
  <c r="L39" i="20"/>
  <c r="AQ40" i="20"/>
  <c r="AC42" i="20"/>
  <c r="AJ43" i="20"/>
  <c r="AB43" i="20"/>
  <c r="O45" i="20"/>
  <c r="S48" i="20"/>
  <c r="AB56" i="20"/>
  <c r="AC56" i="20" s="1"/>
  <c r="U58" i="20"/>
  <c r="AI58" i="20"/>
  <c r="AG39" i="20"/>
  <c r="AJ24" i="20"/>
  <c r="AB24" i="20"/>
  <c r="AJ26" i="20"/>
  <c r="AB26" i="20"/>
  <c r="AJ28" i="20"/>
  <c r="AB28" i="20"/>
  <c r="N30" i="20"/>
  <c r="U30" i="20"/>
  <c r="AB30" i="20"/>
  <c r="AI30" i="20"/>
  <c r="N38" i="20"/>
  <c r="U38" i="20"/>
  <c r="AB40" i="20"/>
  <c r="AJ40" i="20"/>
  <c r="AI41" i="20"/>
  <c r="AQ41" i="20"/>
  <c r="N42" i="20"/>
  <c r="V42" i="20"/>
  <c r="AP42" i="20"/>
  <c r="U43" i="20"/>
  <c r="AC43" i="20"/>
  <c r="U45" i="20"/>
  <c r="V45" i="20" s="1"/>
  <c r="L48" i="20"/>
  <c r="S49" i="20"/>
  <c r="AC52" i="20"/>
  <c r="AJ53" i="20"/>
  <c r="U56" i="20"/>
  <c r="AI56" i="20"/>
  <c r="AJ56" i="20" s="1"/>
  <c r="AQ56" i="20"/>
  <c r="AJ58" i="20"/>
  <c r="AP58" i="20"/>
  <c r="AQ58" i="20" s="1"/>
  <c r="AB23" i="20"/>
  <c r="AC23" i="20" s="1"/>
  <c r="U26" i="20"/>
  <c r="AQ26" i="20"/>
  <c r="AJ27" i="20"/>
  <c r="AB27" i="20"/>
  <c r="AQ28" i="20"/>
  <c r="AQ31" i="20"/>
  <c r="AJ33" i="20"/>
  <c r="AC35" i="20"/>
  <c r="O36" i="20"/>
  <c r="V37" i="20"/>
  <c r="AP37" i="20"/>
  <c r="AQ38" i="20"/>
  <c r="AJ42" i="20"/>
  <c r="L49" i="20"/>
  <c r="K52" i="20"/>
  <c r="L52" i="20" s="1"/>
  <c r="K51" i="20"/>
  <c r="L51" i="20" s="1"/>
  <c r="AE54" i="20"/>
  <c r="Z54" i="20"/>
  <c r="V58" i="20"/>
  <c r="N58" i="20"/>
  <c r="S39" i="20"/>
  <c r="AP23" i="20"/>
  <c r="AQ23" i="20" s="1"/>
  <c r="N26" i="20"/>
  <c r="AI23" i="20"/>
  <c r="AJ23" i="20" s="1"/>
  <c r="AI25" i="20"/>
  <c r="AI27" i="20"/>
  <c r="U29" i="20"/>
  <c r="V29" i="20" s="1"/>
  <c r="N31" i="20"/>
  <c r="AP31" i="20"/>
  <c r="AI33" i="20"/>
  <c r="AQ33" i="20"/>
  <c r="AB35" i="20"/>
  <c r="AJ35" i="20"/>
  <c r="U37" i="20"/>
  <c r="AC37" i="20"/>
  <c r="AP38" i="20"/>
  <c r="U40" i="20"/>
  <c r="V40" i="20" s="1"/>
  <c r="AC40" i="20"/>
  <c r="AB41" i="20"/>
  <c r="AJ41" i="20"/>
  <c r="AI42" i="20"/>
  <c r="AQ42" i="20"/>
  <c r="N43" i="20"/>
  <c r="V43" i="20"/>
  <c r="U44" i="20"/>
  <c r="V44" i="20" s="1"/>
  <c r="AC46" i="20"/>
  <c r="U46" i="20"/>
  <c r="V46" i="20" s="1"/>
  <c r="AQ46" i="20"/>
  <c r="AI46" i="20"/>
  <c r="AJ46" i="20" s="1"/>
  <c r="G49" i="20"/>
  <c r="H48" i="20"/>
  <c r="Y51" i="20"/>
  <c r="Z51" i="20" s="1"/>
  <c r="V56" i="20"/>
  <c r="AB58" i="20"/>
  <c r="AC58" i="20" s="1"/>
  <c r="O46" i="20"/>
  <c r="R51" i="20"/>
  <c r="S51" i="20" s="1"/>
  <c r="AM55" i="20"/>
  <c r="AN55" i="20" s="1"/>
  <c r="AF55" i="20"/>
  <c r="AG55" i="20" s="1"/>
  <c r="Y55" i="20"/>
  <c r="Z55" i="20" s="1"/>
  <c r="R55" i="20"/>
  <c r="S55" i="20" s="1"/>
  <c r="K55" i="20"/>
  <c r="L55" i="20" s="1"/>
  <c r="H55" i="20"/>
  <c r="O58" i="20"/>
  <c r="H59" i="20"/>
  <c r="N59" i="20" s="1"/>
  <c r="AF59" i="20"/>
  <c r="AG59" i="20" s="1"/>
  <c r="R59" i="20"/>
  <c r="S59" i="20" s="1"/>
  <c r="Y59" i="20"/>
  <c r="Z59" i="20" s="1"/>
  <c r="O44" i="20"/>
  <c r="N54" i="20"/>
  <c r="O54" i="20" s="1"/>
  <c r="O56" i="20"/>
  <c r="AF44" i="20"/>
  <c r="AG44" i="20" s="1"/>
  <c r="AC53" i="20"/>
  <c r="U53" i="20"/>
  <c r="V53" i="20" s="1"/>
  <c r="S54" i="20"/>
  <c r="AC31" i="19"/>
  <c r="U31" i="19"/>
  <c r="AJ33" i="19"/>
  <c r="AB33" i="19"/>
  <c r="AP29" i="19"/>
  <c r="AQ29" i="19" s="1"/>
  <c r="AQ35" i="19"/>
  <c r="AI35" i="19"/>
  <c r="AP35" i="19"/>
  <c r="R57" i="19"/>
  <c r="S57" i="19" s="1"/>
  <c r="U57" i="19" s="1"/>
  <c r="AB32" i="19"/>
  <c r="AI34" i="19"/>
  <c r="AP34" i="19"/>
  <c r="AC41" i="19"/>
  <c r="H48" i="19"/>
  <c r="S54" i="19"/>
  <c r="U54" i="19" s="1"/>
  <c r="V54" i="19" s="1"/>
  <c r="H57" i="19"/>
  <c r="Y57" i="19"/>
  <c r="Z57" i="19" s="1"/>
  <c r="H59" i="19"/>
  <c r="Y59" i="19"/>
  <c r="Z59" i="19" s="1"/>
  <c r="N37" i="19"/>
  <c r="R51" i="19"/>
  <c r="S51" i="19" s="1"/>
  <c r="AM59" i="19"/>
  <c r="AN59" i="19" s="1"/>
  <c r="AP59" i="19" s="1"/>
  <c r="AQ59" i="19" s="1"/>
  <c r="U32" i="19"/>
  <c r="AB34" i="19"/>
  <c r="O36" i="19"/>
  <c r="AP36" i="19"/>
  <c r="V38" i="19"/>
  <c r="U41" i="19"/>
  <c r="V41" i="19" s="1"/>
  <c r="H45" i="19"/>
  <c r="O45" i="19" s="1"/>
  <c r="K57" i="19"/>
  <c r="L57" i="19" s="1"/>
  <c r="K59" i="19"/>
  <c r="L59" i="19" s="1"/>
  <c r="AQ30" i="19"/>
  <c r="AI30" i="19"/>
  <c r="V33" i="19"/>
  <c r="N33" i="19"/>
  <c r="AC35" i="19"/>
  <c r="U35" i="19"/>
  <c r="AI36" i="19"/>
  <c r="AJ36" i="19"/>
  <c r="AB36" i="19"/>
  <c r="AC37" i="19"/>
  <c r="U37" i="19"/>
  <c r="AQ40" i="19"/>
  <c r="AI40" i="19"/>
  <c r="U44" i="19"/>
  <c r="V44" i="19" s="1"/>
  <c r="AB52" i="19"/>
  <c r="AC52" i="19" s="1"/>
  <c r="AB59" i="19"/>
  <c r="AC59" i="19" s="1"/>
  <c r="AN39" i="19"/>
  <c r="V31" i="19"/>
  <c r="N31" i="19"/>
  <c r="AJ31" i="19"/>
  <c r="AB31" i="19"/>
  <c r="AJ37" i="19"/>
  <c r="AB37" i="19"/>
  <c r="N42" i="19"/>
  <c r="Z39" i="19"/>
  <c r="U29" i="19"/>
  <c r="V29" i="19" s="1"/>
  <c r="AP30" i="19"/>
  <c r="AQ31" i="19"/>
  <c r="AI31" i="19"/>
  <c r="AC33" i="19"/>
  <c r="U33" i="19"/>
  <c r="AQ33" i="19"/>
  <c r="AI33" i="19"/>
  <c r="AJ35" i="19"/>
  <c r="AB35" i="19"/>
  <c r="O38" i="19"/>
  <c r="N38" i="19"/>
  <c r="AP40" i="19"/>
  <c r="AQ42" i="19"/>
  <c r="AI42" i="19"/>
  <c r="N44" i="19"/>
  <c r="U45" i="19"/>
  <c r="V45" i="19" s="1"/>
  <c r="AB29" i="19"/>
  <c r="AC29" i="19" s="1"/>
  <c r="N30" i="19"/>
  <c r="V32" i="19"/>
  <c r="N32" i="19"/>
  <c r="AP33" i="19"/>
  <c r="AC34" i="19"/>
  <c r="U34" i="19"/>
  <c r="V35" i="19"/>
  <c r="N35" i="19"/>
  <c r="AJ40" i="19"/>
  <c r="AB40" i="19"/>
  <c r="AP42" i="19"/>
  <c r="AL44" i="19"/>
  <c r="U52" i="19"/>
  <c r="V52" i="19" s="1"/>
  <c r="AI29" i="19"/>
  <c r="AJ29" i="19" s="1"/>
  <c r="AQ55" i="19"/>
  <c r="N59" i="19"/>
  <c r="AP37" i="19"/>
  <c r="U40" i="19"/>
  <c r="V40" i="19" s="1"/>
  <c r="AB42" i="19"/>
  <c r="O44" i="19"/>
  <c r="Y55" i="19"/>
  <c r="Z55" i="19" s="1"/>
  <c r="AI55" i="19" s="1"/>
  <c r="U23" i="19"/>
  <c r="V23" i="19" s="1"/>
  <c r="AP23" i="19"/>
  <c r="AQ23" i="19" s="1"/>
  <c r="AJ24" i="19"/>
  <c r="AC25" i="19"/>
  <c r="U25" i="19"/>
  <c r="AP25" i="19"/>
  <c r="AJ26" i="19"/>
  <c r="AC27" i="19"/>
  <c r="U27" i="19"/>
  <c r="AP27" i="19"/>
  <c r="AJ28" i="19"/>
  <c r="AI37" i="19"/>
  <c r="AI38" i="19"/>
  <c r="AQ38" i="19"/>
  <c r="S39" i="19"/>
  <c r="AG39" i="19"/>
  <c r="N40" i="19"/>
  <c r="N41" i="19"/>
  <c r="U42" i="19"/>
  <c r="V42" i="19" s="1"/>
  <c r="U43" i="19"/>
  <c r="AC43" i="19"/>
  <c r="AI46" i="19"/>
  <c r="AJ46" i="19" s="1"/>
  <c r="O58" i="19"/>
  <c r="L39" i="19"/>
  <c r="AI23" i="19"/>
  <c r="AJ23" i="19" s="1"/>
  <c r="AI25" i="19"/>
  <c r="AI27" i="19"/>
  <c r="AB30" i="19"/>
  <c r="AI32" i="19"/>
  <c r="N34" i="19"/>
  <c r="U36" i="19"/>
  <c r="AB38" i="19"/>
  <c r="H39" i="19"/>
  <c r="AI41" i="19"/>
  <c r="N43" i="19"/>
  <c r="N45" i="19"/>
  <c r="L48" i="19"/>
  <c r="Q48" i="19"/>
  <c r="S49" i="19"/>
  <c r="K51" i="19"/>
  <c r="L51" i="19" s="1"/>
  <c r="L49" i="19"/>
  <c r="AC53" i="19"/>
  <c r="G52" i="19"/>
  <c r="H52" i="19" s="1"/>
  <c r="H49" i="19"/>
  <c r="G51" i="19"/>
  <c r="H51" i="19" s="1"/>
  <c r="AM55" i="19"/>
  <c r="AN55" i="19" s="1"/>
  <c r="AP55" i="19" s="1"/>
  <c r="K55" i="19"/>
  <c r="L55" i="19" s="1"/>
  <c r="R55" i="19"/>
  <c r="S55" i="19" s="1"/>
  <c r="H55" i="19"/>
  <c r="AC24" i="19"/>
  <c r="U24" i="19"/>
  <c r="AC26" i="19"/>
  <c r="U26" i="19"/>
  <c r="AC28" i="19"/>
  <c r="U28" i="19"/>
  <c r="AB45" i="19"/>
  <c r="AC45" i="19" s="1"/>
  <c r="AP46" i="19"/>
  <c r="AQ46" i="19" s="1"/>
  <c r="Z49" i="19"/>
  <c r="Y51" i="19"/>
  <c r="Z51" i="19" s="1"/>
  <c r="N54" i="19"/>
  <c r="O54" i="19" s="1"/>
  <c r="X54" i="19"/>
  <c r="AE54" i="19" s="1"/>
  <c r="Z54" i="19"/>
  <c r="AM56" i="19"/>
  <c r="AN56" i="19" s="1"/>
  <c r="AF56" i="19"/>
  <c r="AG56" i="19" s="1"/>
  <c r="Y56" i="19"/>
  <c r="Z56" i="19" s="1"/>
  <c r="R56" i="19"/>
  <c r="S56" i="19" s="1"/>
  <c r="K56" i="19"/>
  <c r="L56" i="19" s="1"/>
  <c r="H56" i="19"/>
  <c r="V57" i="19"/>
  <c r="V53" i="19"/>
  <c r="N53" i="19"/>
  <c r="O53" i="19" s="1"/>
  <c r="AP57" i="19"/>
  <c r="AQ57" i="19" s="1"/>
  <c r="O59" i="19"/>
  <c r="U59" i="19"/>
  <c r="V59" i="19" s="1"/>
  <c r="AI59" i="19"/>
  <c r="AJ59" i="19" s="1"/>
  <c r="Q74" i="18"/>
  <c r="R45" i="18" s="1"/>
  <c r="S45" i="18" s="1"/>
  <c r="AM59" i="18"/>
  <c r="AN59" i="18" s="1"/>
  <c r="AF59" i="18"/>
  <c r="AG59" i="18" s="1"/>
  <c r="Y59" i="18"/>
  <c r="Z59" i="18" s="1"/>
  <c r="H59" i="18"/>
  <c r="G59" i="18"/>
  <c r="R59" i="18" s="1"/>
  <c r="S59" i="18" s="1"/>
  <c r="AN58" i="18"/>
  <c r="AM58" i="18"/>
  <c r="AG58" i="18"/>
  <c r="AF58" i="18"/>
  <c r="Z58" i="18"/>
  <c r="Y58" i="18"/>
  <c r="S58" i="18"/>
  <c r="L58" i="18"/>
  <c r="K58" i="18"/>
  <c r="H58" i="18"/>
  <c r="G57" i="18"/>
  <c r="Y57" i="18" s="1"/>
  <c r="Z57" i="18" s="1"/>
  <c r="G56" i="18"/>
  <c r="H56" i="18" s="1"/>
  <c r="G55" i="18"/>
  <c r="AF55" i="18" s="1"/>
  <c r="AG55" i="18" s="1"/>
  <c r="AM54" i="18"/>
  <c r="AF54" i="18"/>
  <c r="Y54" i="18"/>
  <c r="X54" i="18"/>
  <c r="AE54" i="18" s="1"/>
  <c r="R54" i="18"/>
  <c r="Q54" i="18"/>
  <c r="L54" i="18"/>
  <c r="K54" i="18"/>
  <c r="J54" i="18"/>
  <c r="G54" i="18"/>
  <c r="H54" i="18" s="1"/>
  <c r="AN53" i="18"/>
  <c r="AP53" i="18" s="1"/>
  <c r="AQ53" i="18" s="1"/>
  <c r="AG53" i="18"/>
  <c r="AB53" i="18"/>
  <c r="Z53" i="18"/>
  <c r="AI53" i="18" s="1"/>
  <c r="AJ53" i="18" s="1"/>
  <c r="S53" i="18"/>
  <c r="L53" i="18"/>
  <c r="H53" i="18"/>
  <c r="Q52" i="18"/>
  <c r="X52" i="18" s="1"/>
  <c r="AE52" i="18" s="1"/>
  <c r="AL52" i="18" s="1"/>
  <c r="X51" i="18"/>
  <c r="AE51" i="18" s="1"/>
  <c r="AL51" i="18" s="1"/>
  <c r="Q51" i="18"/>
  <c r="J49" i="18"/>
  <c r="Q49" i="18" s="1"/>
  <c r="X49" i="18" s="1"/>
  <c r="AE49" i="18" s="1"/>
  <c r="AL49" i="18" s="1"/>
  <c r="K48" i="18"/>
  <c r="K49" i="18" s="1"/>
  <c r="K52" i="18" s="1"/>
  <c r="L52" i="18" s="1"/>
  <c r="J48" i="18"/>
  <c r="H48" i="18"/>
  <c r="G48" i="18"/>
  <c r="G49" i="18" s="1"/>
  <c r="AP46" i="18"/>
  <c r="AN46" i="18"/>
  <c r="AG46" i="18"/>
  <c r="Z46" i="18"/>
  <c r="S46" i="18"/>
  <c r="AB46" i="18" s="1"/>
  <c r="AC46" i="18" s="1"/>
  <c r="L46" i="18"/>
  <c r="H46" i="18"/>
  <c r="AL45" i="18"/>
  <c r="AE45" i="18"/>
  <c r="X45" i="18"/>
  <c r="Q45" i="18"/>
  <c r="K45" i="18"/>
  <c r="L45" i="18" s="1"/>
  <c r="J45" i="18"/>
  <c r="G45" i="18"/>
  <c r="F45" i="18"/>
  <c r="H45" i="18" s="1"/>
  <c r="Q44" i="18"/>
  <c r="X44" i="18" s="1"/>
  <c r="AE44" i="18" s="1"/>
  <c r="AL44" i="18" s="1"/>
  <c r="K44" i="18"/>
  <c r="L44" i="18" s="1"/>
  <c r="G44" i="18"/>
  <c r="H44" i="18" s="1"/>
  <c r="AM43" i="18"/>
  <c r="AN43" i="18" s="1"/>
  <c r="AP43" i="18" s="1"/>
  <c r="AF43" i="18"/>
  <c r="AG43" i="18" s="1"/>
  <c r="AQ43" i="18" s="1"/>
  <c r="Y43" i="18"/>
  <c r="Z43" i="18" s="1"/>
  <c r="R43" i="18"/>
  <c r="S43" i="18" s="1"/>
  <c r="AC43" i="18" s="1"/>
  <c r="N43" i="18"/>
  <c r="K43" i="18"/>
  <c r="L43" i="18" s="1"/>
  <c r="G43" i="18"/>
  <c r="H43" i="18" s="1"/>
  <c r="O43" i="18" s="1"/>
  <c r="AM42" i="18"/>
  <c r="AN42" i="18" s="1"/>
  <c r="AP42" i="18" s="1"/>
  <c r="AF42" i="18"/>
  <c r="AG42" i="18" s="1"/>
  <c r="Z42" i="18"/>
  <c r="Y42" i="18"/>
  <c r="R42" i="18"/>
  <c r="S42" i="18" s="1"/>
  <c r="K42" i="18"/>
  <c r="L42" i="18" s="1"/>
  <c r="G42" i="18"/>
  <c r="H42" i="18" s="1"/>
  <c r="AQ41" i="18"/>
  <c r="AM41" i="18"/>
  <c r="AN41" i="18" s="1"/>
  <c r="AF41" i="18"/>
  <c r="AG41" i="18" s="1"/>
  <c r="AP41" i="18" s="1"/>
  <c r="Y41" i="18"/>
  <c r="Z41" i="18" s="1"/>
  <c r="AJ41" i="18" s="1"/>
  <c r="R41" i="18"/>
  <c r="S41" i="18" s="1"/>
  <c r="K41" i="18"/>
  <c r="L41" i="18" s="1"/>
  <c r="G41" i="18"/>
  <c r="H41" i="18" s="1"/>
  <c r="O41" i="18" s="1"/>
  <c r="AM40" i="18"/>
  <c r="AN40" i="18" s="1"/>
  <c r="AP40" i="18" s="1"/>
  <c r="AF40" i="18"/>
  <c r="AG40" i="18" s="1"/>
  <c r="AQ40" i="18" s="1"/>
  <c r="Y40" i="18"/>
  <c r="Z40" i="18" s="1"/>
  <c r="S40" i="18"/>
  <c r="R40" i="18"/>
  <c r="K40" i="18"/>
  <c r="L40" i="18" s="1"/>
  <c r="G40" i="18"/>
  <c r="H40" i="18" s="1"/>
  <c r="O40" i="18" s="1"/>
  <c r="AQ38" i="18"/>
  <c r="AM38" i="18"/>
  <c r="AN38" i="18" s="1"/>
  <c r="AJ38" i="18"/>
  <c r="AF38" i="18"/>
  <c r="AG38" i="18" s="1"/>
  <c r="Y38" i="18"/>
  <c r="Z38" i="18" s="1"/>
  <c r="R38" i="18"/>
  <c r="S38" i="18" s="1"/>
  <c r="O38" i="18"/>
  <c r="K38" i="18"/>
  <c r="L38" i="18" s="1"/>
  <c r="G38" i="18"/>
  <c r="H38" i="18" s="1"/>
  <c r="AN37" i="18"/>
  <c r="AP37" i="18" s="1"/>
  <c r="AM37" i="18"/>
  <c r="AF37" i="18"/>
  <c r="AG37" i="18" s="1"/>
  <c r="AQ37" i="18" s="1"/>
  <c r="Z37" i="18"/>
  <c r="AJ37" i="18" s="1"/>
  <c r="Y37" i="18"/>
  <c r="S37" i="18"/>
  <c r="R37" i="18"/>
  <c r="K37" i="18"/>
  <c r="L37" i="18" s="1"/>
  <c r="G37" i="18"/>
  <c r="H37" i="18" s="1"/>
  <c r="O37" i="18" s="1"/>
  <c r="AM36" i="18"/>
  <c r="AN36" i="18" s="1"/>
  <c r="AF36" i="18"/>
  <c r="AG36" i="18" s="1"/>
  <c r="AC36" i="18"/>
  <c r="Y36" i="18"/>
  <c r="Z36" i="18" s="1"/>
  <c r="AJ36" i="18" s="1"/>
  <c r="R36" i="18"/>
  <c r="S36" i="18" s="1"/>
  <c r="K36" i="18"/>
  <c r="L36" i="18" s="1"/>
  <c r="V36" i="18" s="1"/>
  <c r="G36" i="18"/>
  <c r="H36" i="18" s="1"/>
  <c r="O36" i="18" s="1"/>
  <c r="AM35" i="18"/>
  <c r="AN35" i="18" s="1"/>
  <c r="AP35" i="18" s="1"/>
  <c r="AF35" i="18"/>
  <c r="AG35" i="18" s="1"/>
  <c r="Y35" i="18"/>
  <c r="Z35" i="18" s="1"/>
  <c r="AJ35" i="18" s="1"/>
  <c r="S35" i="18"/>
  <c r="AC35" i="18" s="1"/>
  <c r="R35" i="18"/>
  <c r="K35" i="18"/>
  <c r="L35" i="18" s="1"/>
  <c r="G35" i="18"/>
  <c r="H35" i="18" s="1"/>
  <c r="O35" i="18" s="1"/>
  <c r="AM34" i="18"/>
  <c r="AN34" i="18" s="1"/>
  <c r="AP34" i="18" s="1"/>
  <c r="AF34" i="18"/>
  <c r="AG34" i="18" s="1"/>
  <c r="AQ34" i="18" s="1"/>
  <c r="Y34" i="18"/>
  <c r="Z34" i="18" s="1"/>
  <c r="R34" i="18"/>
  <c r="S34" i="18" s="1"/>
  <c r="AC34" i="18" s="1"/>
  <c r="N34" i="18"/>
  <c r="K34" i="18"/>
  <c r="L34" i="18" s="1"/>
  <c r="G34" i="18"/>
  <c r="H34" i="18" s="1"/>
  <c r="O34" i="18" s="1"/>
  <c r="AM33" i="18"/>
  <c r="AN33" i="18" s="1"/>
  <c r="AP33" i="18" s="1"/>
  <c r="AF33" i="18"/>
  <c r="AG33" i="18" s="1"/>
  <c r="Z33" i="18"/>
  <c r="Y33" i="18"/>
  <c r="R33" i="18"/>
  <c r="S33" i="18" s="1"/>
  <c r="K33" i="18"/>
  <c r="L33" i="18" s="1"/>
  <c r="V33" i="18" s="1"/>
  <c r="G33" i="18"/>
  <c r="H33" i="18" s="1"/>
  <c r="AQ32" i="18"/>
  <c r="AM32" i="18"/>
  <c r="AN32" i="18" s="1"/>
  <c r="AF32" i="18"/>
  <c r="AG32" i="18" s="1"/>
  <c r="AP32" i="18" s="1"/>
  <c r="Y32" i="18"/>
  <c r="Z32" i="18" s="1"/>
  <c r="R32" i="18"/>
  <c r="S32" i="18" s="1"/>
  <c r="K32" i="18"/>
  <c r="L32" i="18" s="1"/>
  <c r="V32" i="18" s="1"/>
  <c r="G32" i="18"/>
  <c r="H32" i="18" s="1"/>
  <c r="O32" i="18" s="1"/>
  <c r="AM31" i="18"/>
  <c r="AN31" i="18" s="1"/>
  <c r="AF31" i="18"/>
  <c r="AG31" i="18" s="1"/>
  <c r="AQ31" i="18" s="1"/>
  <c r="Y31" i="18"/>
  <c r="Z31" i="18" s="1"/>
  <c r="S31" i="18"/>
  <c r="R31" i="18"/>
  <c r="K31" i="18"/>
  <c r="L31" i="18" s="1"/>
  <c r="G31" i="18"/>
  <c r="H31" i="18" s="1"/>
  <c r="O31" i="18" s="1"/>
  <c r="AM30" i="18"/>
  <c r="AN30" i="18" s="1"/>
  <c r="AF30" i="18"/>
  <c r="AG30" i="18" s="1"/>
  <c r="AQ30" i="18" s="1"/>
  <c r="Y30" i="18"/>
  <c r="Z30" i="18" s="1"/>
  <c r="R30" i="18"/>
  <c r="S30" i="18" s="1"/>
  <c r="AC30" i="18" s="1"/>
  <c r="K30" i="18"/>
  <c r="L30" i="18" s="1"/>
  <c r="G30" i="18"/>
  <c r="H30" i="18" s="1"/>
  <c r="O30" i="18" s="1"/>
  <c r="AM29" i="18"/>
  <c r="AN29" i="18" s="1"/>
  <c r="AF29" i="18"/>
  <c r="AG29" i="18" s="1"/>
  <c r="Y29" i="18"/>
  <c r="Z29" i="18" s="1"/>
  <c r="R29" i="18"/>
  <c r="S29" i="18" s="1"/>
  <c r="L29" i="18"/>
  <c r="K29" i="18"/>
  <c r="G29" i="18"/>
  <c r="H29" i="18" s="1"/>
  <c r="AN28" i="18"/>
  <c r="AG28" i="18"/>
  <c r="AP28" i="18" s="1"/>
  <c r="AB28" i="18"/>
  <c r="Z28" i="18"/>
  <c r="AJ28" i="18" s="1"/>
  <c r="S28" i="18"/>
  <c r="O28" i="18"/>
  <c r="L28" i="18"/>
  <c r="V28" i="18" s="1"/>
  <c r="H28" i="18"/>
  <c r="AN27" i="18"/>
  <c r="AG27" i="18"/>
  <c r="AP27" i="18" s="1"/>
  <c r="Z27" i="18"/>
  <c r="S27" i="18"/>
  <c r="L27" i="18"/>
  <c r="V27" i="18" s="1"/>
  <c r="H27" i="18"/>
  <c r="O27" i="18" s="1"/>
  <c r="AN26" i="18"/>
  <c r="AG26" i="18"/>
  <c r="Z26" i="18"/>
  <c r="AJ26" i="18" s="1"/>
  <c r="S26" i="18"/>
  <c r="AC26" i="18" s="1"/>
  <c r="L26" i="18"/>
  <c r="H26" i="18"/>
  <c r="O26" i="18" s="1"/>
  <c r="AQ25" i="18"/>
  <c r="AN25" i="18"/>
  <c r="AG25" i="18"/>
  <c r="AB25" i="18"/>
  <c r="Z25" i="18"/>
  <c r="AI25" i="18" s="1"/>
  <c r="S25" i="18"/>
  <c r="AC25" i="18" s="1"/>
  <c r="L25" i="18"/>
  <c r="H25" i="18"/>
  <c r="O25" i="18" s="1"/>
  <c r="AQ24" i="18"/>
  <c r="AN24" i="18"/>
  <c r="AJ24" i="18"/>
  <c r="AG24" i="18"/>
  <c r="Z24" i="18"/>
  <c r="AI24" i="18" s="1"/>
  <c r="S24" i="18"/>
  <c r="L24" i="18"/>
  <c r="H24" i="18"/>
  <c r="O24" i="18" s="1"/>
  <c r="AN23" i="18"/>
  <c r="AG23" i="18"/>
  <c r="Z23" i="18"/>
  <c r="S23" i="18"/>
  <c r="L23" i="18"/>
  <c r="H23" i="18"/>
  <c r="Q74" i="17"/>
  <c r="AM59" i="17"/>
  <c r="AN59" i="17" s="1"/>
  <c r="AP59" i="17" s="1"/>
  <c r="AF59" i="17"/>
  <c r="AG59" i="17" s="1"/>
  <c r="Y59" i="17"/>
  <c r="Z59" i="17" s="1"/>
  <c r="R59" i="17"/>
  <c r="S59" i="17" s="1"/>
  <c r="K59" i="17"/>
  <c r="L59" i="17" s="1"/>
  <c r="G59" i="17"/>
  <c r="H59" i="17" s="1"/>
  <c r="AP58" i="17"/>
  <c r="AM58" i="17"/>
  <c r="AN58" i="17" s="1"/>
  <c r="AI58" i="17"/>
  <c r="AF58" i="17"/>
  <c r="AG58" i="17" s="1"/>
  <c r="AB58" i="17"/>
  <c r="Y58" i="17"/>
  <c r="Z58" i="17" s="1"/>
  <c r="U58" i="17"/>
  <c r="S58" i="17"/>
  <c r="N58" i="17"/>
  <c r="K58" i="17"/>
  <c r="L58" i="17" s="1"/>
  <c r="H58" i="17"/>
  <c r="O58" i="17" s="1"/>
  <c r="H57" i="17"/>
  <c r="G57" i="17"/>
  <c r="AM56" i="17"/>
  <c r="AN56" i="17" s="1"/>
  <c r="AP56" i="17" s="1"/>
  <c r="AG56" i="17"/>
  <c r="AQ56" i="17" s="1"/>
  <c r="AF56" i="17"/>
  <c r="Y56" i="17"/>
  <c r="Z56" i="17" s="1"/>
  <c r="S56" i="17"/>
  <c r="R56" i="17"/>
  <c r="K56" i="17"/>
  <c r="L56" i="17" s="1"/>
  <c r="H56" i="17"/>
  <c r="G56" i="17"/>
  <c r="H55" i="17"/>
  <c r="G55" i="17"/>
  <c r="AM54" i="17"/>
  <c r="AF54" i="17"/>
  <c r="Y54" i="17"/>
  <c r="R54" i="17"/>
  <c r="O54" i="17"/>
  <c r="K54" i="17"/>
  <c r="L54" i="17" s="1"/>
  <c r="N54" i="17" s="1"/>
  <c r="J54" i="17"/>
  <c r="Q54" i="17" s="1"/>
  <c r="X54" i="17" s="1"/>
  <c r="G54" i="17"/>
  <c r="H54" i="17" s="1"/>
  <c r="AP53" i="17"/>
  <c r="AN53" i="17"/>
  <c r="AG53" i="17"/>
  <c r="Z53" i="17"/>
  <c r="AB53" i="17" s="1"/>
  <c r="S53" i="17"/>
  <c r="N53" i="17"/>
  <c r="L53" i="17"/>
  <c r="H53" i="17"/>
  <c r="AL52" i="17"/>
  <c r="AE52" i="17"/>
  <c r="Q52" i="17"/>
  <c r="X52" i="17" s="1"/>
  <c r="Q51" i="17"/>
  <c r="X51" i="17" s="1"/>
  <c r="AE51" i="17" s="1"/>
  <c r="AL51" i="17" s="1"/>
  <c r="X49" i="17"/>
  <c r="AE49" i="17" s="1"/>
  <c r="AL49" i="17" s="1"/>
  <c r="J49" i="17"/>
  <c r="Q49" i="17" s="1"/>
  <c r="G49" i="17"/>
  <c r="Q48" i="17"/>
  <c r="X48" i="17" s="1"/>
  <c r="AE48" i="17" s="1"/>
  <c r="AL48" i="17" s="1"/>
  <c r="K48" i="17"/>
  <c r="J48" i="17"/>
  <c r="H48" i="17"/>
  <c r="G48" i="17"/>
  <c r="AQ46" i="17"/>
  <c r="AN46" i="17"/>
  <c r="AP46" i="17" s="1"/>
  <c r="AI46" i="17"/>
  <c r="AG46" i="17"/>
  <c r="Z46" i="17"/>
  <c r="U46" i="17"/>
  <c r="S46" i="17"/>
  <c r="L46" i="17"/>
  <c r="H46" i="17"/>
  <c r="AL45" i="17"/>
  <c r="AE45" i="17"/>
  <c r="X45" i="17"/>
  <c r="R45" i="17"/>
  <c r="S45" i="17" s="1"/>
  <c r="Q45" i="17"/>
  <c r="K45" i="17"/>
  <c r="J45" i="17"/>
  <c r="L45" i="17" s="1"/>
  <c r="G45" i="17"/>
  <c r="H45" i="17" s="1"/>
  <c r="F45" i="17"/>
  <c r="X44" i="17"/>
  <c r="AE44" i="17" s="1"/>
  <c r="AL44" i="17" s="1"/>
  <c r="R44" i="17"/>
  <c r="S44" i="17" s="1"/>
  <c r="Q44" i="17"/>
  <c r="K44" i="17"/>
  <c r="L44" i="17" s="1"/>
  <c r="G44" i="17"/>
  <c r="H44" i="17" s="1"/>
  <c r="AN43" i="17"/>
  <c r="AM43" i="17"/>
  <c r="AF43" i="17"/>
  <c r="AG43" i="17" s="1"/>
  <c r="Z43" i="17"/>
  <c r="Y43" i="17"/>
  <c r="R43" i="17"/>
  <c r="S43" i="17" s="1"/>
  <c r="L43" i="17"/>
  <c r="N43" i="17" s="1"/>
  <c r="K43" i="17"/>
  <c r="H43" i="17"/>
  <c r="O43" i="17" s="1"/>
  <c r="G43" i="17"/>
  <c r="AQ42" i="17"/>
  <c r="AN42" i="17"/>
  <c r="AP42" i="17" s="1"/>
  <c r="AM42" i="17"/>
  <c r="AJ42" i="17"/>
  <c r="AG42" i="17"/>
  <c r="AI42" i="17" s="1"/>
  <c r="AF42" i="17"/>
  <c r="AC42" i="17"/>
  <c r="Z42" i="17"/>
  <c r="AB42" i="17" s="1"/>
  <c r="Y42" i="17"/>
  <c r="S42" i="17"/>
  <c r="R42" i="17"/>
  <c r="L42" i="17"/>
  <c r="N42" i="17" s="1"/>
  <c r="K42" i="17"/>
  <c r="H42" i="17"/>
  <c r="O42" i="17" s="1"/>
  <c r="G42" i="17"/>
  <c r="AM41" i="17"/>
  <c r="AN41" i="17" s="1"/>
  <c r="AP41" i="17" s="1"/>
  <c r="AG41" i="17"/>
  <c r="AF41" i="17"/>
  <c r="Y41" i="17"/>
  <c r="Z41" i="17" s="1"/>
  <c r="S41" i="17"/>
  <c r="R41" i="17"/>
  <c r="O41" i="17"/>
  <c r="K41" i="17"/>
  <c r="L41" i="17" s="1"/>
  <c r="H41" i="17"/>
  <c r="G41" i="17"/>
  <c r="AQ40" i="17"/>
  <c r="AP40" i="17"/>
  <c r="AN40" i="17"/>
  <c r="AM40" i="17"/>
  <c r="AJ40" i="17"/>
  <c r="AI40" i="17"/>
  <c r="AG40" i="17"/>
  <c r="AF40" i="17"/>
  <c r="AC40" i="17"/>
  <c r="AB40" i="17"/>
  <c r="Z40" i="17"/>
  <c r="Y40" i="17"/>
  <c r="S40" i="17"/>
  <c r="R40" i="17"/>
  <c r="L40" i="17"/>
  <c r="U40" i="17" s="1"/>
  <c r="V40" i="17" s="1"/>
  <c r="K40" i="17"/>
  <c r="G40" i="17"/>
  <c r="H40" i="17" s="1"/>
  <c r="AN38" i="17"/>
  <c r="AM38" i="17"/>
  <c r="AF38" i="17"/>
  <c r="AG38" i="17" s="1"/>
  <c r="Z38" i="17"/>
  <c r="Y38" i="17"/>
  <c r="R38" i="17"/>
  <c r="S38" i="17" s="1"/>
  <c r="L38" i="17"/>
  <c r="K38" i="17"/>
  <c r="H38" i="17"/>
  <c r="O38" i="17" s="1"/>
  <c r="G38" i="17"/>
  <c r="AN37" i="17"/>
  <c r="AP37" i="17" s="1"/>
  <c r="AM37" i="17"/>
  <c r="AG37" i="17"/>
  <c r="AI37" i="17" s="1"/>
  <c r="AF37" i="17"/>
  <c r="Z37" i="17"/>
  <c r="AB37" i="17" s="1"/>
  <c r="Y37" i="17"/>
  <c r="S37" i="17"/>
  <c r="U37" i="17" s="1"/>
  <c r="R37" i="17"/>
  <c r="L37" i="17"/>
  <c r="N37" i="17" s="1"/>
  <c r="K37" i="17"/>
  <c r="H37" i="17"/>
  <c r="O37" i="17" s="1"/>
  <c r="G37" i="17"/>
  <c r="AM36" i="17"/>
  <c r="AN36" i="17" s="1"/>
  <c r="AP36" i="17" s="1"/>
  <c r="AG36" i="17"/>
  <c r="AF36" i="17"/>
  <c r="Y36" i="17"/>
  <c r="Z36" i="17" s="1"/>
  <c r="S36" i="17"/>
  <c r="R36" i="17"/>
  <c r="O36" i="17"/>
  <c r="K36" i="17"/>
  <c r="L36" i="17" s="1"/>
  <c r="H36" i="17"/>
  <c r="G36" i="17"/>
  <c r="AP35" i="17"/>
  <c r="AN35" i="17"/>
  <c r="AM35" i="17"/>
  <c r="AI35" i="17"/>
  <c r="AG35" i="17"/>
  <c r="AQ35" i="17" s="1"/>
  <c r="AF35" i="17"/>
  <c r="AB35" i="17"/>
  <c r="Z35" i="17"/>
  <c r="AJ35" i="17" s="1"/>
  <c r="Y35" i="17"/>
  <c r="U35" i="17"/>
  <c r="S35" i="17"/>
  <c r="AC35" i="17" s="1"/>
  <c r="R35" i="17"/>
  <c r="L35" i="17"/>
  <c r="V35" i="17" s="1"/>
  <c r="K35" i="17"/>
  <c r="G35" i="17"/>
  <c r="H35" i="17" s="1"/>
  <c r="AN34" i="17"/>
  <c r="AM34" i="17"/>
  <c r="AF34" i="17"/>
  <c r="AG34" i="17" s="1"/>
  <c r="Z34" i="17"/>
  <c r="Y34" i="17"/>
  <c r="R34" i="17"/>
  <c r="S34" i="17" s="1"/>
  <c r="L34" i="17"/>
  <c r="N34" i="17" s="1"/>
  <c r="K34" i="17"/>
  <c r="H34" i="17"/>
  <c r="O34" i="17" s="1"/>
  <c r="G34" i="17"/>
  <c r="AQ33" i="17"/>
  <c r="AN33" i="17"/>
  <c r="AP33" i="17" s="1"/>
  <c r="AM33" i="17"/>
  <c r="AJ33" i="17"/>
  <c r="AG33" i="17"/>
  <c r="AI33" i="17" s="1"/>
  <c r="AF33" i="17"/>
  <c r="AC33" i="17"/>
  <c r="Z33" i="17"/>
  <c r="AB33" i="17" s="1"/>
  <c r="Y33" i="17"/>
  <c r="V33" i="17"/>
  <c r="S33" i="17"/>
  <c r="U33" i="17" s="1"/>
  <c r="R33" i="17"/>
  <c r="O33" i="17"/>
  <c r="L33" i="17"/>
  <c r="K33" i="17"/>
  <c r="H33" i="17"/>
  <c r="G33" i="17"/>
  <c r="AM32" i="17"/>
  <c r="AN32" i="17" s="1"/>
  <c r="AP32" i="17" s="1"/>
  <c r="AG32" i="17"/>
  <c r="AF32" i="17"/>
  <c r="AC32" i="17"/>
  <c r="Y32" i="17"/>
  <c r="Z32" i="17" s="1"/>
  <c r="S32" i="17"/>
  <c r="R32" i="17"/>
  <c r="O32" i="17"/>
  <c r="K32" i="17"/>
  <c r="L32" i="17" s="1"/>
  <c r="H32" i="17"/>
  <c r="G32" i="17"/>
  <c r="AN31" i="17"/>
  <c r="AM31" i="17"/>
  <c r="AG31" i="17"/>
  <c r="AQ31" i="17" s="1"/>
  <c r="AF31" i="17"/>
  <c r="Z31" i="17"/>
  <c r="AJ31" i="17" s="1"/>
  <c r="Y31" i="17"/>
  <c r="S31" i="17"/>
  <c r="AC31" i="17" s="1"/>
  <c r="R31" i="17"/>
  <c r="L31" i="17"/>
  <c r="N31" i="17" s="1"/>
  <c r="K31" i="17"/>
  <c r="G31" i="17"/>
  <c r="H31" i="17" s="1"/>
  <c r="O31" i="17" s="1"/>
  <c r="AN30" i="17"/>
  <c r="AM30" i="17"/>
  <c r="AF30" i="17"/>
  <c r="AG30" i="17" s="1"/>
  <c r="Z30" i="17"/>
  <c r="Y30" i="17"/>
  <c r="R30" i="17"/>
  <c r="S30" i="17" s="1"/>
  <c r="L30" i="17"/>
  <c r="K30" i="17"/>
  <c r="H30" i="17"/>
  <c r="O30" i="17" s="1"/>
  <c r="G30" i="17"/>
  <c r="AN29" i="17"/>
  <c r="AM29" i="17"/>
  <c r="AG29" i="17"/>
  <c r="AF29" i="17"/>
  <c r="Z29" i="17"/>
  <c r="Y29" i="17"/>
  <c r="S29" i="17"/>
  <c r="R29" i="17"/>
  <c r="L29" i="17"/>
  <c r="K29" i="17"/>
  <c r="H29" i="17"/>
  <c r="G29" i="17"/>
  <c r="AN28" i="17"/>
  <c r="AG28" i="17"/>
  <c r="AQ28" i="17" s="1"/>
  <c r="Z28" i="17"/>
  <c r="U28" i="17"/>
  <c r="S28" i="17"/>
  <c r="AC28" i="17" s="1"/>
  <c r="L28" i="17"/>
  <c r="H28" i="17"/>
  <c r="AN27" i="17"/>
  <c r="AP27" i="17" s="1"/>
  <c r="AG27" i="17"/>
  <c r="AQ27" i="17" s="1"/>
  <c r="AC27" i="17"/>
  <c r="Z27" i="17"/>
  <c r="S27" i="17"/>
  <c r="O27" i="17"/>
  <c r="L27" i="17"/>
  <c r="V27" i="17" s="1"/>
  <c r="H27" i="17"/>
  <c r="AQ26" i="17"/>
  <c r="AN26" i="17"/>
  <c r="AI26" i="17"/>
  <c r="AG26" i="17"/>
  <c r="Z26" i="17"/>
  <c r="S26" i="17"/>
  <c r="AC26" i="17" s="1"/>
  <c r="O26" i="17"/>
  <c r="L26" i="17"/>
  <c r="V26" i="17" s="1"/>
  <c r="H26" i="17"/>
  <c r="AN25" i="17"/>
  <c r="AP25" i="17" s="1"/>
  <c r="AG25" i="17"/>
  <c r="AQ25" i="17" s="1"/>
  <c r="AC25" i="17"/>
  <c r="Z25" i="17"/>
  <c r="S25" i="17"/>
  <c r="O25" i="17"/>
  <c r="L25" i="17"/>
  <c r="V25" i="17" s="1"/>
  <c r="H25" i="17"/>
  <c r="AN24" i="17"/>
  <c r="AG24" i="17"/>
  <c r="AQ24" i="17" s="1"/>
  <c r="Z24" i="17"/>
  <c r="S24" i="17"/>
  <c r="AC24" i="17" s="1"/>
  <c r="O24" i="17"/>
  <c r="L24" i="17"/>
  <c r="V24" i="17" s="1"/>
  <c r="H24" i="17"/>
  <c r="AN23" i="17"/>
  <c r="AG23" i="17"/>
  <c r="Z23" i="17"/>
  <c r="S23" i="17"/>
  <c r="L23" i="17"/>
  <c r="H23" i="17"/>
  <c r="Q74" i="16"/>
  <c r="R45" i="16" s="1"/>
  <c r="S45" i="16" s="1"/>
  <c r="G59" i="16"/>
  <c r="H59" i="16" s="1"/>
  <c r="G58" i="16"/>
  <c r="H57" i="16"/>
  <c r="G57" i="16"/>
  <c r="AF56" i="16"/>
  <c r="AG56" i="16" s="1"/>
  <c r="H56" i="16"/>
  <c r="G56" i="16"/>
  <c r="R56" i="16" s="1"/>
  <c r="S56" i="16" s="1"/>
  <c r="G55" i="16"/>
  <c r="H55" i="16" s="1"/>
  <c r="AM54" i="16"/>
  <c r="AF54" i="16"/>
  <c r="Y54" i="16"/>
  <c r="R54" i="16"/>
  <c r="K54" i="16"/>
  <c r="J54" i="16"/>
  <c r="Q54" i="16" s="1"/>
  <c r="X54" i="16" s="1"/>
  <c r="G54" i="16"/>
  <c r="H54" i="16" s="1"/>
  <c r="AN53" i="16"/>
  <c r="AG53" i="16"/>
  <c r="Z53" i="16"/>
  <c r="S53" i="16"/>
  <c r="L53" i="16"/>
  <c r="H53" i="16"/>
  <c r="AE52" i="16"/>
  <c r="AL52" i="16" s="1"/>
  <c r="Q52" i="16"/>
  <c r="X52" i="16" s="1"/>
  <c r="Q51" i="16"/>
  <c r="X51" i="16" s="1"/>
  <c r="AE51" i="16" s="1"/>
  <c r="AL51" i="16" s="1"/>
  <c r="AE49" i="16"/>
  <c r="AL49" i="16" s="1"/>
  <c r="Q49" i="16"/>
  <c r="X49" i="16" s="1"/>
  <c r="R48" i="16"/>
  <c r="R49" i="16" s="1"/>
  <c r="R52" i="16" s="1"/>
  <c r="S52" i="16" s="1"/>
  <c r="Q48" i="16"/>
  <c r="X48" i="16" s="1"/>
  <c r="AE48" i="16" s="1"/>
  <c r="AL48" i="16" s="1"/>
  <c r="K48" i="16"/>
  <c r="K49" i="16" s="1"/>
  <c r="G48" i="16"/>
  <c r="H48" i="16" s="1"/>
  <c r="AN46" i="16"/>
  <c r="AG46" i="16"/>
  <c r="Z46" i="16"/>
  <c r="S46" i="16"/>
  <c r="L46" i="16"/>
  <c r="H46" i="16"/>
  <c r="AL45" i="16"/>
  <c r="AE45" i="16"/>
  <c r="X45" i="16"/>
  <c r="Q45" i="16"/>
  <c r="K45" i="16"/>
  <c r="J45" i="16"/>
  <c r="G45" i="16"/>
  <c r="F45" i="16"/>
  <c r="Q44" i="16"/>
  <c r="K44" i="16"/>
  <c r="L44" i="16" s="1"/>
  <c r="H44" i="16"/>
  <c r="G44" i="16"/>
  <c r="AM43" i="16"/>
  <c r="AN43" i="16" s="1"/>
  <c r="AP43" i="16" s="1"/>
  <c r="AF43" i="16"/>
  <c r="AG43" i="16" s="1"/>
  <c r="Y43" i="16"/>
  <c r="Z43" i="16" s="1"/>
  <c r="R43" i="16"/>
  <c r="S43" i="16" s="1"/>
  <c r="K43" i="16"/>
  <c r="L43" i="16" s="1"/>
  <c r="G43" i="16"/>
  <c r="H43" i="16" s="1"/>
  <c r="O43" i="16" s="1"/>
  <c r="AM42" i="16"/>
  <c r="AN42" i="16" s="1"/>
  <c r="AP42" i="16" s="1"/>
  <c r="AF42" i="16"/>
  <c r="AG42" i="16" s="1"/>
  <c r="Y42" i="16"/>
  <c r="Z42" i="16" s="1"/>
  <c r="R42" i="16"/>
  <c r="S42" i="16" s="1"/>
  <c r="K42" i="16"/>
  <c r="L42" i="16" s="1"/>
  <c r="G42" i="16"/>
  <c r="H42" i="16" s="1"/>
  <c r="AM41" i="16"/>
  <c r="AN41" i="16" s="1"/>
  <c r="AF41" i="16"/>
  <c r="AG41" i="16" s="1"/>
  <c r="Y41" i="16"/>
  <c r="Z41" i="16" s="1"/>
  <c r="R41" i="16"/>
  <c r="S41" i="16" s="1"/>
  <c r="L41" i="16"/>
  <c r="G41" i="16"/>
  <c r="H41" i="16" s="1"/>
  <c r="O41" i="16" s="1"/>
  <c r="AM40" i="16"/>
  <c r="AN40" i="16" s="1"/>
  <c r="AF40" i="16"/>
  <c r="AG40" i="16" s="1"/>
  <c r="Y40" i="16"/>
  <c r="Z40" i="16" s="1"/>
  <c r="R40" i="16"/>
  <c r="S40" i="16" s="1"/>
  <c r="AC40" i="16" s="1"/>
  <c r="K40" i="16"/>
  <c r="L40" i="16" s="1"/>
  <c r="G40" i="16"/>
  <c r="H40" i="16" s="1"/>
  <c r="AM38" i="16"/>
  <c r="AN38" i="16" s="1"/>
  <c r="AF38" i="16"/>
  <c r="AG38" i="16" s="1"/>
  <c r="Y38" i="16"/>
  <c r="Z38" i="16" s="1"/>
  <c r="R38" i="16"/>
  <c r="S38" i="16" s="1"/>
  <c r="K38" i="16"/>
  <c r="L38" i="16" s="1"/>
  <c r="G38" i="16"/>
  <c r="H38" i="16" s="1"/>
  <c r="O38" i="16" s="1"/>
  <c r="AM37" i="16"/>
  <c r="AN37" i="16" s="1"/>
  <c r="AF37" i="16"/>
  <c r="AG37" i="16" s="1"/>
  <c r="AQ37" i="16" s="1"/>
  <c r="Y37" i="16"/>
  <c r="Z37" i="16" s="1"/>
  <c r="AJ37" i="16" s="1"/>
  <c r="R37" i="16"/>
  <c r="S37" i="16" s="1"/>
  <c r="AC37" i="16" s="1"/>
  <c r="K37" i="16"/>
  <c r="L37" i="16" s="1"/>
  <c r="V37" i="16" s="1"/>
  <c r="G37" i="16"/>
  <c r="H37" i="16" s="1"/>
  <c r="AM36" i="16"/>
  <c r="AN36" i="16" s="1"/>
  <c r="AF36" i="16"/>
  <c r="AG36" i="16" s="1"/>
  <c r="Y36" i="16"/>
  <c r="Z36" i="16" s="1"/>
  <c r="R36" i="16"/>
  <c r="S36" i="16" s="1"/>
  <c r="L36" i="16"/>
  <c r="K36" i="16"/>
  <c r="H36" i="16"/>
  <c r="O36" i="16" s="1"/>
  <c r="G36" i="16"/>
  <c r="AM35" i="16"/>
  <c r="AN35" i="16" s="1"/>
  <c r="AF35" i="16"/>
  <c r="AG35" i="16" s="1"/>
  <c r="Y35" i="16"/>
  <c r="Z35" i="16" s="1"/>
  <c r="S35" i="16"/>
  <c r="R35" i="16"/>
  <c r="L35" i="16"/>
  <c r="V35" i="16" s="1"/>
  <c r="K35" i="16"/>
  <c r="H35" i="16"/>
  <c r="O35" i="16" s="1"/>
  <c r="G35" i="16"/>
  <c r="AM34" i="16"/>
  <c r="AN34" i="16" s="1"/>
  <c r="AF34" i="16"/>
  <c r="AG34" i="16" s="1"/>
  <c r="Y34" i="16"/>
  <c r="Z34" i="16" s="1"/>
  <c r="R34" i="16"/>
  <c r="S34" i="16" s="1"/>
  <c r="K34" i="16"/>
  <c r="L34" i="16" s="1"/>
  <c r="G34" i="16"/>
  <c r="H34" i="16" s="1"/>
  <c r="O34" i="16" s="1"/>
  <c r="AM33" i="16"/>
  <c r="AN33" i="16" s="1"/>
  <c r="AP33" i="16" s="1"/>
  <c r="AF33" i="16"/>
  <c r="AG33" i="16" s="1"/>
  <c r="Y33" i="16"/>
  <c r="Z33" i="16" s="1"/>
  <c r="R33" i="16"/>
  <c r="S33" i="16" s="1"/>
  <c r="K33" i="16"/>
  <c r="L33" i="16" s="1"/>
  <c r="V33" i="16" s="1"/>
  <c r="G33" i="16"/>
  <c r="H33" i="16" s="1"/>
  <c r="AM32" i="16"/>
  <c r="AN32" i="16" s="1"/>
  <c r="AF32" i="16"/>
  <c r="AG32" i="16" s="1"/>
  <c r="Z32" i="16"/>
  <c r="AJ32" i="16" s="1"/>
  <c r="Y32" i="16"/>
  <c r="R32" i="16"/>
  <c r="S32" i="16" s="1"/>
  <c r="K32" i="16"/>
  <c r="L32" i="16" s="1"/>
  <c r="H32" i="16"/>
  <c r="O32" i="16" s="1"/>
  <c r="G32" i="16"/>
  <c r="AN31" i="16"/>
  <c r="AM31" i="16"/>
  <c r="AG31" i="16"/>
  <c r="AQ31" i="16" s="1"/>
  <c r="AF31" i="16"/>
  <c r="Z31" i="16"/>
  <c r="AJ31" i="16" s="1"/>
  <c r="Y31" i="16"/>
  <c r="S31" i="16"/>
  <c r="AC31" i="16" s="1"/>
  <c r="R31" i="16"/>
  <c r="L31" i="16"/>
  <c r="K31" i="16"/>
  <c r="G31" i="16"/>
  <c r="H31" i="16" s="1"/>
  <c r="O31" i="16" s="1"/>
  <c r="AM30" i="16"/>
  <c r="AN30" i="16" s="1"/>
  <c r="AG30" i="16"/>
  <c r="AQ30" i="16" s="1"/>
  <c r="AF30" i="16"/>
  <c r="Y30" i="16"/>
  <c r="Z30" i="16" s="1"/>
  <c r="R30" i="16"/>
  <c r="S30" i="16" s="1"/>
  <c r="K30" i="16"/>
  <c r="L30" i="16" s="1"/>
  <c r="G30" i="16"/>
  <c r="H30" i="16" s="1"/>
  <c r="O30" i="16" s="1"/>
  <c r="AM29" i="16"/>
  <c r="AN29" i="16" s="1"/>
  <c r="AF29" i="16"/>
  <c r="AG29" i="16" s="1"/>
  <c r="Y29" i="16"/>
  <c r="Z29" i="16" s="1"/>
  <c r="R29" i="16"/>
  <c r="S29" i="16" s="1"/>
  <c r="K29" i="16"/>
  <c r="L29" i="16" s="1"/>
  <c r="G29" i="16"/>
  <c r="H29" i="16" s="1"/>
  <c r="AN28" i="16"/>
  <c r="AG28" i="16"/>
  <c r="AQ28" i="16" s="1"/>
  <c r="Z28" i="16"/>
  <c r="S28" i="16"/>
  <c r="U28" i="16" s="1"/>
  <c r="L28" i="16"/>
  <c r="H28" i="16"/>
  <c r="O28" i="16" s="1"/>
  <c r="AQ27" i="16"/>
  <c r="AN27" i="16"/>
  <c r="AG27" i="16"/>
  <c r="Z27" i="16"/>
  <c r="AJ27" i="16" s="1"/>
  <c r="S27" i="16"/>
  <c r="AC27" i="16" s="1"/>
  <c r="L27" i="16"/>
  <c r="H27" i="16"/>
  <c r="O27" i="16" s="1"/>
  <c r="AQ26" i="16"/>
  <c r="AN26" i="16"/>
  <c r="AP26" i="16" s="1"/>
  <c r="AG26" i="16"/>
  <c r="Z26" i="16"/>
  <c r="S26" i="16"/>
  <c r="AC26" i="16" s="1"/>
  <c r="L26" i="16"/>
  <c r="H26" i="16"/>
  <c r="O26" i="16" s="1"/>
  <c r="AN25" i="16"/>
  <c r="AG25" i="16"/>
  <c r="AQ25" i="16" s="1"/>
  <c r="Z25" i="16"/>
  <c r="AJ25" i="16" s="1"/>
  <c r="S25" i="16"/>
  <c r="O25" i="16"/>
  <c r="L25" i="16"/>
  <c r="H25" i="16"/>
  <c r="AN24" i="16"/>
  <c r="AG24" i="16"/>
  <c r="AQ24" i="16" s="1"/>
  <c r="Z24" i="16"/>
  <c r="AI24" i="16" s="1"/>
  <c r="S24" i="16"/>
  <c r="L24" i="16"/>
  <c r="H24" i="16"/>
  <c r="O24" i="16" s="1"/>
  <c r="AN23" i="16"/>
  <c r="AG23" i="16"/>
  <c r="Z23" i="16"/>
  <c r="S23" i="16"/>
  <c r="L23" i="16"/>
  <c r="H23" i="16"/>
  <c r="Q74" i="15"/>
  <c r="R48" i="15" s="1"/>
  <c r="R49" i="15" s="1"/>
  <c r="S49" i="15" s="1"/>
  <c r="AF59" i="15"/>
  <c r="AG59" i="15" s="1"/>
  <c r="G59" i="15"/>
  <c r="H59" i="15" s="1"/>
  <c r="H58" i="15"/>
  <c r="G58" i="15"/>
  <c r="AM57" i="15"/>
  <c r="AN57" i="15" s="1"/>
  <c r="AP57" i="15" s="1"/>
  <c r="Y57" i="15"/>
  <c r="Z57" i="15" s="1"/>
  <c r="K57" i="15"/>
  <c r="L57" i="15" s="1"/>
  <c r="H57" i="15"/>
  <c r="G57" i="15"/>
  <c r="AF57" i="15" s="1"/>
  <c r="AG57" i="15" s="1"/>
  <c r="G56" i="15"/>
  <c r="H56" i="15" s="1"/>
  <c r="G55" i="15"/>
  <c r="H55" i="15" s="1"/>
  <c r="AM54" i="15"/>
  <c r="AF54" i="15"/>
  <c r="Y54" i="15"/>
  <c r="Z54" i="15" s="1"/>
  <c r="AB54" i="15" s="1"/>
  <c r="AC54" i="15" s="1"/>
  <c r="S54" i="15"/>
  <c r="R54" i="15"/>
  <c r="K54" i="15"/>
  <c r="L54" i="15" s="1"/>
  <c r="J54" i="15"/>
  <c r="Q54" i="15" s="1"/>
  <c r="X54" i="15" s="1"/>
  <c r="AE54" i="15" s="1"/>
  <c r="AL54" i="15" s="1"/>
  <c r="AN54" i="15" s="1"/>
  <c r="G54" i="15"/>
  <c r="H54" i="15" s="1"/>
  <c r="AN53" i="15"/>
  <c r="AG53" i="15"/>
  <c r="Z53" i="15"/>
  <c r="V53" i="15"/>
  <c r="S53" i="15"/>
  <c r="AB53" i="15" s="1"/>
  <c r="AC53" i="15" s="1"/>
  <c r="N53" i="15"/>
  <c r="L53" i="15"/>
  <c r="U53" i="15" s="1"/>
  <c r="H53" i="15"/>
  <c r="Q52" i="15"/>
  <c r="X52" i="15" s="1"/>
  <c r="AE52" i="15" s="1"/>
  <c r="AL52" i="15" s="1"/>
  <c r="Q51" i="15"/>
  <c r="X51" i="15" s="1"/>
  <c r="AE51" i="15" s="1"/>
  <c r="AL51" i="15" s="1"/>
  <c r="AE49" i="15"/>
  <c r="AL49" i="15" s="1"/>
  <c r="X49" i="15"/>
  <c r="Q49" i="15"/>
  <c r="Q48" i="15"/>
  <c r="K48" i="15"/>
  <c r="G48" i="15"/>
  <c r="H48" i="15" s="1"/>
  <c r="AN46" i="15"/>
  <c r="AP46" i="15" s="1"/>
  <c r="AG46" i="15"/>
  <c r="Z46" i="15"/>
  <c r="S46" i="15"/>
  <c r="AB46" i="15" s="1"/>
  <c r="AC46" i="15" s="1"/>
  <c r="L46" i="15"/>
  <c r="N46" i="15" s="1"/>
  <c r="H46" i="15"/>
  <c r="O46" i="15" s="1"/>
  <c r="AL45" i="15"/>
  <c r="AE45" i="15"/>
  <c r="X45" i="15"/>
  <c r="R45" i="15"/>
  <c r="S45" i="15" s="1"/>
  <c r="Q45" i="15"/>
  <c r="K45" i="15"/>
  <c r="L45" i="15" s="1"/>
  <c r="J45" i="15"/>
  <c r="G45" i="15"/>
  <c r="F45" i="15"/>
  <c r="AE44" i="15"/>
  <c r="X44" i="15"/>
  <c r="Q44" i="15"/>
  <c r="K44" i="15"/>
  <c r="L44" i="15" s="1"/>
  <c r="G44" i="15"/>
  <c r="H44" i="15" s="1"/>
  <c r="AM43" i="15"/>
  <c r="AN43" i="15" s="1"/>
  <c r="AF43" i="15"/>
  <c r="AG43" i="15" s="1"/>
  <c r="Y43" i="15"/>
  <c r="Z43" i="15" s="1"/>
  <c r="AB43" i="15" s="1"/>
  <c r="R43" i="15"/>
  <c r="S43" i="15" s="1"/>
  <c r="K43" i="15"/>
  <c r="L43" i="15" s="1"/>
  <c r="G43" i="15"/>
  <c r="H43" i="15" s="1"/>
  <c r="O43" i="15" s="1"/>
  <c r="AM42" i="15"/>
  <c r="AN42" i="15" s="1"/>
  <c r="AP42" i="15" s="1"/>
  <c r="AF42" i="15"/>
  <c r="AG42" i="15" s="1"/>
  <c r="AQ42" i="15" s="1"/>
  <c r="Y42" i="15"/>
  <c r="Z42" i="15" s="1"/>
  <c r="AJ42" i="15" s="1"/>
  <c r="R42" i="15"/>
  <c r="S42" i="15" s="1"/>
  <c r="AC42" i="15" s="1"/>
  <c r="K42" i="15"/>
  <c r="L42" i="15" s="1"/>
  <c r="G42" i="15"/>
  <c r="H42" i="15" s="1"/>
  <c r="O42" i="15" s="1"/>
  <c r="AM41" i="15"/>
  <c r="AN41" i="15" s="1"/>
  <c r="AP41" i="15" s="1"/>
  <c r="AF41" i="15"/>
  <c r="AG41" i="15" s="1"/>
  <c r="Y41" i="15"/>
  <c r="Z41" i="15" s="1"/>
  <c r="R41" i="15"/>
  <c r="S41" i="15" s="1"/>
  <c r="L41" i="15"/>
  <c r="G41" i="15"/>
  <c r="H41" i="15" s="1"/>
  <c r="O41" i="15" s="1"/>
  <c r="AN40" i="15"/>
  <c r="AM40" i="15"/>
  <c r="AF40" i="15"/>
  <c r="AG40" i="15" s="1"/>
  <c r="AQ40" i="15" s="1"/>
  <c r="Z40" i="15"/>
  <c r="AJ40" i="15" s="1"/>
  <c r="Y40" i="15"/>
  <c r="R40" i="15"/>
  <c r="S40" i="15" s="1"/>
  <c r="AC40" i="15" s="1"/>
  <c r="L40" i="15"/>
  <c r="K40" i="15"/>
  <c r="G40" i="15"/>
  <c r="H40" i="15" s="1"/>
  <c r="O40" i="15" s="1"/>
  <c r="AM38" i="15"/>
  <c r="AN38" i="15" s="1"/>
  <c r="AF38" i="15"/>
  <c r="AG38" i="15" s="1"/>
  <c r="AQ38" i="15" s="1"/>
  <c r="Y38" i="15"/>
  <c r="Z38" i="15" s="1"/>
  <c r="R38" i="15"/>
  <c r="S38" i="15" s="1"/>
  <c r="AC38" i="15" s="1"/>
  <c r="K38" i="15"/>
  <c r="L38" i="15" s="1"/>
  <c r="G38" i="15"/>
  <c r="H38" i="15" s="1"/>
  <c r="O38" i="15" s="1"/>
  <c r="AM37" i="15"/>
  <c r="AN37" i="15" s="1"/>
  <c r="AP37" i="15" s="1"/>
  <c r="AF37" i="15"/>
  <c r="AG37" i="15" s="1"/>
  <c r="AQ37" i="15" s="1"/>
  <c r="Y37" i="15"/>
  <c r="Z37" i="15" s="1"/>
  <c r="R37" i="15"/>
  <c r="S37" i="15" s="1"/>
  <c r="K37" i="15"/>
  <c r="L37" i="15" s="1"/>
  <c r="G37" i="15"/>
  <c r="H37" i="15" s="1"/>
  <c r="O37" i="15" s="1"/>
  <c r="AM36" i="15"/>
  <c r="AN36" i="15" s="1"/>
  <c r="AP36" i="15" s="1"/>
  <c r="AF36" i="15"/>
  <c r="AG36" i="15" s="1"/>
  <c r="Y36" i="15"/>
  <c r="Z36" i="15" s="1"/>
  <c r="AJ36" i="15" s="1"/>
  <c r="R36" i="15"/>
  <c r="S36" i="15" s="1"/>
  <c r="AC36" i="15" s="1"/>
  <c r="K36" i="15"/>
  <c r="L36" i="15" s="1"/>
  <c r="V36" i="15" s="1"/>
  <c r="G36" i="15"/>
  <c r="H36" i="15" s="1"/>
  <c r="O36" i="15" s="1"/>
  <c r="AM35" i="15"/>
  <c r="AN35" i="15" s="1"/>
  <c r="AF35" i="15"/>
  <c r="AG35" i="15" s="1"/>
  <c r="Y35" i="15"/>
  <c r="Z35" i="15" s="1"/>
  <c r="AJ35" i="15" s="1"/>
  <c r="S35" i="15"/>
  <c r="AC35" i="15" s="1"/>
  <c r="R35" i="15"/>
  <c r="K35" i="15"/>
  <c r="L35" i="15" s="1"/>
  <c r="V35" i="15" s="1"/>
  <c r="G35" i="15"/>
  <c r="H35" i="15" s="1"/>
  <c r="O35" i="15" s="1"/>
  <c r="AM34" i="15"/>
  <c r="AN34" i="15" s="1"/>
  <c r="AP34" i="15" s="1"/>
  <c r="AF34" i="15"/>
  <c r="AG34" i="15" s="1"/>
  <c r="AI34" i="15" s="1"/>
  <c r="AC34" i="15"/>
  <c r="Y34" i="15"/>
  <c r="Z34" i="15" s="1"/>
  <c r="R34" i="15"/>
  <c r="S34" i="15" s="1"/>
  <c r="K34" i="15"/>
  <c r="L34" i="15" s="1"/>
  <c r="U34" i="15" s="1"/>
  <c r="G34" i="15"/>
  <c r="H34" i="15" s="1"/>
  <c r="O34" i="15" s="1"/>
  <c r="AM33" i="15"/>
  <c r="AN33" i="15" s="1"/>
  <c r="AF33" i="15"/>
  <c r="AG33" i="15" s="1"/>
  <c r="AQ33" i="15" s="1"/>
  <c r="Y33" i="15"/>
  <c r="Z33" i="15" s="1"/>
  <c r="R33" i="15"/>
  <c r="S33" i="15" s="1"/>
  <c r="AC33" i="15" s="1"/>
  <c r="K33" i="15"/>
  <c r="L33" i="15" s="1"/>
  <c r="V33" i="15" s="1"/>
  <c r="G33" i="15"/>
  <c r="H33" i="15" s="1"/>
  <c r="O33" i="15" s="1"/>
  <c r="AM32" i="15"/>
  <c r="AN32" i="15" s="1"/>
  <c r="AF32" i="15"/>
  <c r="AG32" i="15" s="1"/>
  <c r="Y32" i="15"/>
  <c r="Z32" i="15" s="1"/>
  <c r="AJ32" i="15" s="1"/>
  <c r="R32" i="15"/>
  <c r="S32" i="15" s="1"/>
  <c r="K32" i="15"/>
  <c r="L32" i="15" s="1"/>
  <c r="V32" i="15" s="1"/>
  <c r="H32" i="15"/>
  <c r="O32" i="15" s="1"/>
  <c r="G32" i="15"/>
  <c r="AM31" i="15"/>
  <c r="AN31" i="15" s="1"/>
  <c r="AF31" i="15"/>
  <c r="AG31" i="15" s="1"/>
  <c r="AQ31" i="15" s="1"/>
  <c r="Y31" i="15"/>
  <c r="Z31" i="15" s="1"/>
  <c r="AJ31" i="15" s="1"/>
  <c r="R31" i="15"/>
  <c r="S31" i="15" s="1"/>
  <c r="K31" i="15"/>
  <c r="L31" i="15" s="1"/>
  <c r="G31" i="15"/>
  <c r="H31" i="15" s="1"/>
  <c r="O31" i="15" s="1"/>
  <c r="AQ30" i="15"/>
  <c r="AM30" i="15"/>
  <c r="AN30" i="15" s="1"/>
  <c r="AP30" i="15" s="1"/>
  <c r="AF30" i="15"/>
  <c r="AG30" i="15" s="1"/>
  <c r="Y30" i="15"/>
  <c r="Z30" i="15" s="1"/>
  <c r="AI30" i="15" s="1"/>
  <c r="R30" i="15"/>
  <c r="S30" i="15" s="1"/>
  <c r="K30" i="15"/>
  <c r="L30" i="15" s="1"/>
  <c r="G30" i="15"/>
  <c r="H30" i="15" s="1"/>
  <c r="AM29" i="15"/>
  <c r="AN29" i="15" s="1"/>
  <c r="AF29" i="15"/>
  <c r="AG29" i="15" s="1"/>
  <c r="Y29" i="15"/>
  <c r="Z29" i="15" s="1"/>
  <c r="S29" i="15"/>
  <c r="R29" i="15"/>
  <c r="K29" i="15"/>
  <c r="L29" i="15" s="1"/>
  <c r="G29" i="15"/>
  <c r="H29" i="15" s="1"/>
  <c r="AN28" i="15"/>
  <c r="AJ28" i="15"/>
  <c r="AG28" i="15"/>
  <c r="AP28" i="15" s="1"/>
  <c r="Z28" i="15"/>
  <c r="AB28" i="15" s="1"/>
  <c r="S28" i="15"/>
  <c r="L28" i="15"/>
  <c r="V28" i="15" s="1"/>
  <c r="H28" i="15"/>
  <c r="O28" i="15" s="1"/>
  <c r="AN27" i="15"/>
  <c r="AG27" i="15"/>
  <c r="Z27" i="15"/>
  <c r="AB27" i="15" s="1"/>
  <c r="S27" i="15"/>
  <c r="L27" i="15"/>
  <c r="V27" i="15" s="1"/>
  <c r="H27" i="15"/>
  <c r="O27" i="15" s="1"/>
  <c r="AN26" i="15"/>
  <c r="AG26" i="15"/>
  <c r="Z26" i="15"/>
  <c r="AJ26" i="15" s="1"/>
  <c r="V26" i="15"/>
  <c r="S26" i="15"/>
  <c r="L26" i="15"/>
  <c r="H26" i="15"/>
  <c r="O26" i="15" s="1"/>
  <c r="AN25" i="15"/>
  <c r="AG25" i="15"/>
  <c r="AQ25" i="15" s="1"/>
  <c r="Z25" i="15"/>
  <c r="AB25" i="15" s="1"/>
  <c r="V25" i="15"/>
  <c r="S25" i="15"/>
  <c r="L25" i="15"/>
  <c r="H25" i="15"/>
  <c r="O25" i="15" s="1"/>
  <c r="AN24" i="15"/>
  <c r="AG24" i="15"/>
  <c r="Z24" i="15"/>
  <c r="AJ24" i="15" s="1"/>
  <c r="V24" i="15"/>
  <c r="S24" i="15"/>
  <c r="AB24" i="15" s="1"/>
  <c r="L24" i="15"/>
  <c r="H24" i="15"/>
  <c r="N24" i="15" s="1"/>
  <c r="AN23" i="15"/>
  <c r="AG23" i="15"/>
  <c r="Z23" i="15"/>
  <c r="S23" i="15"/>
  <c r="L23" i="15"/>
  <c r="H23" i="15"/>
  <c r="Q74" i="14"/>
  <c r="X74" i="14" s="1"/>
  <c r="Y48" i="14" s="1"/>
  <c r="Y49" i="14" s="1"/>
  <c r="Z49" i="14" s="1"/>
  <c r="AF59" i="14"/>
  <c r="AG59" i="14" s="1"/>
  <c r="G59" i="14"/>
  <c r="K59" i="14" s="1"/>
  <c r="L59" i="14" s="1"/>
  <c r="H58" i="14"/>
  <c r="G58" i="14"/>
  <c r="AM57" i="14"/>
  <c r="AN57" i="14" s="1"/>
  <c r="Y57" i="14"/>
  <c r="Z57" i="14" s="1"/>
  <c r="K57" i="14"/>
  <c r="L57" i="14" s="1"/>
  <c r="H57" i="14"/>
  <c r="G57" i="14"/>
  <c r="AF57" i="14" s="1"/>
  <c r="AG57" i="14" s="1"/>
  <c r="G56" i="14"/>
  <c r="H56" i="14" s="1"/>
  <c r="AN55" i="14"/>
  <c r="AM55" i="14"/>
  <c r="AF55" i="14"/>
  <c r="AG55" i="14" s="1"/>
  <c r="Z55" i="14"/>
  <c r="Y55" i="14"/>
  <c r="K55" i="14"/>
  <c r="L55" i="14" s="1"/>
  <c r="H55" i="14"/>
  <c r="G55" i="14"/>
  <c r="R55" i="14" s="1"/>
  <c r="S55" i="14" s="1"/>
  <c r="AM54" i="14"/>
  <c r="AF54" i="14"/>
  <c r="Y54" i="14"/>
  <c r="R54" i="14"/>
  <c r="K54" i="14"/>
  <c r="J54" i="14"/>
  <c r="G54" i="14"/>
  <c r="H54" i="14" s="1"/>
  <c r="AN53" i="14"/>
  <c r="AG53" i="14"/>
  <c r="Z53" i="14"/>
  <c r="V53" i="14"/>
  <c r="U53" i="14"/>
  <c r="S53" i="14"/>
  <c r="AB53" i="14" s="1"/>
  <c r="AC53" i="14" s="1"/>
  <c r="L53" i="14"/>
  <c r="H53" i="14"/>
  <c r="X52" i="14"/>
  <c r="AE52" i="14" s="1"/>
  <c r="AL52" i="14" s="1"/>
  <c r="Q52" i="14"/>
  <c r="AE51" i="14"/>
  <c r="AL51" i="14" s="1"/>
  <c r="Q51" i="14"/>
  <c r="X51" i="14" s="1"/>
  <c r="Q49" i="14"/>
  <c r="X49" i="14" s="1"/>
  <c r="AE49" i="14" s="1"/>
  <c r="AL49" i="14" s="1"/>
  <c r="K49" i="14"/>
  <c r="L49" i="14" s="1"/>
  <c r="X48" i="14"/>
  <c r="AE48" i="14" s="1"/>
  <c r="AL48" i="14" s="1"/>
  <c r="Q48" i="14"/>
  <c r="L48" i="14"/>
  <c r="K48" i="14"/>
  <c r="G48" i="14"/>
  <c r="AQ46" i="14"/>
  <c r="AN46" i="14"/>
  <c r="AP46" i="14" s="1"/>
  <c r="AG46" i="14"/>
  <c r="Z46" i="14"/>
  <c r="U46" i="14"/>
  <c r="S46" i="14"/>
  <c r="L46" i="14"/>
  <c r="H46" i="14"/>
  <c r="AL45" i="14"/>
  <c r="AE45" i="14"/>
  <c r="X45" i="14"/>
  <c r="Q45" i="14"/>
  <c r="K45" i="14"/>
  <c r="L45" i="14" s="1"/>
  <c r="J45" i="14"/>
  <c r="G45" i="14"/>
  <c r="F45" i="14"/>
  <c r="R44" i="14"/>
  <c r="S44" i="14" s="1"/>
  <c r="Q44" i="14"/>
  <c r="X44" i="14" s="1"/>
  <c r="AE44" i="14" s="1"/>
  <c r="AL44" i="14" s="1"/>
  <c r="K44" i="14"/>
  <c r="L44" i="14" s="1"/>
  <c r="G44" i="14"/>
  <c r="H44" i="14" s="1"/>
  <c r="AM43" i="14"/>
  <c r="AN43" i="14" s="1"/>
  <c r="AF43" i="14"/>
  <c r="AG43" i="14" s="1"/>
  <c r="Y43" i="14"/>
  <c r="Z43" i="14" s="1"/>
  <c r="R43" i="14"/>
  <c r="S43" i="14" s="1"/>
  <c r="L43" i="14"/>
  <c r="V43" i="14" s="1"/>
  <c r="K43" i="14"/>
  <c r="G43" i="14"/>
  <c r="H43" i="14" s="1"/>
  <c r="AM42" i="14"/>
  <c r="AN42" i="14" s="1"/>
  <c r="AP42" i="14" s="1"/>
  <c r="AG42" i="14"/>
  <c r="AF42" i="14"/>
  <c r="Y42" i="14"/>
  <c r="Z42" i="14" s="1"/>
  <c r="AJ42" i="14" s="1"/>
  <c r="R42" i="14"/>
  <c r="S42" i="14" s="1"/>
  <c r="K42" i="14"/>
  <c r="L42" i="14" s="1"/>
  <c r="G42" i="14"/>
  <c r="H42" i="14" s="1"/>
  <c r="O42" i="14" s="1"/>
  <c r="AN41" i="14"/>
  <c r="AM41" i="14"/>
  <c r="AF41" i="14"/>
  <c r="AG41" i="14" s="1"/>
  <c r="AQ41" i="14" s="1"/>
  <c r="Z41" i="14"/>
  <c r="AJ41" i="14" s="1"/>
  <c r="Y41" i="14"/>
  <c r="R41" i="14"/>
  <c r="S41" i="14" s="1"/>
  <c r="AC41" i="14" s="1"/>
  <c r="L41" i="14"/>
  <c r="G41" i="14"/>
  <c r="H41" i="14" s="1"/>
  <c r="O41" i="14" s="1"/>
  <c r="AQ40" i="14"/>
  <c r="AN40" i="14"/>
  <c r="AM40" i="14"/>
  <c r="AJ40" i="14"/>
  <c r="AI40" i="14"/>
  <c r="AG40" i="14"/>
  <c r="AF40" i="14"/>
  <c r="Z40" i="14"/>
  <c r="Y40" i="14"/>
  <c r="S40" i="14"/>
  <c r="AC40" i="14" s="1"/>
  <c r="R40" i="14"/>
  <c r="K40" i="14"/>
  <c r="L40" i="14" s="1"/>
  <c r="G40" i="14"/>
  <c r="H40" i="14" s="1"/>
  <c r="AN38" i="14"/>
  <c r="AM38" i="14"/>
  <c r="AF38" i="14"/>
  <c r="AG38" i="14" s="1"/>
  <c r="Z38" i="14"/>
  <c r="Y38" i="14"/>
  <c r="R38" i="14"/>
  <c r="S38" i="14" s="1"/>
  <c r="K38" i="14"/>
  <c r="L38" i="14" s="1"/>
  <c r="H38" i="14"/>
  <c r="O38" i="14" s="1"/>
  <c r="G38" i="14"/>
  <c r="AQ37" i="14"/>
  <c r="AP37" i="14"/>
  <c r="AN37" i="14"/>
  <c r="AM37" i="14"/>
  <c r="AJ37" i="14"/>
  <c r="AI37" i="14"/>
  <c r="AG37" i="14"/>
  <c r="AF37" i="14"/>
  <c r="AC37" i="14"/>
  <c r="AB37" i="14"/>
  <c r="Z37" i="14"/>
  <c r="Y37" i="14"/>
  <c r="S37" i="14"/>
  <c r="R37" i="14"/>
  <c r="K37" i="14"/>
  <c r="L37" i="14" s="1"/>
  <c r="H37" i="14"/>
  <c r="O37" i="14" s="1"/>
  <c r="G37" i="14"/>
  <c r="AM36" i="14"/>
  <c r="AN36" i="14" s="1"/>
  <c r="AG36" i="14"/>
  <c r="AF36" i="14"/>
  <c r="Y36" i="14"/>
  <c r="Z36" i="14" s="1"/>
  <c r="R36" i="14"/>
  <c r="S36" i="14" s="1"/>
  <c r="K36" i="14"/>
  <c r="L36" i="14" s="1"/>
  <c r="G36" i="14"/>
  <c r="H36" i="14" s="1"/>
  <c r="O36" i="14" s="1"/>
  <c r="AM35" i="14"/>
  <c r="AN35" i="14" s="1"/>
  <c r="AF35" i="14"/>
  <c r="AG35" i="14" s="1"/>
  <c r="Y35" i="14"/>
  <c r="Z35" i="14" s="1"/>
  <c r="R35" i="14"/>
  <c r="S35" i="14" s="1"/>
  <c r="L35" i="14"/>
  <c r="V35" i="14" s="1"/>
  <c r="K35" i="14"/>
  <c r="G35" i="14"/>
  <c r="H35" i="14" s="1"/>
  <c r="AM34" i="14"/>
  <c r="AN34" i="14" s="1"/>
  <c r="AF34" i="14"/>
  <c r="AG34" i="14" s="1"/>
  <c r="Y34" i="14"/>
  <c r="Z34" i="14" s="1"/>
  <c r="R34" i="14"/>
  <c r="S34" i="14" s="1"/>
  <c r="L34" i="14"/>
  <c r="K34" i="14"/>
  <c r="G34" i="14"/>
  <c r="H34" i="14" s="1"/>
  <c r="O34" i="14" s="1"/>
  <c r="AM33" i="14"/>
  <c r="AN33" i="14" s="1"/>
  <c r="AF33" i="14"/>
  <c r="AG33" i="14" s="1"/>
  <c r="Y33" i="14"/>
  <c r="Z33" i="14" s="1"/>
  <c r="R33" i="14"/>
  <c r="S33" i="14" s="1"/>
  <c r="L33" i="14"/>
  <c r="V33" i="14" s="1"/>
  <c r="K33" i="14"/>
  <c r="G33" i="14"/>
  <c r="H33" i="14" s="1"/>
  <c r="O33" i="14" s="1"/>
  <c r="AM32" i="14"/>
  <c r="AN32" i="14" s="1"/>
  <c r="AF32" i="14"/>
  <c r="AG32" i="14" s="1"/>
  <c r="Y32" i="14"/>
  <c r="Z32" i="14" s="1"/>
  <c r="S32" i="14"/>
  <c r="R32" i="14"/>
  <c r="K32" i="14"/>
  <c r="L32" i="14" s="1"/>
  <c r="H32" i="14"/>
  <c r="O32" i="14" s="1"/>
  <c r="G32" i="14"/>
  <c r="AN31" i="14"/>
  <c r="AP31" i="14" s="1"/>
  <c r="AM31" i="14"/>
  <c r="AG31" i="14"/>
  <c r="AQ31" i="14" s="1"/>
  <c r="AF31" i="14"/>
  <c r="Z31" i="14"/>
  <c r="Y31" i="14"/>
  <c r="R31" i="14"/>
  <c r="S31" i="14" s="1"/>
  <c r="L31" i="14"/>
  <c r="K31" i="14"/>
  <c r="G31" i="14"/>
  <c r="H31" i="14" s="1"/>
  <c r="AN30" i="14"/>
  <c r="AM30" i="14"/>
  <c r="AF30" i="14"/>
  <c r="AG30" i="14" s="1"/>
  <c r="Y30" i="14"/>
  <c r="Z30" i="14" s="1"/>
  <c r="R30" i="14"/>
  <c r="S30" i="14" s="1"/>
  <c r="K30" i="14"/>
  <c r="L30" i="14" s="1"/>
  <c r="H30" i="14"/>
  <c r="O30" i="14" s="1"/>
  <c r="G30" i="14"/>
  <c r="AM29" i="14"/>
  <c r="AN29" i="14" s="1"/>
  <c r="AG29" i="14"/>
  <c r="AF29" i="14"/>
  <c r="Y29" i="14"/>
  <c r="Z29" i="14" s="1"/>
  <c r="S29" i="14"/>
  <c r="R29" i="14"/>
  <c r="K29" i="14"/>
  <c r="L29" i="14" s="1"/>
  <c r="N29" i="14" s="1"/>
  <c r="H29" i="14"/>
  <c r="G29" i="14"/>
  <c r="AQ28" i="14"/>
  <c r="AN28" i="14"/>
  <c r="AP28" i="14" s="1"/>
  <c r="AG28" i="14"/>
  <c r="Z28" i="14"/>
  <c r="AI28" i="14" s="1"/>
  <c r="S28" i="14"/>
  <c r="U28" i="14" s="1"/>
  <c r="O28" i="14"/>
  <c r="L28" i="14"/>
  <c r="H28" i="14"/>
  <c r="AQ27" i="14"/>
  <c r="AN27" i="14"/>
  <c r="AP27" i="14" s="1"/>
  <c r="AG27" i="14"/>
  <c r="Z27" i="14"/>
  <c r="AI27" i="14" s="1"/>
  <c r="S27" i="14"/>
  <c r="L27" i="14"/>
  <c r="H27" i="14"/>
  <c r="O27" i="14" s="1"/>
  <c r="AN26" i="14"/>
  <c r="AG26" i="14"/>
  <c r="AQ26" i="14" s="1"/>
  <c r="Z26" i="14"/>
  <c r="AJ26" i="14" s="1"/>
  <c r="S26" i="14"/>
  <c r="AC26" i="14" s="1"/>
  <c r="L26" i="14"/>
  <c r="H26" i="14"/>
  <c r="O26" i="14" s="1"/>
  <c r="AN25" i="14"/>
  <c r="AG25" i="14"/>
  <c r="AQ25" i="14" s="1"/>
  <c r="Z25" i="14"/>
  <c r="AJ25" i="14" s="1"/>
  <c r="S25" i="14"/>
  <c r="AC25" i="14" s="1"/>
  <c r="L25" i="14"/>
  <c r="H25" i="14"/>
  <c r="O25" i="14" s="1"/>
  <c r="AQ24" i="14"/>
  <c r="AN24" i="14"/>
  <c r="AJ24" i="14"/>
  <c r="AG24" i="14"/>
  <c r="AB24" i="14"/>
  <c r="Z24" i="14"/>
  <c r="S24" i="14"/>
  <c r="U24" i="14" s="1"/>
  <c r="O24" i="14"/>
  <c r="L24" i="14"/>
  <c r="H24" i="14"/>
  <c r="AN23" i="14"/>
  <c r="AG23" i="14"/>
  <c r="Z23" i="14"/>
  <c r="S23" i="14"/>
  <c r="L23" i="14"/>
  <c r="H23" i="14"/>
  <c r="Q74" i="13"/>
  <c r="X74" i="13" s="1"/>
  <c r="AF59" i="13"/>
  <c r="AG59" i="13" s="1"/>
  <c r="G59" i="13"/>
  <c r="H59" i="13" s="1"/>
  <c r="O59" i="13" s="1"/>
  <c r="H58" i="13"/>
  <c r="G58" i="13"/>
  <c r="AM57" i="13"/>
  <c r="AN57" i="13" s="1"/>
  <c r="AP57" i="13" s="1"/>
  <c r="Y57" i="13"/>
  <c r="Z57" i="13" s="1"/>
  <c r="K57" i="13"/>
  <c r="L57" i="13" s="1"/>
  <c r="H57" i="13"/>
  <c r="G57" i="13"/>
  <c r="AF57" i="13" s="1"/>
  <c r="AG57" i="13" s="1"/>
  <c r="G56" i="13"/>
  <c r="H56" i="13" s="1"/>
  <c r="G55" i="13"/>
  <c r="H55" i="13" s="1"/>
  <c r="AM54" i="13"/>
  <c r="AF54" i="13"/>
  <c r="Y54" i="13"/>
  <c r="R54" i="13"/>
  <c r="K54" i="13"/>
  <c r="J54" i="13"/>
  <c r="G54" i="13"/>
  <c r="H54" i="13" s="1"/>
  <c r="AN53" i="13"/>
  <c r="AG53" i="13"/>
  <c r="Z53" i="13"/>
  <c r="U53" i="13"/>
  <c r="V53" i="13" s="1"/>
  <c r="S53" i="13"/>
  <c r="AB53" i="13" s="1"/>
  <c r="AC53" i="13" s="1"/>
  <c r="L53" i="13"/>
  <c r="H53" i="13"/>
  <c r="X52" i="13"/>
  <c r="AE52" i="13" s="1"/>
  <c r="AL52" i="13" s="1"/>
  <c r="Q52" i="13"/>
  <c r="G52" i="13"/>
  <c r="H52" i="13" s="1"/>
  <c r="AE51" i="13"/>
  <c r="AL51" i="13" s="1"/>
  <c r="Q51" i="13"/>
  <c r="X51" i="13" s="1"/>
  <c r="X49" i="13"/>
  <c r="AE49" i="13" s="1"/>
  <c r="AL49" i="13" s="1"/>
  <c r="Q49" i="13"/>
  <c r="AL48" i="13"/>
  <c r="AE48" i="13"/>
  <c r="X48" i="13"/>
  <c r="R48" i="13"/>
  <c r="S48" i="13" s="1"/>
  <c r="Q48" i="13"/>
  <c r="K48" i="13"/>
  <c r="K49" i="13" s="1"/>
  <c r="G48" i="13"/>
  <c r="G49" i="13" s="1"/>
  <c r="H49" i="13" s="1"/>
  <c r="AN46" i="13"/>
  <c r="AP46" i="13" s="1"/>
  <c r="AQ46" i="13" s="1"/>
  <c r="AG46" i="13"/>
  <c r="AB46" i="13"/>
  <c r="Z46" i="13"/>
  <c r="AI46" i="13" s="1"/>
  <c r="AJ46" i="13" s="1"/>
  <c r="S46" i="13"/>
  <c r="L46" i="13"/>
  <c r="H46" i="13"/>
  <c r="AL45" i="13"/>
  <c r="AE45" i="13"/>
  <c r="X45" i="13"/>
  <c r="R45" i="13"/>
  <c r="S45" i="13" s="1"/>
  <c r="Q45" i="13"/>
  <c r="K45" i="13"/>
  <c r="L45" i="13" s="1"/>
  <c r="J45" i="13"/>
  <c r="G45" i="13"/>
  <c r="F45" i="13"/>
  <c r="X44" i="13"/>
  <c r="AE44" i="13" s="1"/>
  <c r="AL44" i="13" s="1"/>
  <c r="Q44" i="13"/>
  <c r="K44" i="13"/>
  <c r="L44" i="13" s="1"/>
  <c r="H44" i="13"/>
  <c r="G44" i="13"/>
  <c r="AN43" i="13"/>
  <c r="AP43" i="13" s="1"/>
  <c r="AM43" i="13"/>
  <c r="AG43" i="13"/>
  <c r="AQ43" i="13" s="1"/>
  <c r="AF43" i="13"/>
  <c r="Z43" i="13"/>
  <c r="AJ43" i="13" s="1"/>
  <c r="Y43" i="13"/>
  <c r="S43" i="13"/>
  <c r="AC43" i="13" s="1"/>
  <c r="R43" i="13"/>
  <c r="K43" i="13"/>
  <c r="L43" i="13" s="1"/>
  <c r="G43" i="13"/>
  <c r="H43" i="13" s="1"/>
  <c r="O43" i="13" s="1"/>
  <c r="AM42" i="13"/>
  <c r="AN42" i="13" s="1"/>
  <c r="AP42" i="13" s="1"/>
  <c r="AF42" i="13"/>
  <c r="AG42" i="13" s="1"/>
  <c r="Y42" i="13"/>
  <c r="Z42" i="13" s="1"/>
  <c r="R42" i="13"/>
  <c r="S42" i="13" s="1"/>
  <c r="L42" i="13"/>
  <c r="K42" i="13"/>
  <c r="G42" i="13"/>
  <c r="H42" i="13" s="1"/>
  <c r="O42" i="13" s="1"/>
  <c r="AM41" i="13"/>
  <c r="AN41" i="13" s="1"/>
  <c r="AP41" i="13" s="1"/>
  <c r="AF41" i="13"/>
  <c r="AG41" i="13" s="1"/>
  <c r="Y41" i="13"/>
  <c r="Z41" i="13" s="1"/>
  <c r="R41" i="13"/>
  <c r="S41" i="13" s="1"/>
  <c r="L41" i="13"/>
  <c r="G41" i="13"/>
  <c r="H41" i="13" s="1"/>
  <c r="AM40" i="13"/>
  <c r="AN40" i="13" s="1"/>
  <c r="AF40" i="13"/>
  <c r="AG40" i="13" s="1"/>
  <c r="Y40" i="13"/>
  <c r="Z40" i="13" s="1"/>
  <c r="S40" i="13"/>
  <c r="R40" i="13"/>
  <c r="K40" i="13"/>
  <c r="L40" i="13" s="1"/>
  <c r="G40" i="13"/>
  <c r="H40" i="13" s="1"/>
  <c r="O40" i="13" s="1"/>
  <c r="AM38" i="13"/>
  <c r="AN38" i="13" s="1"/>
  <c r="AF38" i="13"/>
  <c r="AG38" i="13" s="1"/>
  <c r="Y38" i="13"/>
  <c r="Z38" i="13" s="1"/>
  <c r="R38" i="13"/>
  <c r="S38" i="13" s="1"/>
  <c r="K38" i="13"/>
  <c r="L38" i="13" s="1"/>
  <c r="V38" i="13" s="1"/>
  <c r="G38" i="13"/>
  <c r="H38" i="13" s="1"/>
  <c r="AM37" i="13"/>
  <c r="AN37" i="13" s="1"/>
  <c r="AF37" i="13"/>
  <c r="AG37" i="13" s="1"/>
  <c r="Y37" i="13"/>
  <c r="Z37" i="13" s="1"/>
  <c r="AJ37" i="13" s="1"/>
  <c r="R37" i="13"/>
  <c r="S37" i="13" s="1"/>
  <c r="K37" i="13"/>
  <c r="L37" i="13" s="1"/>
  <c r="G37" i="13"/>
  <c r="H37" i="13" s="1"/>
  <c r="O37" i="13" s="1"/>
  <c r="AN36" i="13"/>
  <c r="AM36" i="13"/>
  <c r="AF36" i="13"/>
  <c r="AG36" i="13" s="1"/>
  <c r="AQ36" i="13" s="1"/>
  <c r="Z36" i="13"/>
  <c r="AJ36" i="13" s="1"/>
  <c r="Y36" i="13"/>
  <c r="R36" i="13"/>
  <c r="S36" i="13" s="1"/>
  <c r="AC36" i="13" s="1"/>
  <c r="K36" i="13"/>
  <c r="L36" i="13" s="1"/>
  <c r="G36" i="13"/>
  <c r="H36" i="13" s="1"/>
  <c r="O36" i="13" s="1"/>
  <c r="AM35" i="13"/>
  <c r="AN35" i="13" s="1"/>
  <c r="AF35" i="13"/>
  <c r="AG35" i="13" s="1"/>
  <c r="Z35" i="13"/>
  <c r="AJ35" i="13" s="1"/>
  <c r="Y35" i="13"/>
  <c r="R35" i="13"/>
  <c r="S35" i="13" s="1"/>
  <c r="K35" i="13"/>
  <c r="L35" i="13" s="1"/>
  <c r="G35" i="13"/>
  <c r="H35" i="13" s="1"/>
  <c r="O35" i="13" s="1"/>
  <c r="AM34" i="13"/>
  <c r="AN34" i="13" s="1"/>
  <c r="AF34" i="13"/>
  <c r="AG34" i="13" s="1"/>
  <c r="Y34" i="13"/>
  <c r="Z34" i="13" s="1"/>
  <c r="R34" i="13"/>
  <c r="S34" i="13" s="1"/>
  <c r="K34" i="13"/>
  <c r="L34" i="13" s="1"/>
  <c r="G34" i="13"/>
  <c r="H34" i="13" s="1"/>
  <c r="O34" i="13" s="1"/>
  <c r="AM33" i="13"/>
  <c r="AN33" i="13" s="1"/>
  <c r="AF33" i="13"/>
  <c r="AG33" i="13" s="1"/>
  <c r="Y33" i="13"/>
  <c r="Z33" i="13" s="1"/>
  <c r="R33" i="13"/>
  <c r="S33" i="13" s="1"/>
  <c r="L33" i="13"/>
  <c r="K33" i="13"/>
  <c r="G33" i="13"/>
  <c r="H33" i="13" s="1"/>
  <c r="O33" i="13" s="1"/>
  <c r="AM32" i="13"/>
  <c r="AN32" i="13" s="1"/>
  <c r="AP32" i="13" s="1"/>
  <c r="AG32" i="13"/>
  <c r="AF32" i="13"/>
  <c r="Y32" i="13"/>
  <c r="Z32" i="13" s="1"/>
  <c r="R32" i="13"/>
  <c r="S32" i="13" s="1"/>
  <c r="K32" i="13"/>
  <c r="L32" i="13" s="1"/>
  <c r="V32" i="13" s="1"/>
  <c r="G32" i="13"/>
  <c r="H32" i="13" s="1"/>
  <c r="O32" i="13" s="1"/>
  <c r="AM31" i="13"/>
  <c r="AN31" i="13" s="1"/>
  <c r="AF31" i="13"/>
  <c r="AG31" i="13" s="1"/>
  <c r="Y31" i="13"/>
  <c r="Z31" i="13" s="1"/>
  <c r="R31" i="13"/>
  <c r="S31" i="13" s="1"/>
  <c r="AC31" i="13" s="1"/>
  <c r="K31" i="13"/>
  <c r="L31" i="13" s="1"/>
  <c r="G31" i="13"/>
  <c r="H31" i="13" s="1"/>
  <c r="O31" i="13" s="1"/>
  <c r="AM30" i="13"/>
  <c r="AN30" i="13" s="1"/>
  <c r="AF30" i="13"/>
  <c r="AG30" i="13" s="1"/>
  <c r="Y30" i="13"/>
  <c r="Z30" i="13" s="1"/>
  <c r="R30" i="13"/>
  <c r="S30" i="13" s="1"/>
  <c r="L30" i="13"/>
  <c r="V30" i="13" s="1"/>
  <c r="K30" i="13"/>
  <c r="G30" i="13"/>
  <c r="H30" i="13" s="1"/>
  <c r="AM29" i="13"/>
  <c r="AN29" i="13" s="1"/>
  <c r="AF29" i="13"/>
  <c r="AG29" i="13" s="1"/>
  <c r="Y29" i="13"/>
  <c r="Z29" i="13" s="1"/>
  <c r="R29" i="13"/>
  <c r="S29" i="13" s="1"/>
  <c r="K29" i="13"/>
  <c r="L29" i="13" s="1"/>
  <c r="G29" i="13"/>
  <c r="H29" i="13" s="1"/>
  <c r="AN28" i="13"/>
  <c r="AP28" i="13" s="1"/>
  <c r="AG28" i="13"/>
  <c r="Z28" i="13"/>
  <c r="S28" i="13"/>
  <c r="AC28" i="13" s="1"/>
  <c r="L28" i="13"/>
  <c r="V28" i="13" s="1"/>
  <c r="H28" i="13"/>
  <c r="O28" i="13" s="1"/>
  <c r="AN27" i="13"/>
  <c r="AG27" i="13"/>
  <c r="AI27" i="13" s="1"/>
  <c r="Z27" i="13"/>
  <c r="S27" i="13"/>
  <c r="AC27" i="13" s="1"/>
  <c r="L27" i="13"/>
  <c r="V27" i="13" s="1"/>
  <c r="H27" i="13"/>
  <c r="O27" i="13" s="1"/>
  <c r="AN26" i="13"/>
  <c r="AG26" i="13"/>
  <c r="AQ26" i="13" s="1"/>
  <c r="Z26" i="13"/>
  <c r="S26" i="13"/>
  <c r="AC26" i="13" s="1"/>
  <c r="O26" i="13"/>
  <c r="L26" i="13"/>
  <c r="H26" i="13"/>
  <c r="AN25" i="13"/>
  <c r="AG25" i="13"/>
  <c r="AQ25" i="13" s="1"/>
  <c r="AC25" i="13"/>
  <c r="Z25" i="13"/>
  <c r="S25" i="13"/>
  <c r="L25" i="13"/>
  <c r="H25" i="13"/>
  <c r="O25" i="13" s="1"/>
  <c r="AN24" i="13"/>
  <c r="AG24" i="13"/>
  <c r="Z24" i="13"/>
  <c r="U24" i="13"/>
  <c r="S24" i="13"/>
  <c r="AC24" i="13" s="1"/>
  <c r="O24" i="13"/>
  <c r="L24" i="13"/>
  <c r="H24" i="13"/>
  <c r="AN23" i="13"/>
  <c r="AG23" i="13"/>
  <c r="Z23" i="13"/>
  <c r="S23" i="13"/>
  <c r="L23" i="13"/>
  <c r="H23" i="13"/>
  <c r="Q74" i="12"/>
  <c r="X74" i="12" s="1"/>
  <c r="AM59" i="12"/>
  <c r="AN59" i="12" s="1"/>
  <c r="G59" i="12"/>
  <c r="AM58" i="12"/>
  <c r="AN58" i="12" s="1"/>
  <c r="AF58" i="12"/>
  <c r="AG58" i="12" s="1"/>
  <c r="S58" i="12"/>
  <c r="K58" i="12"/>
  <c r="L58" i="12" s="1"/>
  <c r="H58" i="12"/>
  <c r="G58" i="12"/>
  <c r="Y58" i="12" s="1"/>
  <c r="Z58" i="12" s="1"/>
  <c r="AB58" i="12" s="1"/>
  <c r="AC58" i="12" s="1"/>
  <c r="AF57" i="12"/>
  <c r="AG57" i="12" s="1"/>
  <c r="Y57" i="12"/>
  <c r="Z57" i="12" s="1"/>
  <c r="G57" i="12"/>
  <c r="H57" i="12" s="1"/>
  <c r="AM56" i="12"/>
  <c r="AN56" i="12" s="1"/>
  <c r="G56" i="12"/>
  <c r="Y56" i="12" s="1"/>
  <c r="Z56" i="12" s="1"/>
  <c r="G55" i="12"/>
  <c r="H55" i="12" s="1"/>
  <c r="AM54" i="12"/>
  <c r="AF54" i="12"/>
  <c r="AG54" i="12" s="1"/>
  <c r="Y54" i="12"/>
  <c r="S54" i="12"/>
  <c r="R54" i="12"/>
  <c r="K54" i="12"/>
  <c r="J54" i="12"/>
  <c r="Q54" i="12" s="1"/>
  <c r="X54" i="12" s="1"/>
  <c r="AE54" i="12" s="1"/>
  <c r="AL54" i="12" s="1"/>
  <c r="H54" i="12"/>
  <c r="G54" i="12"/>
  <c r="AN53" i="12"/>
  <c r="AP53" i="12" s="1"/>
  <c r="AG53" i="12"/>
  <c r="Z53" i="12"/>
  <c r="V53" i="12"/>
  <c r="S53" i="12"/>
  <c r="N53" i="12"/>
  <c r="O53" i="12" s="1"/>
  <c r="L53" i="12"/>
  <c r="U53" i="12" s="1"/>
  <c r="H53" i="12"/>
  <c r="X52" i="12"/>
  <c r="AE52" i="12" s="1"/>
  <c r="AL52" i="12" s="1"/>
  <c r="Q52" i="12"/>
  <c r="G52" i="12"/>
  <c r="H52" i="12" s="1"/>
  <c r="AL51" i="12"/>
  <c r="Q51" i="12"/>
  <c r="X51" i="12" s="1"/>
  <c r="AE51" i="12" s="1"/>
  <c r="AE49" i="12"/>
  <c r="AL49" i="12" s="1"/>
  <c r="X49" i="12"/>
  <c r="Q49" i="12"/>
  <c r="G49" i="12"/>
  <c r="G51" i="12" s="1"/>
  <c r="H51" i="12" s="1"/>
  <c r="X48" i="12"/>
  <c r="AE48" i="12" s="1"/>
  <c r="AL48" i="12" s="1"/>
  <c r="Q48" i="12"/>
  <c r="K48" i="12"/>
  <c r="H48" i="12"/>
  <c r="G48" i="12"/>
  <c r="AP46" i="12"/>
  <c r="AN46" i="12"/>
  <c r="AG46" i="12"/>
  <c r="AB46" i="12"/>
  <c r="Z46" i="12"/>
  <c r="S46" i="12"/>
  <c r="L46" i="12"/>
  <c r="H46" i="12"/>
  <c r="AL45" i="12"/>
  <c r="AE45" i="12"/>
  <c r="X45" i="12"/>
  <c r="Q45" i="12"/>
  <c r="K45" i="12"/>
  <c r="L45" i="12" s="1"/>
  <c r="J45" i="12"/>
  <c r="G45" i="12"/>
  <c r="F45" i="12"/>
  <c r="X44" i="12"/>
  <c r="AE44" i="12" s="1"/>
  <c r="AL44" i="12" s="1"/>
  <c r="Q44" i="12"/>
  <c r="K44" i="12"/>
  <c r="L44" i="12" s="1"/>
  <c r="N44" i="12" s="1"/>
  <c r="G44" i="12"/>
  <c r="H44" i="12" s="1"/>
  <c r="AM43" i="12"/>
  <c r="AN43" i="12" s="1"/>
  <c r="AJ43" i="12"/>
  <c r="AF43" i="12"/>
  <c r="AG43" i="12" s="1"/>
  <c r="AQ43" i="12" s="1"/>
  <c r="Y43" i="12"/>
  <c r="Z43" i="12" s="1"/>
  <c r="R43" i="12"/>
  <c r="S43" i="12" s="1"/>
  <c r="AB43" i="12" s="1"/>
  <c r="K43" i="12"/>
  <c r="L43" i="12" s="1"/>
  <c r="U43" i="12" s="1"/>
  <c r="G43" i="12"/>
  <c r="H43" i="12" s="1"/>
  <c r="O43" i="12" s="1"/>
  <c r="AM42" i="12"/>
  <c r="AN42" i="12" s="1"/>
  <c r="AG42" i="12"/>
  <c r="AF42" i="12"/>
  <c r="Y42" i="12"/>
  <c r="Z42" i="12" s="1"/>
  <c r="R42" i="12"/>
  <c r="S42" i="12" s="1"/>
  <c r="K42" i="12"/>
  <c r="L42" i="12" s="1"/>
  <c r="G42" i="12"/>
  <c r="H42" i="12" s="1"/>
  <c r="O42" i="12" s="1"/>
  <c r="AM41" i="12"/>
  <c r="AN41" i="12" s="1"/>
  <c r="AJ41" i="12"/>
  <c r="AF41" i="12"/>
  <c r="AG41" i="12" s="1"/>
  <c r="AC41" i="12"/>
  <c r="Y41" i="12"/>
  <c r="Z41" i="12" s="1"/>
  <c r="R41" i="12"/>
  <c r="S41" i="12" s="1"/>
  <c r="L41" i="12"/>
  <c r="U41" i="12" s="1"/>
  <c r="G41" i="12"/>
  <c r="H41" i="12" s="1"/>
  <c r="O41" i="12" s="1"/>
  <c r="AM40" i="12"/>
  <c r="AN40" i="12" s="1"/>
  <c r="AF40" i="12"/>
  <c r="AG40" i="12" s="1"/>
  <c r="Y40" i="12"/>
  <c r="Z40" i="12" s="1"/>
  <c r="R40" i="12"/>
  <c r="S40" i="12" s="1"/>
  <c r="K40" i="12"/>
  <c r="L40" i="12" s="1"/>
  <c r="G40" i="12"/>
  <c r="H40" i="12" s="1"/>
  <c r="O40" i="12" s="1"/>
  <c r="AM38" i="12"/>
  <c r="AN38" i="12" s="1"/>
  <c r="AJ38" i="12"/>
  <c r="AF38" i="12"/>
  <c r="AG38" i="12" s="1"/>
  <c r="AC38" i="12"/>
  <c r="Y38" i="12"/>
  <c r="Z38" i="12" s="1"/>
  <c r="R38" i="12"/>
  <c r="S38" i="12" s="1"/>
  <c r="AB38" i="12" s="1"/>
  <c r="K38" i="12"/>
  <c r="L38" i="12" s="1"/>
  <c r="G38" i="12"/>
  <c r="H38" i="12" s="1"/>
  <c r="O38" i="12" s="1"/>
  <c r="AM37" i="12"/>
  <c r="AN37" i="12" s="1"/>
  <c r="AG37" i="12"/>
  <c r="AF37" i="12"/>
  <c r="Y37" i="12"/>
  <c r="Z37" i="12" s="1"/>
  <c r="R37" i="12"/>
  <c r="S37" i="12" s="1"/>
  <c r="K37" i="12"/>
  <c r="L37" i="12" s="1"/>
  <c r="G37" i="12"/>
  <c r="H37" i="12" s="1"/>
  <c r="O37" i="12" s="1"/>
  <c r="AM36" i="12"/>
  <c r="AN36" i="12" s="1"/>
  <c r="AJ36" i="12"/>
  <c r="AF36" i="12"/>
  <c r="AG36" i="12" s="1"/>
  <c r="AC36" i="12"/>
  <c r="Y36" i="12"/>
  <c r="Z36" i="12" s="1"/>
  <c r="U36" i="12"/>
  <c r="R36" i="12"/>
  <c r="S36" i="12" s="1"/>
  <c r="K36" i="12"/>
  <c r="L36" i="12" s="1"/>
  <c r="G36" i="12"/>
  <c r="H36" i="12" s="1"/>
  <c r="O36" i="12" s="1"/>
  <c r="AM35" i="12"/>
  <c r="AN35" i="12" s="1"/>
  <c r="AF35" i="12"/>
  <c r="AG35" i="12" s="1"/>
  <c r="Y35" i="12"/>
  <c r="Z35" i="12" s="1"/>
  <c r="R35" i="12"/>
  <c r="S35" i="12" s="1"/>
  <c r="K35" i="12"/>
  <c r="L35" i="12" s="1"/>
  <c r="G35" i="12"/>
  <c r="H35" i="12" s="1"/>
  <c r="O35" i="12" s="1"/>
  <c r="AM34" i="12"/>
  <c r="AN34" i="12" s="1"/>
  <c r="AJ34" i="12"/>
  <c r="AF34" i="12"/>
  <c r="AG34" i="12" s="1"/>
  <c r="AC34" i="12"/>
  <c r="Y34" i="12"/>
  <c r="Z34" i="12" s="1"/>
  <c r="R34" i="12"/>
  <c r="S34" i="12" s="1"/>
  <c r="AB34" i="12" s="1"/>
  <c r="K34" i="12"/>
  <c r="L34" i="12" s="1"/>
  <c r="G34" i="12"/>
  <c r="H34" i="12" s="1"/>
  <c r="O34" i="12" s="1"/>
  <c r="AM33" i="12"/>
  <c r="AN33" i="12" s="1"/>
  <c r="AG33" i="12"/>
  <c r="AF33" i="12"/>
  <c r="Y33" i="12"/>
  <c r="Z33" i="12" s="1"/>
  <c r="R33" i="12"/>
  <c r="S33" i="12" s="1"/>
  <c r="K33" i="12"/>
  <c r="L33" i="12" s="1"/>
  <c r="G33" i="12"/>
  <c r="H33" i="12" s="1"/>
  <c r="O33" i="12" s="1"/>
  <c r="AM32" i="12"/>
  <c r="AN32" i="12" s="1"/>
  <c r="AJ32" i="12"/>
  <c r="AF32" i="12"/>
  <c r="AG32" i="12" s="1"/>
  <c r="AC32" i="12"/>
  <c r="Y32" i="12"/>
  <c r="Z32" i="12" s="1"/>
  <c r="U32" i="12"/>
  <c r="R32" i="12"/>
  <c r="S32" i="12" s="1"/>
  <c r="K32" i="12"/>
  <c r="L32" i="12" s="1"/>
  <c r="G32" i="12"/>
  <c r="H32" i="12" s="1"/>
  <c r="O32" i="12" s="1"/>
  <c r="AM31" i="12"/>
  <c r="AN31" i="12" s="1"/>
  <c r="AF31" i="12"/>
  <c r="AG31" i="12" s="1"/>
  <c r="Y31" i="12"/>
  <c r="Z31" i="12" s="1"/>
  <c r="R31" i="12"/>
  <c r="S31" i="12" s="1"/>
  <c r="K31" i="12"/>
  <c r="L31" i="12" s="1"/>
  <c r="G31" i="12"/>
  <c r="H31" i="12" s="1"/>
  <c r="O31" i="12" s="1"/>
  <c r="AM30" i="12"/>
  <c r="AN30" i="12" s="1"/>
  <c r="AF30" i="12"/>
  <c r="AG30" i="12" s="1"/>
  <c r="AC30" i="12"/>
  <c r="Y30" i="12"/>
  <c r="Z30" i="12" s="1"/>
  <c r="AJ30" i="12" s="1"/>
  <c r="R30" i="12"/>
  <c r="S30" i="12" s="1"/>
  <c r="K30" i="12"/>
  <c r="L30" i="12" s="1"/>
  <c r="G30" i="12"/>
  <c r="H30" i="12" s="1"/>
  <c r="O30" i="12" s="1"/>
  <c r="AM29" i="12"/>
  <c r="AN29" i="12" s="1"/>
  <c r="AG29" i="12"/>
  <c r="AF29" i="12"/>
  <c r="Y29" i="12"/>
  <c r="Z29" i="12" s="1"/>
  <c r="R29" i="12"/>
  <c r="S29" i="12" s="1"/>
  <c r="K29" i="12"/>
  <c r="L29" i="12" s="1"/>
  <c r="G29" i="12"/>
  <c r="H29" i="12" s="1"/>
  <c r="AP28" i="12"/>
  <c r="AN28" i="12"/>
  <c r="AG28" i="12"/>
  <c r="AQ28" i="12" s="1"/>
  <c r="Z28" i="12"/>
  <c r="V28" i="12"/>
  <c r="S28" i="12"/>
  <c r="AC28" i="12" s="1"/>
  <c r="O28" i="12"/>
  <c r="N28" i="12"/>
  <c r="L28" i="12"/>
  <c r="H28" i="12"/>
  <c r="AN27" i="12"/>
  <c r="AG27" i="12"/>
  <c r="AQ27" i="12" s="1"/>
  <c r="Z27" i="12"/>
  <c r="V27" i="12"/>
  <c r="S27" i="12"/>
  <c r="AC27" i="12" s="1"/>
  <c r="O27" i="12"/>
  <c r="N27" i="12"/>
  <c r="L27" i="12"/>
  <c r="H27" i="12"/>
  <c r="AN26" i="12"/>
  <c r="AP26" i="12" s="1"/>
  <c r="AG26" i="12"/>
  <c r="AQ26" i="12" s="1"/>
  <c r="Z26" i="12"/>
  <c r="V26" i="12"/>
  <c r="S26" i="12"/>
  <c r="AC26" i="12" s="1"/>
  <c r="O26" i="12"/>
  <c r="N26" i="12"/>
  <c r="L26" i="12"/>
  <c r="H26" i="12"/>
  <c r="AN25" i="12"/>
  <c r="AG25" i="12"/>
  <c r="AQ25" i="12" s="1"/>
  <c r="Z25" i="12"/>
  <c r="V25" i="12"/>
  <c r="S25" i="12"/>
  <c r="AC25" i="12" s="1"/>
  <c r="O25" i="12"/>
  <c r="N25" i="12"/>
  <c r="L25" i="12"/>
  <c r="H25" i="12"/>
  <c r="AN24" i="12"/>
  <c r="AP24" i="12" s="1"/>
  <c r="AG24" i="12"/>
  <c r="AQ24" i="12" s="1"/>
  <c r="Z24" i="12"/>
  <c r="V24" i="12"/>
  <c r="S24" i="12"/>
  <c r="AC24" i="12" s="1"/>
  <c r="O24" i="12"/>
  <c r="N24" i="12"/>
  <c r="L24" i="12"/>
  <c r="H24" i="12"/>
  <c r="AN23" i="12"/>
  <c r="AG23" i="12"/>
  <c r="Z23" i="12"/>
  <c r="S23" i="12"/>
  <c r="L23" i="12"/>
  <c r="N23" i="12" s="1"/>
  <c r="O23" i="12" s="1"/>
  <c r="H23" i="12"/>
  <c r="Q74" i="11"/>
  <c r="X74" i="11" s="1"/>
  <c r="AG59" i="11"/>
  <c r="AF59" i="11"/>
  <c r="Y59" i="11"/>
  <c r="Z59" i="11" s="1"/>
  <c r="R59" i="11"/>
  <c r="S59" i="11" s="1"/>
  <c r="K59" i="11"/>
  <c r="L59" i="11" s="1"/>
  <c r="H59" i="11"/>
  <c r="G59" i="11"/>
  <c r="AM59" i="11" s="1"/>
  <c r="AN59" i="11" s="1"/>
  <c r="AP59" i="11" s="1"/>
  <c r="G58" i="11"/>
  <c r="G57" i="11"/>
  <c r="Y57" i="11" s="1"/>
  <c r="Z57" i="11" s="1"/>
  <c r="G56" i="11"/>
  <c r="H56" i="11" s="1"/>
  <c r="G55" i="11"/>
  <c r="AM55" i="11" s="1"/>
  <c r="AN55" i="11" s="1"/>
  <c r="AM54" i="11"/>
  <c r="AF54" i="11"/>
  <c r="Y54" i="11"/>
  <c r="R54" i="11"/>
  <c r="K54" i="11"/>
  <c r="J54" i="11"/>
  <c r="G54" i="11"/>
  <c r="H54" i="11" s="1"/>
  <c r="AN53" i="11"/>
  <c r="AP53" i="11" s="1"/>
  <c r="AG53" i="11"/>
  <c r="Z53" i="11"/>
  <c r="S53" i="11"/>
  <c r="N53" i="11"/>
  <c r="L53" i="11"/>
  <c r="H53" i="11"/>
  <c r="Q52" i="11"/>
  <c r="X52" i="11" s="1"/>
  <c r="AE52" i="11" s="1"/>
  <c r="AL52" i="11" s="1"/>
  <c r="Q51" i="11"/>
  <c r="X51" i="11" s="1"/>
  <c r="AE51" i="11" s="1"/>
  <c r="AL51" i="11" s="1"/>
  <c r="AE49" i="11"/>
  <c r="AL49" i="11" s="1"/>
  <c r="X49" i="11"/>
  <c r="Q49" i="11"/>
  <c r="X48" i="11"/>
  <c r="AE48" i="11" s="1"/>
  <c r="AL48" i="11" s="1"/>
  <c r="R48" i="11"/>
  <c r="Q48" i="11"/>
  <c r="K48" i="11"/>
  <c r="G48" i="11"/>
  <c r="G49" i="11" s="1"/>
  <c r="AP46" i="11"/>
  <c r="AN46" i="11"/>
  <c r="AG46" i="11"/>
  <c r="Z46" i="11"/>
  <c r="S46" i="11"/>
  <c r="N46" i="11"/>
  <c r="O46" i="11" s="1"/>
  <c r="L46" i="11"/>
  <c r="U46" i="11" s="1"/>
  <c r="V46" i="11" s="1"/>
  <c r="H46" i="11"/>
  <c r="AL45" i="11"/>
  <c r="AE45" i="11"/>
  <c r="X45" i="11"/>
  <c r="R45" i="11"/>
  <c r="S45" i="11" s="1"/>
  <c r="U45" i="11" s="1"/>
  <c r="Q45" i="11"/>
  <c r="K45" i="11"/>
  <c r="J45" i="11"/>
  <c r="L45" i="11" s="1"/>
  <c r="G45" i="11"/>
  <c r="H45" i="11" s="1"/>
  <c r="F45" i="11"/>
  <c r="AE44" i="11"/>
  <c r="AL44" i="11" s="1"/>
  <c r="X44" i="11"/>
  <c r="R44" i="11"/>
  <c r="S44" i="11" s="1"/>
  <c r="Q44" i="11"/>
  <c r="K44" i="11"/>
  <c r="L44" i="11" s="1"/>
  <c r="G44" i="11"/>
  <c r="H44" i="11" s="1"/>
  <c r="AM43" i="11"/>
  <c r="AN43" i="11" s="1"/>
  <c r="AG43" i="11"/>
  <c r="AF43" i="11"/>
  <c r="Y43" i="11"/>
  <c r="Z43" i="11" s="1"/>
  <c r="R43" i="11"/>
  <c r="S43" i="11" s="1"/>
  <c r="K43" i="11"/>
  <c r="L43" i="11" s="1"/>
  <c r="H43" i="11"/>
  <c r="O43" i="11" s="1"/>
  <c r="G43" i="11"/>
  <c r="AN42" i="11"/>
  <c r="AP42" i="11" s="1"/>
  <c r="AM42" i="11"/>
  <c r="AG42" i="11"/>
  <c r="AI42" i="11" s="1"/>
  <c r="AF42" i="11"/>
  <c r="Z42" i="11"/>
  <c r="AB42" i="11" s="1"/>
  <c r="Y42" i="11"/>
  <c r="S42" i="11"/>
  <c r="U42" i="11" s="1"/>
  <c r="R42" i="11"/>
  <c r="L42" i="11"/>
  <c r="K42" i="11"/>
  <c r="G42" i="11"/>
  <c r="H42" i="11" s="1"/>
  <c r="O42" i="11" s="1"/>
  <c r="AN41" i="11"/>
  <c r="AG41" i="11"/>
  <c r="Z41" i="11"/>
  <c r="S41" i="11"/>
  <c r="L41" i="11"/>
  <c r="G41" i="11"/>
  <c r="H41" i="11" s="1"/>
  <c r="O41" i="11" s="1"/>
  <c r="AM40" i="11"/>
  <c r="AN40" i="11" s="1"/>
  <c r="AF40" i="11"/>
  <c r="AG40" i="11" s="1"/>
  <c r="Y40" i="11"/>
  <c r="Z40" i="11" s="1"/>
  <c r="S40" i="11"/>
  <c r="AC40" i="11" s="1"/>
  <c r="R40" i="11"/>
  <c r="K40" i="11"/>
  <c r="L40" i="11" s="1"/>
  <c r="N40" i="11" s="1"/>
  <c r="G40" i="11"/>
  <c r="H40" i="11" s="1"/>
  <c r="O40" i="11" s="1"/>
  <c r="AM38" i="11"/>
  <c r="AN38" i="11" s="1"/>
  <c r="AG38" i="11"/>
  <c r="AF38" i="11"/>
  <c r="Z38" i="11"/>
  <c r="AJ38" i="11" s="1"/>
  <c r="Y38" i="11"/>
  <c r="R38" i="11"/>
  <c r="S38" i="11" s="1"/>
  <c r="K38" i="11"/>
  <c r="L38" i="11" s="1"/>
  <c r="H38" i="11"/>
  <c r="O38" i="11" s="1"/>
  <c r="G38" i="11"/>
  <c r="AN37" i="11"/>
  <c r="AP37" i="11" s="1"/>
  <c r="AM37" i="11"/>
  <c r="AG37" i="11"/>
  <c r="AF37" i="11"/>
  <c r="Z37" i="11"/>
  <c r="Y37" i="11"/>
  <c r="S37" i="11"/>
  <c r="R37" i="11"/>
  <c r="L37" i="11"/>
  <c r="K37" i="11"/>
  <c r="G37" i="11"/>
  <c r="H37" i="11" s="1"/>
  <c r="O37" i="11" s="1"/>
  <c r="AN36" i="11"/>
  <c r="AM36" i="11"/>
  <c r="AG36" i="11"/>
  <c r="AQ36" i="11" s="1"/>
  <c r="AF36" i="11"/>
  <c r="Y36" i="11"/>
  <c r="Z36" i="11" s="1"/>
  <c r="R36" i="11"/>
  <c r="S36" i="11" s="1"/>
  <c r="K36" i="11"/>
  <c r="L36" i="11" s="1"/>
  <c r="G36" i="11"/>
  <c r="H36" i="11" s="1"/>
  <c r="O36" i="11" s="1"/>
  <c r="AM35" i="11"/>
  <c r="AN35" i="11" s="1"/>
  <c r="AP35" i="11" s="1"/>
  <c r="AF35" i="11"/>
  <c r="AG35" i="11" s="1"/>
  <c r="AQ35" i="11" s="1"/>
  <c r="Y35" i="11"/>
  <c r="Z35" i="11" s="1"/>
  <c r="AJ35" i="11" s="1"/>
  <c r="R35" i="11"/>
  <c r="S35" i="11" s="1"/>
  <c r="AC35" i="11" s="1"/>
  <c r="K35" i="11"/>
  <c r="L35" i="11" s="1"/>
  <c r="V35" i="11" s="1"/>
  <c r="G35" i="11"/>
  <c r="H35" i="11" s="1"/>
  <c r="O35" i="11" s="1"/>
  <c r="AM34" i="11"/>
  <c r="AN34" i="11" s="1"/>
  <c r="AF34" i="11"/>
  <c r="AG34" i="11" s="1"/>
  <c r="Y34" i="11"/>
  <c r="Z34" i="11" s="1"/>
  <c r="R34" i="11"/>
  <c r="S34" i="11" s="1"/>
  <c r="L34" i="11"/>
  <c r="K34" i="11"/>
  <c r="H34" i="11"/>
  <c r="O34" i="11" s="1"/>
  <c r="G34" i="11"/>
  <c r="AN33" i="11"/>
  <c r="AP33" i="11" s="1"/>
  <c r="AM33" i="11"/>
  <c r="AG33" i="11"/>
  <c r="AI33" i="11" s="1"/>
  <c r="AF33" i="11"/>
  <c r="Z33" i="11"/>
  <c r="AB33" i="11" s="1"/>
  <c r="Y33" i="11"/>
  <c r="S33" i="11"/>
  <c r="U33" i="11" s="1"/>
  <c r="R33" i="11"/>
  <c r="K33" i="11"/>
  <c r="L33" i="11" s="1"/>
  <c r="V33" i="11" s="1"/>
  <c r="G33" i="11"/>
  <c r="H33" i="11" s="1"/>
  <c r="AM32" i="11"/>
  <c r="AN32" i="11" s="1"/>
  <c r="AF32" i="11"/>
  <c r="AG32" i="11" s="1"/>
  <c r="Y32" i="11"/>
  <c r="Z32" i="11" s="1"/>
  <c r="R32" i="11"/>
  <c r="S32" i="11" s="1"/>
  <c r="U32" i="11" s="1"/>
  <c r="K32" i="11"/>
  <c r="L32" i="11" s="1"/>
  <c r="H32" i="11"/>
  <c r="O32" i="11" s="1"/>
  <c r="G32" i="11"/>
  <c r="AQ31" i="11"/>
  <c r="AN31" i="11"/>
  <c r="AP31" i="11" s="1"/>
  <c r="AM31" i="11"/>
  <c r="AJ31" i="11"/>
  <c r="AG31" i="11"/>
  <c r="AI31" i="11" s="1"/>
  <c r="AF31" i="11"/>
  <c r="Z31" i="11"/>
  <c r="Y31" i="11"/>
  <c r="R31" i="11"/>
  <c r="S31" i="11" s="1"/>
  <c r="L31" i="11"/>
  <c r="N31" i="11" s="1"/>
  <c r="K31" i="11"/>
  <c r="G31" i="11"/>
  <c r="H31" i="11" s="1"/>
  <c r="O31" i="11" s="1"/>
  <c r="AM30" i="11"/>
  <c r="AN30" i="11" s="1"/>
  <c r="AG30" i="11"/>
  <c r="AF30" i="11"/>
  <c r="Z30" i="11"/>
  <c r="Y30" i="11"/>
  <c r="R30" i="11"/>
  <c r="S30" i="11" s="1"/>
  <c r="K30" i="11"/>
  <c r="L30" i="11" s="1"/>
  <c r="H30" i="11"/>
  <c r="O30" i="11" s="1"/>
  <c r="G30" i="11"/>
  <c r="AN29" i="11"/>
  <c r="AM29" i="11"/>
  <c r="AG29" i="11"/>
  <c r="AF29" i="11"/>
  <c r="Z29" i="11"/>
  <c r="Y29" i="11"/>
  <c r="S29" i="11"/>
  <c r="R29" i="11"/>
  <c r="L29" i="11"/>
  <c r="K29" i="11"/>
  <c r="G29" i="11"/>
  <c r="H29" i="11" s="1"/>
  <c r="AQ28" i="11"/>
  <c r="AN28" i="11"/>
  <c r="AP28" i="11" s="1"/>
  <c r="AG28" i="11"/>
  <c r="Z28" i="11"/>
  <c r="AJ28" i="11" s="1"/>
  <c r="U28" i="11"/>
  <c r="S28" i="11"/>
  <c r="AC28" i="11" s="1"/>
  <c r="L28" i="11"/>
  <c r="H28" i="11"/>
  <c r="O28" i="11" s="1"/>
  <c r="AQ27" i="11"/>
  <c r="AN27" i="11"/>
  <c r="AP27" i="11" s="1"/>
  <c r="AI27" i="11"/>
  <c r="AG27" i="11"/>
  <c r="Z27" i="11"/>
  <c r="S27" i="11"/>
  <c r="AC27" i="11" s="1"/>
  <c r="O27" i="11"/>
  <c r="L27" i="11"/>
  <c r="H27" i="11"/>
  <c r="AQ26" i="11"/>
  <c r="AN26" i="11"/>
  <c r="AP26" i="11" s="1"/>
  <c r="AJ26" i="11"/>
  <c r="AG26" i="11"/>
  <c r="AB26" i="11"/>
  <c r="Z26" i="11"/>
  <c r="AI26" i="11" s="1"/>
  <c r="S26" i="11"/>
  <c r="AC26" i="11" s="1"/>
  <c r="O26" i="11"/>
  <c r="L26" i="11"/>
  <c r="H26" i="11"/>
  <c r="AQ25" i="11"/>
  <c r="AN25" i="11"/>
  <c r="AP25" i="11" s="1"/>
  <c r="AJ25" i="11"/>
  <c r="AG25" i="11"/>
  <c r="AC25" i="11"/>
  <c r="Z25" i="11"/>
  <c r="AI25" i="11" s="1"/>
  <c r="S25" i="11"/>
  <c r="L25" i="11"/>
  <c r="H25" i="11"/>
  <c r="O25" i="11" s="1"/>
  <c r="AQ24" i="11"/>
  <c r="AN24" i="11"/>
  <c r="AP24" i="11" s="1"/>
  <c r="AG24" i="11"/>
  <c r="Z24" i="11"/>
  <c r="AI24" i="11" s="1"/>
  <c r="U24" i="11"/>
  <c r="S24" i="11"/>
  <c r="L24" i="11"/>
  <c r="H24" i="11"/>
  <c r="O24" i="11" s="1"/>
  <c r="AN23" i="11"/>
  <c r="AG23" i="11"/>
  <c r="Z23" i="11"/>
  <c r="S23" i="11"/>
  <c r="L23" i="11"/>
  <c r="H23" i="11"/>
  <c r="Q74" i="10"/>
  <c r="X74" i="10" s="1"/>
  <c r="G59" i="10"/>
  <c r="K59" i="10" s="1"/>
  <c r="L59" i="10" s="1"/>
  <c r="G58" i="10"/>
  <c r="R58" i="10" s="1"/>
  <c r="G57" i="10"/>
  <c r="AM57" i="10" s="1"/>
  <c r="AN57" i="10" s="1"/>
  <c r="G56" i="10"/>
  <c r="AF55" i="10"/>
  <c r="AG55" i="10" s="1"/>
  <c r="G55" i="10"/>
  <c r="Y55" i="10" s="1"/>
  <c r="Z55" i="10" s="1"/>
  <c r="AM54" i="10"/>
  <c r="AN54" i="10" s="1"/>
  <c r="AP54" i="10" s="1"/>
  <c r="AF54" i="10"/>
  <c r="AG54" i="10" s="1"/>
  <c r="Y54" i="10"/>
  <c r="Z54" i="10" s="1"/>
  <c r="R54" i="10"/>
  <c r="S54" i="10" s="1"/>
  <c r="L54" i="10"/>
  <c r="K54" i="10"/>
  <c r="J54" i="10"/>
  <c r="Q54" i="10" s="1"/>
  <c r="X54" i="10" s="1"/>
  <c r="AE54" i="10" s="1"/>
  <c r="AL54" i="10" s="1"/>
  <c r="G54" i="10"/>
  <c r="H54" i="10" s="1"/>
  <c r="AP53" i="10"/>
  <c r="AN53" i="10"/>
  <c r="AG53" i="10"/>
  <c r="Z53" i="10"/>
  <c r="S53" i="10"/>
  <c r="AB53" i="10" s="1"/>
  <c r="AC53" i="10" s="1"/>
  <c r="L53" i="10"/>
  <c r="H53" i="10"/>
  <c r="Q52" i="10"/>
  <c r="X52" i="10" s="1"/>
  <c r="AE52" i="10" s="1"/>
  <c r="AL52" i="10" s="1"/>
  <c r="Q51" i="10"/>
  <c r="X51" i="10" s="1"/>
  <c r="AE51" i="10" s="1"/>
  <c r="AL51" i="10" s="1"/>
  <c r="AM49" i="10"/>
  <c r="AE49" i="10"/>
  <c r="AG49" i="10" s="1"/>
  <c r="Y49" i="10"/>
  <c r="X49" i="10"/>
  <c r="R49" i="10"/>
  <c r="Q49" i="10"/>
  <c r="S49" i="10" s="1"/>
  <c r="L49" i="10"/>
  <c r="K49" i="10"/>
  <c r="J49" i="10"/>
  <c r="AL49" i="10" s="1"/>
  <c r="G49" i="10"/>
  <c r="H49" i="10" s="1"/>
  <c r="AM48" i="10"/>
  <c r="AF48" i="10"/>
  <c r="AF49" i="10" s="1"/>
  <c r="Y48" i="10"/>
  <c r="X48" i="10"/>
  <c r="Z48" i="10" s="1"/>
  <c r="R48" i="10"/>
  <c r="L48" i="10"/>
  <c r="K48" i="10"/>
  <c r="J48" i="10"/>
  <c r="AE48" i="10" s="1"/>
  <c r="AG48" i="10" s="1"/>
  <c r="G48" i="10"/>
  <c r="H48" i="10" s="1"/>
  <c r="O46" i="10"/>
  <c r="J46" i="10"/>
  <c r="H46" i="10"/>
  <c r="AL45" i="10"/>
  <c r="AE45" i="10"/>
  <c r="X45" i="10"/>
  <c r="Q45" i="10"/>
  <c r="K45" i="10"/>
  <c r="J45" i="10"/>
  <c r="G45" i="10"/>
  <c r="F45" i="10"/>
  <c r="AM44" i="10"/>
  <c r="AN44" i="10" s="1"/>
  <c r="AG44" i="10"/>
  <c r="AI44" i="10" s="1"/>
  <c r="AF44" i="10"/>
  <c r="Y44" i="10"/>
  <c r="Z44" i="10" s="1"/>
  <c r="U44" i="10"/>
  <c r="R44" i="10"/>
  <c r="S44" i="10" s="1"/>
  <c r="N44" i="10"/>
  <c r="K44" i="10"/>
  <c r="L44" i="10" s="1"/>
  <c r="G44" i="10"/>
  <c r="H44" i="10" s="1"/>
  <c r="AM43" i="10"/>
  <c r="AN43" i="10" s="1"/>
  <c r="AF43" i="10"/>
  <c r="AG43" i="10" s="1"/>
  <c r="AQ43" i="10" s="1"/>
  <c r="Y43" i="10"/>
  <c r="Z43" i="10" s="1"/>
  <c r="R43" i="10"/>
  <c r="S43" i="10" s="1"/>
  <c r="AC43" i="10" s="1"/>
  <c r="L43" i="10"/>
  <c r="G43" i="10"/>
  <c r="H43" i="10" s="1"/>
  <c r="O43" i="10" s="1"/>
  <c r="AM42" i="10"/>
  <c r="AN42" i="10" s="1"/>
  <c r="AP42" i="10" s="1"/>
  <c r="AF42" i="10"/>
  <c r="AG42" i="10" s="1"/>
  <c r="AQ42" i="10" s="1"/>
  <c r="Y42" i="10"/>
  <c r="Z42" i="10" s="1"/>
  <c r="AJ42" i="10" s="1"/>
  <c r="R42" i="10"/>
  <c r="S42" i="10" s="1"/>
  <c r="AC42" i="10" s="1"/>
  <c r="K42" i="10"/>
  <c r="L42" i="10" s="1"/>
  <c r="G42" i="10"/>
  <c r="H42" i="10" s="1"/>
  <c r="AM41" i="10"/>
  <c r="AN41" i="10" s="1"/>
  <c r="AF41" i="10"/>
  <c r="AG41" i="10" s="1"/>
  <c r="Y41" i="10"/>
  <c r="Z41" i="10" s="1"/>
  <c r="AJ41" i="10" s="1"/>
  <c r="R41" i="10"/>
  <c r="S41" i="10" s="1"/>
  <c r="L41" i="10"/>
  <c r="H41" i="10"/>
  <c r="O41" i="10" s="1"/>
  <c r="AP40" i="10"/>
  <c r="AM40" i="10"/>
  <c r="AN40" i="10" s="1"/>
  <c r="AI40" i="10"/>
  <c r="AF40" i="10"/>
  <c r="AG40" i="10" s="1"/>
  <c r="AQ40" i="10" s="1"/>
  <c r="AB40" i="10"/>
  <c r="Y40" i="10"/>
  <c r="Z40" i="10" s="1"/>
  <c r="AJ40" i="10" s="1"/>
  <c r="R40" i="10"/>
  <c r="S40" i="10" s="1"/>
  <c r="AC40" i="10" s="1"/>
  <c r="K40" i="10"/>
  <c r="L40" i="10" s="1"/>
  <c r="G40" i="10"/>
  <c r="H40" i="10" s="1"/>
  <c r="O40" i="10" s="1"/>
  <c r="AM38" i="10"/>
  <c r="AN38" i="10" s="1"/>
  <c r="AF38" i="10"/>
  <c r="AG38" i="10" s="1"/>
  <c r="AQ38" i="10" s="1"/>
  <c r="Y38" i="10"/>
  <c r="Z38" i="10" s="1"/>
  <c r="R38" i="10"/>
  <c r="S38" i="10" s="1"/>
  <c r="K38" i="10"/>
  <c r="L38" i="10" s="1"/>
  <c r="V38" i="10" s="1"/>
  <c r="G38" i="10"/>
  <c r="H38" i="10" s="1"/>
  <c r="O38" i="10" s="1"/>
  <c r="AM37" i="10"/>
  <c r="AN37" i="10" s="1"/>
  <c r="AJ37" i="10"/>
  <c r="AF37" i="10"/>
  <c r="AG37" i="10" s="1"/>
  <c r="AQ37" i="10" s="1"/>
  <c r="Y37" i="10"/>
  <c r="Z37" i="10" s="1"/>
  <c r="R37" i="10"/>
  <c r="S37" i="10" s="1"/>
  <c r="AB37" i="10" s="1"/>
  <c r="K37" i="10"/>
  <c r="L37" i="10" s="1"/>
  <c r="V37" i="10" s="1"/>
  <c r="G37" i="10"/>
  <c r="H37" i="10" s="1"/>
  <c r="AM36" i="10"/>
  <c r="AN36" i="10" s="1"/>
  <c r="AF36" i="10"/>
  <c r="AG36" i="10" s="1"/>
  <c r="AQ36" i="10" s="1"/>
  <c r="Y36" i="10"/>
  <c r="Z36" i="10" s="1"/>
  <c r="AJ36" i="10" s="1"/>
  <c r="R36" i="10"/>
  <c r="S36" i="10" s="1"/>
  <c r="K36" i="10"/>
  <c r="L36" i="10" s="1"/>
  <c r="G36" i="10"/>
  <c r="H36" i="10" s="1"/>
  <c r="O36" i="10" s="1"/>
  <c r="AM35" i="10"/>
  <c r="AN35" i="10" s="1"/>
  <c r="AF35" i="10"/>
  <c r="AG35" i="10" s="1"/>
  <c r="AQ35" i="10" s="1"/>
  <c r="Y35" i="10"/>
  <c r="Z35" i="10" s="1"/>
  <c r="AJ35" i="10" s="1"/>
  <c r="R35" i="10"/>
  <c r="S35" i="10" s="1"/>
  <c r="AC35" i="10" s="1"/>
  <c r="K35" i="10"/>
  <c r="L35" i="10" s="1"/>
  <c r="G35" i="10"/>
  <c r="H35" i="10" s="1"/>
  <c r="O35" i="10" s="1"/>
  <c r="AM34" i="10"/>
  <c r="AN34" i="10" s="1"/>
  <c r="AF34" i="10"/>
  <c r="AG34" i="10" s="1"/>
  <c r="Y34" i="10"/>
  <c r="Z34" i="10" s="1"/>
  <c r="AJ34" i="10" s="1"/>
  <c r="R34" i="10"/>
  <c r="S34" i="10" s="1"/>
  <c r="AC34" i="10" s="1"/>
  <c r="K34" i="10"/>
  <c r="L34" i="10" s="1"/>
  <c r="G34" i="10"/>
  <c r="H34" i="10" s="1"/>
  <c r="O34" i="10" s="1"/>
  <c r="AM33" i="10"/>
  <c r="AN33" i="10" s="1"/>
  <c r="AF33" i="10"/>
  <c r="AG33" i="10" s="1"/>
  <c r="AP33" i="10" s="1"/>
  <c r="Y33" i="10"/>
  <c r="Z33" i="10" s="1"/>
  <c r="AJ33" i="10" s="1"/>
  <c r="R33" i="10"/>
  <c r="S33" i="10" s="1"/>
  <c r="AC33" i="10" s="1"/>
  <c r="K33" i="10"/>
  <c r="L33" i="10" s="1"/>
  <c r="V33" i="10" s="1"/>
  <c r="G33" i="10"/>
  <c r="H33" i="10" s="1"/>
  <c r="AM32" i="10"/>
  <c r="AN32" i="10" s="1"/>
  <c r="AF32" i="10"/>
  <c r="AG32" i="10" s="1"/>
  <c r="Y32" i="10"/>
  <c r="Z32" i="10" s="1"/>
  <c r="S32" i="10"/>
  <c r="AC32" i="10" s="1"/>
  <c r="R32" i="10"/>
  <c r="K32" i="10"/>
  <c r="L32" i="10" s="1"/>
  <c r="V32" i="10" s="1"/>
  <c r="G32" i="10"/>
  <c r="H32" i="10" s="1"/>
  <c r="O32" i="10" s="1"/>
  <c r="AQ31" i="10"/>
  <c r="AM31" i="10"/>
  <c r="AN31" i="10" s="1"/>
  <c r="AP31" i="10" s="1"/>
  <c r="AI31" i="10"/>
  <c r="AF31" i="10"/>
  <c r="AG31" i="10" s="1"/>
  <c r="AC31" i="10"/>
  <c r="Y31" i="10"/>
  <c r="Z31" i="10" s="1"/>
  <c r="R31" i="10"/>
  <c r="S31" i="10" s="1"/>
  <c r="O31" i="10"/>
  <c r="K31" i="10"/>
  <c r="L31" i="10" s="1"/>
  <c r="G31" i="10"/>
  <c r="H31" i="10" s="1"/>
  <c r="AM30" i="10"/>
  <c r="AN30" i="10" s="1"/>
  <c r="AF30" i="10"/>
  <c r="AG30" i="10" s="1"/>
  <c r="AQ30" i="10" s="1"/>
  <c r="Y30" i="10"/>
  <c r="Z30" i="10" s="1"/>
  <c r="AI30" i="10" s="1"/>
  <c r="R30" i="10"/>
  <c r="S30" i="10" s="1"/>
  <c r="K30" i="10"/>
  <c r="L30" i="10" s="1"/>
  <c r="V30" i="10" s="1"/>
  <c r="G30" i="10"/>
  <c r="H30" i="10" s="1"/>
  <c r="O30" i="10" s="1"/>
  <c r="AM29" i="10"/>
  <c r="AN29" i="10" s="1"/>
  <c r="AF29" i="10"/>
  <c r="AG29" i="10" s="1"/>
  <c r="Y29" i="10"/>
  <c r="Z29" i="10" s="1"/>
  <c r="R29" i="10"/>
  <c r="S29" i="10" s="1"/>
  <c r="K29" i="10"/>
  <c r="L29" i="10" s="1"/>
  <c r="H29" i="10"/>
  <c r="G29" i="10"/>
  <c r="AP28" i="10"/>
  <c r="AN28" i="10"/>
  <c r="AJ28" i="10"/>
  <c r="AG28" i="10"/>
  <c r="AC28" i="10"/>
  <c r="Z28" i="10"/>
  <c r="U28" i="10"/>
  <c r="S28" i="10"/>
  <c r="AB28" i="10" s="1"/>
  <c r="N28" i="10"/>
  <c r="L28" i="10"/>
  <c r="V28" i="10" s="1"/>
  <c r="H28" i="10"/>
  <c r="O28" i="10" s="1"/>
  <c r="AN27" i="10"/>
  <c r="AP27" i="10" s="1"/>
  <c r="AJ27" i="10"/>
  <c r="AG27" i="10"/>
  <c r="AB27" i="10"/>
  <c r="Z27" i="10"/>
  <c r="S27" i="10"/>
  <c r="L27" i="10"/>
  <c r="N27" i="10" s="1"/>
  <c r="H27" i="10"/>
  <c r="O27" i="10" s="1"/>
  <c r="AP26" i="10"/>
  <c r="AN26" i="10"/>
  <c r="AJ26" i="10"/>
  <c r="AG26" i="10"/>
  <c r="AC26" i="10"/>
  <c r="Z26" i="10"/>
  <c r="U26" i="10"/>
  <c r="S26" i="10"/>
  <c r="AB26" i="10" s="1"/>
  <c r="L26" i="10"/>
  <c r="V26" i="10" s="1"/>
  <c r="H26" i="10"/>
  <c r="AN25" i="10"/>
  <c r="AJ25" i="10"/>
  <c r="AG25" i="10"/>
  <c r="Z25" i="10"/>
  <c r="S25" i="10"/>
  <c r="AC25" i="10" s="1"/>
  <c r="L25" i="10"/>
  <c r="N25" i="10" s="1"/>
  <c r="H25" i="10"/>
  <c r="O25" i="10" s="1"/>
  <c r="AP24" i="10"/>
  <c r="AN24" i="10"/>
  <c r="AJ24" i="10"/>
  <c r="AG24" i="10"/>
  <c r="AC24" i="10"/>
  <c r="Z24" i="10"/>
  <c r="U24" i="10"/>
  <c r="S24" i="10"/>
  <c r="AB24" i="10" s="1"/>
  <c r="N24" i="10"/>
  <c r="L24" i="10"/>
  <c r="V24" i="10" s="1"/>
  <c r="H24" i="10"/>
  <c r="O24" i="10" s="1"/>
  <c r="AN23" i="10"/>
  <c r="AG23" i="10"/>
  <c r="Z23" i="10"/>
  <c r="S23" i="10"/>
  <c r="L23" i="10"/>
  <c r="H23" i="10"/>
  <c r="AP65" i="30" l="1"/>
  <c r="AQ65" i="30" s="1"/>
  <c r="I13" i="28" s="1"/>
  <c r="U42" i="17"/>
  <c r="V42" i="17" s="1"/>
  <c r="V42" i="11"/>
  <c r="AB45" i="24"/>
  <c r="AC45" i="24" s="1"/>
  <c r="AL74" i="24"/>
  <c r="AM45" i="24" s="1"/>
  <c r="AN45" i="24" s="1"/>
  <c r="AF45" i="24"/>
  <c r="AG45" i="24" s="1"/>
  <c r="AI45" i="24" s="1"/>
  <c r="AJ45" i="24" s="1"/>
  <c r="R51" i="21"/>
  <c r="AF51" i="21"/>
  <c r="Y51" i="21"/>
  <c r="Z51" i="21" s="1"/>
  <c r="AL74" i="20"/>
  <c r="AF48" i="20"/>
  <c r="AB49" i="20"/>
  <c r="AF45" i="20"/>
  <c r="AG45" i="20" s="1"/>
  <c r="AG47" i="20" s="1"/>
  <c r="AL74" i="19"/>
  <c r="AF44" i="19"/>
  <c r="AG44" i="19" s="1"/>
  <c r="AF48" i="19"/>
  <c r="AF49" i="19" s="1"/>
  <c r="AF52" i="19" s="1"/>
  <c r="AG52" i="19" s="1"/>
  <c r="AF45" i="19"/>
  <c r="AG45" i="19" s="1"/>
  <c r="AI45" i="19" s="1"/>
  <c r="AJ45" i="19" s="1"/>
  <c r="R44" i="18"/>
  <c r="S44" i="18" s="1"/>
  <c r="R48" i="18"/>
  <c r="R49" i="18" s="1"/>
  <c r="R52" i="18" s="1"/>
  <c r="S52" i="18" s="1"/>
  <c r="U52" i="18" s="1"/>
  <c r="V52" i="18" s="1"/>
  <c r="X74" i="18"/>
  <c r="L48" i="16"/>
  <c r="R44" i="15"/>
  <c r="S44" i="15" s="1"/>
  <c r="X74" i="15"/>
  <c r="R45" i="14"/>
  <c r="R48" i="14"/>
  <c r="S48" i="14" s="1"/>
  <c r="AE74" i="13"/>
  <c r="Y48" i="13"/>
  <c r="R49" i="13"/>
  <c r="R44" i="13"/>
  <c r="S44" i="13" s="1"/>
  <c r="U44" i="13" s="1"/>
  <c r="V44" i="13" s="1"/>
  <c r="Y45" i="12"/>
  <c r="Y44" i="12"/>
  <c r="R45" i="12"/>
  <c r="S45" i="12" s="1"/>
  <c r="U45" i="12" s="1"/>
  <c r="V45" i="12" s="1"/>
  <c r="R48" i="12"/>
  <c r="S48" i="12" s="1"/>
  <c r="R44" i="12"/>
  <c r="S44" i="12" s="1"/>
  <c r="AE74" i="11"/>
  <c r="Y45" i="11"/>
  <c r="Z45" i="11" s="1"/>
  <c r="Y44" i="11"/>
  <c r="Z44" i="11" s="1"/>
  <c r="I39" i="28"/>
  <c r="E39" i="28"/>
  <c r="U65" i="30"/>
  <c r="V65" i="30" s="1"/>
  <c r="F13" i="28" s="1"/>
  <c r="F39" i="28"/>
  <c r="AB29" i="10"/>
  <c r="AP39" i="24"/>
  <c r="AQ39" i="24" s="1"/>
  <c r="S39" i="18"/>
  <c r="S47" i="18" s="1"/>
  <c r="AI71" i="30"/>
  <c r="AJ71" i="30" s="1"/>
  <c r="U38" i="18"/>
  <c r="AI29" i="16"/>
  <c r="AJ29" i="16" s="1"/>
  <c r="N41" i="13"/>
  <c r="U23" i="16"/>
  <c r="V23" i="16" s="1"/>
  <c r="N65" i="30"/>
  <c r="O65" i="30" s="1"/>
  <c r="E13" i="28" s="1"/>
  <c r="AB65" i="30"/>
  <c r="AC65" i="30" s="1"/>
  <c r="G13" i="28" s="1"/>
  <c r="AP40" i="16"/>
  <c r="AP24" i="16"/>
  <c r="AP27" i="16"/>
  <c r="AB26" i="16"/>
  <c r="G14" i="28"/>
  <c r="AI23" i="11"/>
  <c r="AJ23" i="11" s="1"/>
  <c r="AI23" i="15"/>
  <c r="AJ23" i="15" s="1"/>
  <c r="AP26" i="18"/>
  <c r="AQ27" i="18"/>
  <c r="AP24" i="18"/>
  <c r="AP25" i="18"/>
  <c r="AB24" i="18"/>
  <c r="AJ25" i="18"/>
  <c r="AB27" i="18"/>
  <c r="N28" i="18"/>
  <c r="N27" i="18"/>
  <c r="H39" i="28"/>
  <c r="G39" i="28"/>
  <c r="AB23" i="10"/>
  <c r="AC23" i="10" s="1"/>
  <c r="AP23" i="17"/>
  <c r="AQ23" i="17" s="1"/>
  <c r="I14" i="28"/>
  <c r="AI24" i="17"/>
  <c r="AP26" i="17"/>
  <c r="AP28" i="17"/>
  <c r="AP31" i="17"/>
  <c r="H14" i="28"/>
  <c r="AP24" i="17"/>
  <c r="AI28" i="17"/>
  <c r="AI31" i="17"/>
  <c r="AB28" i="17"/>
  <c r="AJ28" i="17"/>
  <c r="S39" i="17"/>
  <c r="S47" i="17" s="1"/>
  <c r="F14" i="28"/>
  <c r="AB30" i="17"/>
  <c r="AB31" i="17"/>
  <c r="U31" i="17"/>
  <c r="V31" i="17" s="1"/>
  <c r="E14" i="28"/>
  <c r="D14" i="28"/>
  <c r="AP23" i="11"/>
  <c r="AQ23" i="11" s="1"/>
  <c r="AP26" i="15"/>
  <c r="AP24" i="15"/>
  <c r="AP27" i="15"/>
  <c r="AB30" i="15"/>
  <c r="AB26" i="15"/>
  <c r="N27" i="15"/>
  <c r="N28" i="15"/>
  <c r="N23" i="15"/>
  <c r="O23" i="15" s="1"/>
  <c r="O24" i="15"/>
  <c r="N25" i="15"/>
  <c r="N26" i="15"/>
  <c r="N31" i="15"/>
  <c r="AP23" i="14"/>
  <c r="AQ23" i="14" s="1"/>
  <c r="AP25" i="14"/>
  <c r="AP29" i="14"/>
  <c r="AQ29" i="14" s="1"/>
  <c r="AP26" i="14"/>
  <c r="AI24" i="14"/>
  <c r="AP24" i="14"/>
  <c r="AJ28" i="14"/>
  <c r="AB31" i="14"/>
  <c r="AB28" i="14"/>
  <c r="U26" i="14"/>
  <c r="AB29" i="14"/>
  <c r="AC29" i="14" s="1"/>
  <c r="U27" i="14"/>
  <c r="AI25" i="13"/>
  <c r="AQ27" i="13"/>
  <c r="AP24" i="13"/>
  <c r="AP25" i="13"/>
  <c r="AP26" i="13"/>
  <c r="U25" i="13"/>
  <c r="U26" i="13"/>
  <c r="V25" i="13"/>
  <c r="N25" i="13"/>
  <c r="AP23" i="12"/>
  <c r="AQ23" i="12" s="1"/>
  <c r="AP25" i="12"/>
  <c r="AP27" i="12"/>
  <c r="AB30" i="12"/>
  <c r="AP32" i="10"/>
  <c r="AP35" i="10"/>
  <c r="U54" i="10"/>
  <c r="R59" i="10"/>
  <c r="S59" i="10" s="1"/>
  <c r="AP30" i="10"/>
  <c r="AP36" i="10"/>
  <c r="AB42" i="10"/>
  <c r="H55" i="10"/>
  <c r="AM59" i="10"/>
  <c r="AN59" i="10" s="1"/>
  <c r="K55" i="10"/>
  <c r="L55" i="10" s="1"/>
  <c r="V55" i="10" s="1"/>
  <c r="O33" i="10"/>
  <c r="N33" i="10"/>
  <c r="H57" i="10"/>
  <c r="AF57" i="10"/>
  <c r="AG57" i="10" s="1"/>
  <c r="AI57" i="10" s="1"/>
  <c r="AJ57" i="10" s="1"/>
  <c r="Y59" i="10"/>
  <c r="Z59" i="10" s="1"/>
  <c r="AP41" i="10"/>
  <c r="U42" i="10"/>
  <c r="V42" i="10" s="1"/>
  <c r="AI42" i="10"/>
  <c r="AP43" i="10"/>
  <c r="R55" i="10"/>
  <c r="S55" i="10" s="1"/>
  <c r="AM55" i="10"/>
  <c r="AN55" i="10" s="1"/>
  <c r="K57" i="10"/>
  <c r="L57" i="10" s="1"/>
  <c r="U57" i="10" s="1"/>
  <c r="V57" i="10" s="1"/>
  <c r="H59" i="10"/>
  <c r="O59" i="10" s="1"/>
  <c r="AF59" i="10"/>
  <c r="AG59" i="10" s="1"/>
  <c r="Y57" i="10"/>
  <c r="Z57" i="10" s="1"/>
  <c r="AB57" i="10" s="1"/>
  <c r="AC57" i="10" s="1"/>
  <c r="AP38" i="10"/>
  <c r="R57" i="10"/>
  <c r="S57" i="10" s="1"/>
  <c r="U29" i="16"/>
  <c r="AP37" i="16"/>
  <c r="O53" i="16"/>
  <c r="AM58" i="16"/>
  <c r="AN58" i="16" s="1"/>
  <c r="R58" i="16"/>
  <c r="S58" i="16" s="1"/>
  <c r="AP23" i="16"/>
  <c r="AQ23" i="16" s="1"/>
  <c r="U24" i="16"/>
  <c r="U25" i="16"/>
  <c r="AP28" i="16"/>
  <c r="L45" i="16"/>
  <c r="V45" i="16" s="1"/>
  <c r="AM56" i="16"/>
  <c r="AN56" i="16" s="1"/>
  <c r="AP56" i="16" s="1"/>
  <c r="AQ56" i="16" s="1"/>
  <c r="H58" i="16"/>
  <c r="X74" i="16"/>
  <c r="AI25" i="16"/>
  <c r="AP25" i="16"/>
  <c r="U35" i="16"/>
  <c r="AP35" i="16"/>
  <c r="H45" i="16"/>
  <c r="AI23" i="16"/>
  <c r="AJ23" i="16" s="1"/>
  <c r="AB25" i="16"/>
  <c r="U27" i="16"/>
  <c r="AI28" i="16"/>
  <c r="R44" i="16"/>
  <c r="S44" i="16" s="1"/>
  <c r="N53" i="16"/>
  <c r="AP48" i="26"/>
  <c r="AJ40" i="16"/>
  <c r="AB40" i="16"/>
  <c r="AJ42" i="16"/>
  <c r="AB42" i="16"/>
  <c r="AC33" i="16"/>
  <c r="U33" i="16"/>
  <c r="AB35" i="16"/>
  <c r="AJ35" i="16"/>
  <c r="AQ40" i="16"/>
  <c r="AI40" i="16"/>
  <c r="AQ42" i="16"/>
  <c r="AI42" i="16"/>
  <c r="AJ33" i="16"/>
  <c r="AB33" i="16"/>
  <c r="AQ33" i="16"/>
  <c r="AI33" i="16"/>
  <c r="AC42" i="16"/>
  <c r="U42" i="16"/>
  <c r="V42" i="16" s="1"/>
  <c r="H39" i="16"/>
  <c r="AC35" i="16"/>
  <c r="U37" i="16"/>
  <c r="AB37" i="16"/>
  <c r="AI37" i="16"/>
  <c r="AP38" i="16"/>
  <c r="G49" i="16"/>
  <c r="H49" i="16" s="1"/>
  <c r="K56" i="16"/>
  <c r="L56" i="16" s="1"/>
  <c r="N56" i="16" s="1"/>
  <c r="O56" i="16" s="1"/>
  <c r="Y56" i="16"/>
  <c r="Z56" i="16" s="1"/>
  <c r="AB56" i="16" s="1"/>
  <c r="AC56" i="16" s="1"/>
  <c r="K58" i="16"/>
  <c r="L58" i="16" s="1"/>
  <c r="U58" i="16" s="1"/>
  <c r="V58" i="16" s="1"/>
  <c r="AF58" i="16"/>
  <c r="AG58" i="16" s="1"/>
  <c r="AI58" i="16" s="1"/>
  <c r="AJ58" i="16" s="1"/>
  <c r="N29" i="16"/>
  <c r="O29" i="16" s="1"/>
  <c r="AB29" i="16"/>
  <c r="AC29" i="16" s="1"/>
  <c r="AP29" i="16"/>
  <c r="AQ29" i="16" s="1"/>
  <c r="AP31" i="16"/>
  <c r="N35" i="16"/>
  <c r="AI35" i="16"/>
  <c r="AQ35" i="16"/>
  <c r="N36" i="16"/>
  <c r="AP30" i="16"/>
  <c r="U40" i="16"/>
  <c r="V40" i="16" s="1"/>
  <c r="N44" i="16"/>
  <c r="O44" i="16" s="1"/>
  <c r="S48" i="16"/>
  <c r="U48" i="16" s="1"/>
  <c r="V48" i="16" s="1"/>
  <c r="Y58" i="16"/>
  <c r="Z58" i="16" s="1"/>
  <c r="AB58" i="16" s="1"/>
  <c r="AC58" i="16" s="1"/>
  <c r="AB49" i="26"/>
  <c r="AC49" i="26" s="1"/>
  <c r="AI48" i="26"/>
  <c r="AJ48" i="26" s="1"/>
  <c r="AQ48" i="26"/>
  <c r="N57" i="26"/>
  <c r="O57" i="26" s="1"/>
  <c r="AI55" i="26"/>
  <c r="AI54" i="26"/>
  <c r="AQ54" i="26"/>
  <c r="AB59" i="26"/>
  <c r="AC59" i="26" s="1"/>
  <c r="AI39" i="26"/>
  <c r="AJ39" i="26" s="1"/>
  <c r="AG47" i="26"/>
  <c r="O51" i="26"/>
  <c r="AI45" i="26"/>
  <c r="AJ45" i="26" s="1"/>
  <c r="Z47" i="26"/>
  <c r="AB39" i="26"/>
  <c r="AC39" i="26" s="1"/>
  <c r="H47" i="26"/>
  <c r="U57" i="26"/>
  <c r="V57" i="26" s="1"/>
  <c r="N55" i="26"/>
  <c r="O55" i="26" s="1"/>
  <c r="AP55" i="26"/>
  <c r="AQ55" i="26" s="1"/>
  <c r="AI59" i="26"/>
  <c r="AJ59" i="26" s="1"/>
  <c r="AQ59" i="26"/>
  <c r="AP45" i="26"/>
  <c r="AQ45" i="26" s="1"/>
  <c r="U51" i="26"/>
  <c r="V51" i="26" s="1"/>
  <c r="AP59" i="26"/>
  <c r="AF52" i="26"/>
  <c r="AG52" i="26" s="1"/>
  <c r="AG51" i="26"/>
  <c r="AB52" i="26"/>
  <c r="AC52" i="26" s="1"/>
  <c r="AB57" i="26"/>
  <c r="AC57" i="26" s="1"/>
  <c r="U55" i="26"/>
  <c r="V55" i="26" s="1"/>
  <c r="U48" i="26"/>
  <c r="V48" i="26" s="1"/>
  <c r="AJ54" i="26"/>
  <c r="AB54" i="26"/>
  <c r="AC54" i="26" s="1"/>
  <c r="AC46" i="26"/>
  <c r="U46" i="26"/>
  <c r="S47" i="26"/>
  <c r="U39" i="26"/>
  <c r="V39" i="26" s="1"/>
  <c r="AP54" i="26"/>
  <c r="N39" i="26"/>
  <c r="O39" i="26" s="1"/>
  <c r="L47" i="26"/>
  <c r="AM52" i="26"/>
  <c r="AN52" i="26" s="1"/>
  <c r="AN51" i="26"/>
  <c r="AN47" i="26"/>
  <c r="AP39" i="26"/>
  <c r="AQ39" i="26" s="1"/>
  <c r="U52" i="26"/>
  <c r="V52" i="26" s="1"/>
  <c r="AJ46" i="26"/>
  <c r="AB46" i="26"/>
  <c r="AB48" i="26"/>
  <c r="AC48" i="26" s="1"/>
  <c r="AB51" i="26"/>
  <c r="AC51" i="26" s="1"/>
  <c r="AQ49" i="26"/>
  <c r="AI49" i="26"/>
  <c r="AJ49" i="26" s="1"/>
  <c r="AQ57" i="26"/>
  <c r="AI57" i="26"/>
  <c r="AJ57" i="26" s="1"/>
  <c r="AB55" i="26"/>
  <c r="AC55" i="26" s="1"/>
  <c r="AJ55" i="26"/>
  <c r="V59" i="26"/>
  <c r="N59" i="26"/>
  <c r="O59" i="26" s="1"/>
  <c r="N49" i="26"/>
  <c r="O49" i="26" s="1"/>
  <c r="AI46" i="26"/>
  <c r="AQ46" i="26"/>
  <c r="AB45" i="26"/>
  <c r="AC45" i="26" s="1"/>
  <c r="U49" i="26"/>
  <c r="V49" i="26" s="1"/>
  <c r="AP48" i="24"/>
  <c r="AI48" i="24"/>
  <c r="AQ48" i="24"/>
  <c r="AC56" i="24"/>
  <c r="U56" i="24"/>
  <c r="V56" i="24" s="1"/>
  <c r="AB51" i="24"/>
  <c r="AC51" i="24" s="1"/>
  <c r="AJ51" i="24"/>
  <c r="AB55" i="24"/>
  <c r="AC55" i="24" s="1"/>
  <c r="AI51" i="24"/>
  <c r="N55" i="24"/>
  <c r="O55" i="24" s="1"/>
  <c r="AC46" i="24"/>
  <c r="U46" i="24"/>
  <c r="AB39" i="24"/>
  <c r="AC39" i="24" s="1"/>
  <c r="AQ56" i="24"/>
  <c r="AI56" i="24"/>
  <c r="U52" i="24"/>
  <c r="V52" i="24" s="1"/>
  <c r="AJ48" i="24"/>
  <c r="AB48" i="24"/>
  <c r="AC48" i="24" s="1"/>
  <c r="AI55" i="24"/>
  <c r="AJ55" i="24" s="1"/>
  <c r="AQ55" i="24"/>
  <c r="O51" i="24"/>
  <c r="U55" i="24"/>
  <c r="V55" i="24" s="1"/>
  <c r="U49" i="24"/>
  <c r="V49" i="24" s="1"/>
  <c r="Z46" i="24"/>
  <c r="Z47" i="24" s="1"/>
  <c r="AE46" i="24"/>
  <c r="AI39" i="24"/>
  <c r="AJ39" i="24" s="1"/>
  <c r="AB52" i="24"/>
  <c r="AC52" i="24" s="1"/>
  <c r="H50" i="24"/>
  <c r="AJ56" i="24"/>
  <c r="AB56" i="24"/>
  <c r="N49" i="24"/>
  <c r="O49" i="24" s="1"/>
  <c r="S47" i="24"/>
  <c r="U39" i="24"/>
  <c r="V39" i="24" s="1"/>
  <c r="AQ54" i="24"/>
  <c r="AI54" i="24"/>
  <c r="AG52" i="24"/>
  <c r="AL52" i="24"/>
  <c r="AN52" i="24" s="1"/>
  <c r="N56" i="24"/>
  <c r="O56" i="24" s="1"/>
  <c r="U54" i="24"/>
  <c r="V54" i="24" s="1"/>
  <c r="AB49" i="24"/>
  <c r="AC49" i="24" s="1"/>
  <c r="O52" i="24"/>
  <c r="AB54" i="24"/>
  <c r="AC54" i="24" s="1"/>
  <c r="AJ54" i="24"/>
  <c r="AG49" i="24"/>
  <c r="L47" i="24"/>
  <c r="N39" i="24"/>
  <c r="O39" i="24" s="1"/>
  <c r="R52" i="21"/>
  <c r="S52" i="21" s="1"/>
  <c r="S51" i="21"/>
  <c r="N42" i="21"/>
  <c r="AG51" i="21"/>
  <c r="AF52" i="21"/>
  <c r="AG52" i="21" s="1"/>
  <c r="K52" i="21"/>
  <c r="L52" i="21" s="1"/>
  <c r="L51" i="21"/>
  <c r="N49" i="21"/>
  <c r="O49" i="21" s="1"/>
  <c r="AI49" i="21"/>
  <c r="AJ49" i="21" s="1"/>
  <c r="X46" i="21"/>
  <c r="S46" i="21"/>
  <c r="AI35" i="21"/>
  <c r="AQ35" i="21"/>
  <c r="U43" i="21"/>
  <c r="V43" i="21" s="1"/>
  <c r="AC43" i="21"/>
  <c r="AM52" i="21"/>
  <c r="AN52" i="21" s="1"/>
  <c r="AN51" i="21"/>
  <c r="AC57" i="21"/>
  <c r="U57" i="21"/>
  <c r="V57" i="21" s="1"/>
  <c r="AP35" i="21"/>
  <c r="AQ56" i="21"/>
  <c r="AI56" i="21"/>
  <c r="AJ56" i="21" s="1"/>
  <c r="AB57" i="21"/>
  <c r="AP49" i="21"/>
  <c r="AQ49" i="21" s="1"/>
  <c r="N46" i="21"/>
  <c r="V46" i="21"/>
  <c r="AB33" i="21"/>
  <c r="AJ33" i="21"/>
  <c r="AQ30" i="21"/>
  <c r="AI30" i="21"/>
  <c r="AJ32" i="21"/>
  <c r="AB32" i="21"/>
  <c r="V34" i="21"/>
  <c r="N34" i="21"/>
  <c r="AP34" i="21"/>
  <c r="AJ36" i="21"/>
  <c r="AB36" i="21"/>
  <c r="N38" i="21"/>
  <c r="V38" i="21"/>
  <c r="AP38" i="21"/>
  <c r="AB43" i="21"/>
  <c r="AJ43" i="21"/>
  <c r="AB42" i="21"/>
  <c r="AJ42" i="21"/>
  <c r="O45" i="21"/>
  <c r="AQ45" i="21"/>
  <c r="AI45" i="21"/>
  <c r="AQ54" i="21"/>
  <c r="AI54" i="21"/>
  <c r="AJ54" i="21" s="1"/>
  <c r="N35" i="21"/>
  <c r="V35" i="21"/>
  <c r="N45" i="21"/>
  <c r="AI57" i="21"/>
  <c r="AJ57" i="21" s="1"/>
  <c r="AQ57" i="21"/>
  <c r="H39" i="21"/>
  <c r="N39" i="21" s="1"/>
  <c r="V56" i="21"/>
  <c r="N56" i="21"/>
  <c r="O56" i="21" s="1"/>
  <c r="U49" i="21"/>
  <c r="V49" i="21" s="1"/>
  <c r="N37" i="21"/>
  <c r="V37" i="21"/>
  <c r="AC30" i="21"/>
  <c r="U30" i="21"/>
  <c r="V32" i="21"/>
  <c r="N32" i="21"/>
  <c r="AB34" i="21"/>
  <c r="AJ34" i="21"/>
  <c r="V36" i="21"/>
  <c r="N36" i="21"/>
  <c r="AJ38" i="21"/>
  <c r="AB38" i="21"/>
  <c r="N43" i="21"/>
  <c r="AB49" i="21"/>
  <c r="AC49" i="21" s="1"/>
  <c r="U37" i="21"/>
  <c r="AC37" i="21"/>
  <c r="N57" i="21"/>
  <c r="O57" i="21" s="1"/>
  <c r="Z39" i="21"/>
  <c r="U56" i="21"/>
  <c r="AJ30" i="21"/>
  <c r="AB30" i="21"/>
  <c r="U32" i="21"/>
  <c r="AC32" i="21"/>
  <c r="AQ34" i="21"/>
  <c r="AI34" i="21"/>
  <c r="AC36" i="21"/>
  <c r="U36" i="21"/>
  <c r="AQ38" i="21"/>
  <c r="AI38" i="21"/>
  <c r="U54" i="21"/>
  <c r="V54" i="21" s="1"/>
  <c r="AC54" i="21"/>
  <c r="U42" i="21"/>
  <c r="V42" i="21" s="1"/>
  <c r="AC42" i="21"/>
  <c r="AF55" i="21"/>
  <c r="AG55" i="21" s="1"/>
  <c r="R55" i="21"/>
  <c r="S55" i="21" s="1"/>
  <c r="Y55" i="21"/>
  <c r="Z55" i="21" s="1"/>
  <c r="K55" i="21"/>
  <c r="L55" i="21" s="1"/>
  <c r="H55" i="21"/>
  <c r="AM55" i="21"/>
  <c r="AN55" i="21" s="1"/>
  <c r="AB48" i="21"/>
  <c r="AC48" i="21" s="1"/>
  <c r="AG39" i="21"/>
  <c r="U48" i="21"/>
  <c r="U45" i="21"/>
  <c r="V45" i="21" s="1"/>
  <c r="V30" i="21"/>
  <c r="N30" i="21"/>
  <c r="AP30" i="21"/>
  <c r="AN39" i="21"/>
  <c r="AQ32" i="21"/>
  <c r="AI32" i="21"/>
  <c r="AC34" i="21"/>
  <c r="U34" i="21"/>
  <c r="AI36" i="21"/>
  <c r="AQ36" i="21"/>
  <c r="U38" i="21"/>
  <c r="AC38" i="21"/>
  <c r="AI43" i="21"/>
  <c r="AQ43" i="21"/>
  <c r="AM41" i="21"/>
  <c r="AN41" i="21" s="1"/>
  <c r="AP41" i="21" s="1"/>
  <c r="Y41" i="21"/>
  <c r="Z41" i="21" s="1"/>
  <c r="R41" i="21"/>
  <c r="S41" i="21" s="1"/>
  <c r="K41" i="21"/>
  <c r="L41" i="21" s="1"/>
  <c r="H41" i="21"/>
  <c r="O41" i="21" s="1"/>
  <c r="AI42" i="21"/>
  <c r="AQ42" i="21"/>
  <c r="G52" i="21"/>
  <c r="H52" i="21" s="1"/>
  <c r="H51" i="21"/>
  <c r="O54" i="21"/>
  <c r="R59" i="21"/>
  <c r="S59" i="21" s="1"/>
  <c r="H59" i="21"/>
  <c r="AM59" i="21"/>
  <c r="AN59" i="21" s="1"/>
  <c r="Y59" i="21"/>
  <c r="Z59" i="21" s="1"/>
  <c r="AF59" i="21"/>
  <c r="AG59" i="21" s="1"/>
  <c r="K59" i="21"/>
  <c r="L59" i="21" s="1"/>
  <c r="Y52" i="21"/>
  <c r="Z52" i="21" s="1"/>
  <c r="AB45" i="21"/>
  <c r="AC45" i="21" s="1"/>
  <c r="AJ45" i="21"/>
  <c r="AI33" i="21"/>
  <c r="AQ33" i="21"/>
  <c r="N48" i="21"/>
  <c r="O48" i="21" s="1"/>
  <c r="V48" i="21"/>
  <c r="N33" i="21"/>
  <c r="AB56" i="21"/>
  <c r="AC56" i="21" s="1"/>
  <c r="AI48" i="21"/>
  <c r="AJ48" i="21" s="1"/>
  <c r="S39" i="21"/>
  <c r="AP57" i="20"/>
  <c r="AQ57" i="20" s="1"/>
  <c r="AP55" i="20"/>
  <c r="AQ55" i="20" s="1"/>
  <c r="AI59" i="20"/>
  <c r="AJ59" i="20" s="1"/>
  <c r="N55" i="20"/>
  <c r="O55" i="20" s="1"/>
  <c r="AP59" i="20"/>
  <c r="AQ59" i="20" s="1"/>
  <c r="S47" i="20"/>
  <c r="U39" i="20"/>
  <c r="V39" i="20" s="1"/>
  <c r="AB54" i="20"/>
  <c r="AC54" i="20" s="1"/>
  <c r="U48" i="20"/>
  <c r="V48" i="20" s="1"/>
  <c r="L47" i="20"/>
  <c r="N39" i="20"/>
  <c r="O39" i="20" s="1"/>
  <c r="AB57" i="20"/>
  <c r="AC57" i="20" s="1"/>
  <c r="AB48" i="20"/>
  <c r="AC48" i="20" s="1"/>
  <c r="AI45" i="20"/>
  <c r="AJ45" i="20" s="1"/>
  <c r="O59" i="20"/>
  <c r="U55" i="20"/>
  <c r="V55" i="20" s="1"/>
  <c r="AC55" i="20"/>
  <c r="U51" i="20"/>
  <c r="G52" i="20"/>
  <c r="H52" i="20" s="1"/>
  <c r="G51" i="20"/>
  <c r="H51" i="20" s="1"/>
  <c r="H49" i="20"/>
  <c r="N49" i="20" s="1"/>
  <c r="AG54" i="20"/>
  <c r="AL54" i="20"/>
  <c r="AN54" i="20" s="1"/>
  <c r="AP54" i="20" s="1"/>
  <c r="AC49" i="20"/>
  <c r="U49" i="20"/>
  <c r="V49" i="20" s="1"/>
  <c r="AI57" i="20"/>
  <c r="AJ57" i="20" s="1"/>
  <c r="Z47" i="20"/>
  <c r="AB39" i="20"/>
  <c r="AC39" i="20" s="1"/>
  <c r="U54" i="20"/>
  <c r="V54" i="20" s="1"/>
  <c r="AI44" i="20"/>
  <c r="AJ44" i="20" s="1"/>
  <c r="AB59" i="20"/>
  <c r="AC59" i="20" s="1"/>
  <c r="AJ55" i="20"/>
  <c r="AB55" i="20"/>
  <c r="V51" i="20"/>
  <c r="N51" i="20"/>
  <c r="N48" i="20"/>
  <c r="O48" i="20" s="1"/>
  <c r="H47" i="20"/>
  <c r="N57" i="20"/>
  <c r="O57" i="20" s="1"/>
  <c r="U59" i="20"/>
  <c r="V59" i="20" s="1"/>
  <c r="AI55" i="20"/>
  <c r="AB51" i="20"/>
  <c r="AC51" i="20" s="1"/>
  <c r="U52" i="20"/>
  <c r="V52" i="20" s="1"/>
  <c r="AI39" i="20"/>
  <c r="AJ39" i="20" s="1"/>
  <c r="U57" i="20"/>
  <c r="V57" i="20" s="1"/>
  <c r="AP39" i="20"/>
  <c r="AQ39" i="20" s="1"/>
  <c r="AB57" i="19"/>
  <c r="AC57" i="19" s="1"/>
  <c r="O57" i="19"/>
  <c r="N57" i="19"/>
  <c r="AI57" i="19"/>
  <c r="AJ57" i="19" s="1"/>
  <c r="AC56" i="19"/>
  <c r="U56" i="19"/>
  <c r="N55" i="19"/>
  <c r="V51" i="19"/>
  <c r="N51" i="19"/>
  <c r="O51" i="19" s="1"/>
  <c r="H47" i="19"/>
  <c r="AB51" i="19"/>
  <c r="AC51" i="19" s="1"/>
  <c r="N39" i="19"/>
  <c r="O39" i="19" s="1"/>
  <c r="L47" i="19"/>
  <c r="Z47" i="19"/>
  <c r="AB39" i="19"/>
  <c r="AC39" i="19" s="1"/>
  <c r="AI56" i="19"/>
  <c r="AL54" i="19"/>
  <c r="AN54" i="19" s="1"/>
  <c r="AG54" i="19"/>
  <c r="AB49" i="19"/>
  <c r="AC49" i="19" s="1"/>
  <c r="O55" i="19"/>
  <c r="U49" i="19"/>
  <c r="AB44" i="19"/>
  <c r="AC44" i="19" s="1"/>
  <c r="S47" i="19"/>
  <c r="U39" i="19"/>
  <c r="V39" i="19" s="1"/>
  <c r="AI44" i="19"/>
  <c r="AJ44" i="19" s="1"/>
  <c r="AP39" i="19"/>
  <c r="AQ39" i="19" s="1"/>
  <c r="AB54" i="19"/>
  <c r="AC54" i="19" s="1"/>
  <c r="N48" i="19"/>
  <c r="O48" i="19" s="1"/>
  <c r="AJ56" i="19"/>
  <c r="AB56" i="19"/>
  <c r="AG49" i="19"/>
  <c r="AF51" i="19"/>
  <c r="AG51" i="19" s="1"/>
  <c r="AI39" i="19"/>
  <c r="AJ39" i="19" s="1"/>
  <c r="V56" i="19"/>
  <c r="N56" i="19"/>
  <c r="O56" i="19" s="1"/>
  <c r="AP56" i="19"/>
  <c r="AQ56" i="19" s="1"/>
  <c r="AC55" i="19"/>
  <c r="U55" i="19"/>
  <c r="V55" i="19" s="1"/>
  <c r="N49" i="19"/>
  <c r="O49" i="19" s="1"/>
  <c r="V49" i="19"/>
  <c r="X48" i="19"/>
  <c r="S48" i="19"/>
  <c r="AJ55" i="19"/>
  <c r="AB55" i="19"/>
  <c r="N52" i="19"/>
  <c r="O52" i="19" s="1"/>
  <c r="U51" i="19"/>
  <c r="AP31" i="18"/>
  <c r="AF56" i="18"/>
  <c r="AG56" i="18" s="1"/>
  <c r="R57" i="18"/>
  <c r="S57" i="18" s="1"/>
  <c r="U57" i="18" s="1"/>
  <c r="AP29" i="18"/>
  <c r="AQ29" i="18" s="1"/>
  <c r="AP30" i="18"/>
  <c r="AB36" i="18"/>
  <c r="AB37" i="18"/>
  <c r="AI38" i="18"/>
  <c r="AP38" i="18"/>
  <c r="K56" i="18"/>
  <c r="L56" i="18" s="1"/>
  <c r="AM56" i="18"/>
  <c r="AN56" i="18" s="1"/>
  <c r="AP56" i="18" s="1"/>
  <c r="H57" i="18"/>
  <c r="K59" i="18"/>
  <c r="L59" i="18" s="1"/>
  <c r="N59" i="18" s="1"/>
  <c r="O59" i="18" s="1"/>
  <c r="N32" i="18"/>
  <c r="AB35" i="18"/>
  <c r="AB38" i="18"/>
  <c r="N41" i="18"/>
  <c r="K57" i="18"/>
  <c r="L57" i="18" s="1"/>
  <c r="AF57" i="18"/>
  <c r="AG57" i="18" s="1"/>
  <c r="AI57" i="18" s="1"/>
  <c r="AJ57" i="18" s="1"/>
  <c r="AI30" i="18"/>
  <c r="U34" i="18"/>
  <c r="V34" i="18"/>
  <c r="AI34" i="18"/>
  <c r="U43" i="18"/>
  <c r="V43" i="18"/>
  <c r="AI43" i="18"/>
  <c r="S54" i="18"/>
  <c r="U54" i="18" s="1"/>
  <c r="V54" i="18" s="1"/>
  <c r="Y56" i="18"/>
  <c r="Z56" i="18" s="1"/>
  <c r="AM57" i="18"/>
  <c r="AN57" i="18" s="1"/>
  <c r="V25" i="18"/>
  <c r="N25" i="18"/>
  <c r="AI32" i="18"/>
  <c r="AB32" i="18"/>
  <c r="H39" i="18"/>
  <c r="Z39" i="18"/>
  <c r="AC24" i="18"/>
  <c r="U25" i="18"/>
  <c r="AI27" i="18"/>
  <c r="V30" i="18"/>
  <c r="N30" i="18"/>
  <c r="U30" i="18"/>
  <c r="AJ31" i="18"/>
  <c r="AB31" i="18"/>
  <c r="AJ32" i="18"/>
  <c r="V35" i="18"/>
  <c r="N35" i="18"/>
  <c r="AJ40" i="18"/>
  <c r="AB40" i="18"/>
  <c r="N44" i="18"/>
  <c r="O44" i="18" s="1"/>
  <c r="AB59" i="18"/>
  <c r="AC59" i="18" s="1"/>
  <c r="L39" i="18"/>
  <c r="N23" i="18"/>
  <c r="O23" i="18" s="1"/>
  <c r="AB23" i="18"/>
  <c r="AC23" i="18" s="1"/>
  <c r="AN39" i="18"/>
  <c r="AP23" i="18"/>
  <c r="AQ23" i="18" s="1"/>
  <c r="U24" i="18"/>
  <c r="V26" i="18"/>
  <c r="N26" i="18"/>
  <c r="AB26" i="18"/>
  <c r="AJ27" i="18"/>
  <c r="U29" i="18"/>
  <c r="V29" i="18" s="1"/>
  <c r="N31" i="18"/>
  <c r="AQ33" i="18"/>
  <c r="AI33" i="18"/>
  <c r="AQ35" i="18"/>
  <c r="AI35" i="18"/>
  <c r="AC37" i="18"/>
  <c r="U37" i="18"/>
  <c r="N40" i="18"/>
  <c r="AQ42" i="18"/>
  <c r="AI42" i="18"/>
  <c r="U46" i="18"/>
  <c r="V46" i="18" s="1"/>
  <c r="N46" i="18"/>
  <c r="AQ26" i="18"/>
  <c r="AI26" i="18"/>
  <c r="AC33" i="18"/>
  <c r="U33" i="18"/>
  <c r="U36" i="18"/>
  <c r="N36" i="18"/>
  <c r="AI41" i="18"/>
  <c r="AB41" i="18"/>
  <c r="AC42" i="18"/>
  <c r="U42" i="18"/>
  <c r="V42" i="18" s="1"/>
  <c r="U44" i="18"/>
  <c r="V44" i="18" s="1"/>
  <c r="U23" i="18"/>
  <c r="V23" i="18" s="1"/>
  <c r="V24" i="18"/>
  <c r="N24" i="18"/>
  <c r="U26" i="18"/>
  <c r="AI29" i="18"/>
  <c r="AJ29" i="18" s="1"/>
  <c r="AB29" i="18"/>
  <c r="AC29" i="18" s="1"/>
  <c r="AB30" i="18"/>
  <c r="AJ30" i="18"/>
  <c r="AC31" i="18"/>
  <c r="U31" i="18"/>
  <c r="V31" i="18" s="1"/>
  <c r="O33" i="18"/>
  <c r="N33" i="18"/>
  <c r="AQ36" i="18"/>
  <c r="AI36" i="18"/>
  <c r="AP36" i="18"/>
  <c r="V37" i="18"/>
  <c r="N37" i="18"/>
  <c r="AG39" i="18"/>
  <c r="AC40" i="18"/>
  <c r="U40" i="18"/>
  <c r="V40" i="18" s="1"/>
  <c r="O42" i="18"/>
  <c r="N42" i="18"/>
  <c r="AC28" i="18"/>
  <c r="U28" i="18"/>
  <c r="AQ28" i="18"/>
  <c r="AI28" i="18"/>
  <c r="AC38" i="18"/>
  <c r="AJ43" i="18"/>
  <c r="AB43" i="18"/>
  <c r="AL54" i="18"/>
  <c r="AN54" i="18" s="1"/>
  <c r="AG54" i="18"/>
  <c r="AB58" i="18"/>
  <c r="AP58" i="18"/>
  <c r="AQ58" i="18" s="1"/>
  <c r="AI31" i="18"/>
  <c r="AC32" i="18"/>
  <c r="U32" i="18"/>
  <c r="U35" i="18"/>
  <c r="AI37" i="18"/>
  <c r="AI40" i="18"/>
  <c r="AC41" i="18"/>
  <c r="U41" i="18"/>
  <c r="V41" i="18" s="1"/>
  <c r="U45" i="18"/>
  <c r="V45" i="18" s="1"/>
  <c r="AQ46" i="18"/>
  <c r="AI46" i="18"/>
  <c r="AJ46" i="18" s="1"/>
  <c r="AQ56" i="18"/>
  <c r="AI59" i="18"/>
  <c r="AJ59" i="18" s="1"/>
  <c r="AJ34" i="18"/>
  <c r="AB34" i="18"/>
  <c r="N54" i="18"/>
  <c r="O54" i="18" s="1"/>
  <c r="N58" i="18"/>
  <c r="AI23" i="18"/>
  <c r="AJ23" i="18" s="1"/>
  <c r="AC27" i="18"/>
  <c r="U27" i="18"/>
  <c r="N29" i="18"/>
  <c r="O29" i="18" s="1"/>
  <c r="AJ33" i="18"/>
  <c r="AB33" i="18"/>
  <c r="V38" i="18"/>
  <c r="N38" i="18"/>
  <c r="AJ42" i="18"/>
  <c r="AB42" i="18"/>
  <c r="N45" i="18"/>
  <c r="O45" i="18" s="1"/>
  <c r="O46" i="18"/>
  <c r="U53" i="18"/>
  <c r="AC53" i="18"/>
  <c r="N56" i="18"/>
  <c r="O56" i="18" s="1"/>
  <c r="O58" i="18"/>
  <c r="AC58" i="18"/>
  <c r="U58" i="18"/>
  <c r="V58" i="18" s="1"/>
  <c r="AI58" i="18"/>
  <c r="AJ58" i="18" s="1"/>
  <c r="G52" i="18"/>
  <c r="H52" i="18" s="1"/>
  <c r="H49" i="18"/>
  <c r="G51" i="18"/>
  <c r="H51" i="18" s="1"/>
  <c r="AM55" i="18"/>
  <c r="AN55" i="18" s="1"/>
  <c r="AP55" i="18" s="1"/>
  <c r="AQ55" i="18" s="1"/>
  <c r="K55" i="18"/>
  <c r="L55" i="18" s="1"/>
  <c r="R55" i="18"/>
  <c r="S55" i="18" s="1"/>
  <c r="H55" i="18"/>
  <c r="Y55" i="18"/>
  <c r="Z55" i="18" s="1"/>
  <c r="L48" i="18"/>
  <c r="Q48" i="18"/>
  <c r="K51" i="18"/>
  <c r="L51" i="18" s="1"/>
  <c r="L49" i="18"/>
  <c r="Z54" i="18"/>
  <c r="R56" i="18"/>
  <c r="S56" i="18" s="1"/>
  <c r="V53" i="18"/>
  <c r="N53" i="18"/>
  <c r="O53" i="18" s="1"/>
  <c r="AP59" i="18"/>
  <c r="AQ59" i="18" s="1"/>
  <c r="AJ25" i="17"/>
  <c r="AB25" i="17"/>
  <c r="AJ27" i="17"/>
  <c r="AB27" i="17"/>
  <c r="U29" i="17"/>
  <c r="V29" i="17" s="1"/>
  <c r="AI29" i="17"/>
  <c r="AJ29" i="17" s="1"/>
  <c r="AI34" i="17"/>
  <c r="AQ34" i="17"/>
  <c r="N36" i="17"/>
  <c r="V36" i="17"/>
  <c r="AB36" i="17"/>
  <c r="AJ36" i="17"/>
  <c r="U38" i="17"/>
  <c r="AC38" i="17"/>
  <c r="N44" i="17"/>
  <c r="O44" i="17" s="1"/>
  <c r="Z39" i="17"/>
  <c r="AB23" i="17"/>
  <c r="H39" i="17"/>
  <c r="O28" i="17"/>
  <c r="U34" i="17"/>
  <c r="AC34" i="17"/>
  <c r="AI43" i="17"/>
  <c r="AQ43" i="17"/>
  <c r="N45" i="17"/>
  <c r="O45" i="17" s="1"/>
  <c r="U45" i="17"/>
  <c r="V45" i="17" s="1"/>
  <c r="L39" i="17"/>
  <c r="N23" i="17"/>
  <c r="U23" i="17"/>
  <c r="V23" i="17" s="1"/>
  <c r="AJ24" i="17"/>
  <c r="AB24" i="17"/>
  <c r="AJ26" i="17"/>
  <c r="AB26" i="17"/>
  <c r="N29" i="17"/>
  <c r="O29" i="17" s="1"/>
  <c r="AB29" i="17"/>
  <c r="AC29" i="17" s="1"/>
  <c r="AP29" i="17"/>
  <c r="AQ29" i="17" s="1"/>
  <c r="AI30" i="17"/>
  <c r="AQ30" i="17"/>
  <c r="U32" i="17"/>
  <c r="O40" i="17"/>
  <c r="N40" i="17"/>
  <c r="N41" i="17"/>
  <c r="AB41" i="17"/>
  <c r="AJ41" i="17"/>
  <c r="U43" i="17"/>
  <c r="AC43" i="17"/>
  <c r="AI23" i="17"/>
  <c r="AI25" i="17"/>
  <c r="AI27" i="17"/>
  <c r="U30" i="17"/>
  <c r="AC30" i="17"/>
  <c r="AJ30" i="17"/>
  <c r="N32" i="17"/>
  <c r="V32" i="17"/>
  <c r="AB32" i="17"/>
  <c r="AJ32" i="17"/>
  <c r="N33" i="17"/>
  <c r="O35" i="17"/>
  <c r="N35" i="17"/>
  <c r="AI38" i="17"/>
  <c r="AQ38" i="17"/>
  <c r="AC56" i="17"/>
  <c r="U24" i="17"/>
  <c r="U25" i="17"/>
  <c r="U26" i="17"/>
  <c r="U27" i="17"/>
  <c r="N30" i="17"/>
  <c r="V30" i="17"/>
  <c r="AP30" i="17"/>
  <c r="AI32" i="17"/>
  <c r="AQ32" i="17"/>
  <c r="AB34" i="17"/>
  <c r="AJ34" i="17"/>
  <c r="U36" i="17"/>
  <c r="AC36" i="17"/>
  <c r="V37" i="17"/>
  <c r="AC37" i="17"/>
  <c r="AJ37" i="17"/>
  <c r="AQ37" i="17"/>
  <c r="N38" i="17"/>
  <c r="V38" i="17"/>
  <c r="AP38" i="17"/>
  <c r="AN39" i="17"/>
  <c r="AI41" i="17"/>
  <c r="AQ41" i="17"/>
  <c r="AB43" i="17"/>
  <c r="AJ43" i="17"/>
  <c r="K49" i="17"/>
  <c r="L48" i="17"/>
  <c r="G51" i="17"/>
  <c r="H51" i="17" s="1"/>
  <c r="H49" i="17"/>
  <c r="O53" i="17"/>
  <c r="N56" i="17"/>
  <c r="O56" i="17" s="1"/>
  <c r="AB56" i="17"/>
  <c r="AJ56" i="17"/>
  <c r="AJ59" i="17"/>
  <c r="AB59" i="17"/>
  <c r="AG39" i="17"/>
  <c r="N24" i="17"/>
  <c r="N25" i="17"/>
  <c r="N26" i="17"/>
  <c r="N27" i="17"/>
  <c r="U44" i="17"/>
  <c r="V44" i="17" s="1"/>
  <c r="G52" i="17"/>
  <c r="H52" i="17" s="1"/>
  <c r="AQ53" i="17"/>
  <c r="AI53" i="17"/>
  <c r="AJ53" i="17" s="1"/>
  <c r="S54" i="17"/>
  <c r="AG54" i="17"/>
  <c r="AQ59" i="17"/>
  <c r="AI59" i="17"/>
  <c r="V34" i="17"/>
  <c r="AP34" i="17"/>
  <c r="AI36" i="17"/>
  <c r="AQ36" i="17"/>
  <c r="AB38" i="17"/>
  <c r="AJ38" i="17"/>
  <c r="U41" i="17"/>
  <c r="V41" i="17" s="1"/>
  <c r="AC41" i="17"/>
  <c r="V43" i="17"/>
  <c r="AP43" i="17"/>
  <c r="AE54" i="17"/>
  <c r="AL54" i="17" s="1"/>
  <c r="Z54" i="17"/>
  <c r="N59" i="17"/>
  <c r="V28" i="17"/>
  <c r="N28" i="17"/>
  <c r="V46" i="17"/>
  <c r="N46" i="17"/>
  <c r="O46" i="17" s="1"/>
  <c r="AJ46" i="17"/>
  <c r="AB46" i="17"/>
  <c r="AC46" i="17" s="1"/>
  <c r="AC53" i="17"/>
  <c r="U53" i="17"/>
  <c r="V53" i="17" s="1"/>
  <c r="AN54" i="17"/>
  <c r="AP54" i="17" s="1"/>
  <c r="U56" i="17"/>
  <c r="V56" i="17" s="1"/>
  <c r="AI56" i="17"/>
  <c r="AC59" i="17"/>
  <c r="U59" i="17"/>
  <c r="V59" i="17" s="1"/>
  <c r="X74" i="17"/>
  <c r="R48" i="17"/>
  <c r="AM57" i="17"/>
  <c r="AN57" i="17" s="1"/>
  <c r="AP57" i="17" s="1"/>
  <c r="AF57" i="17"/>
  <c r="AG57" i="17" s="1"/>
  <c r="Y57" i="17"/>
  <c r="Z57" i="17" s="1"/>
  <c r="R57" i="17"/>
  <c r="S57" i="17" s="1"/>
  <c r="K57" i="17"/>
  <c r="L57" i="17" s="1"/>
  <c r="V58" i="17"/>
  <c r="AJ58" i="17"/>
  <c r="AM55" i="17"/>
  <c r="AN55" i="17" s="1"/>
  <c r="AF55" i="17"/>
  <c r="AG55" i="17" s="1"/>
  <c r="Y55" i="17"/>
  <c r="Z55" i="17" s="1"/>
  <c r="R55" i="17"/>
  <c r="S55" i="17" s="1"/>
  <c r="K55" i="17"/>
  <c r="L55" i="17" s="1"/>
  <c r="AC58" i="17"/>
  <c r="AQ58" i="17"/>
  <c r="O59" i="17"/>
  <c r="N30" i="16"/>
  <c r="V30" i="16"/>
  <c r="N32" i="16"/>
  <c r="V32" i="16"/>
  <c r="AI32" i="16"/>
  <c r="AQ32" i="16"/>
  <c r="AI34" i="16"/>
  <c r="AQ34" i="16"/>
  <c r="AJ36" i="16"/>
  <c r="AB36" i="16"/>
  <c r="V38" i="16"/>
  <c r="N38" i="16"/>
  <c r="AQ41" i="16"/>
  <c r="AI41" i="16"/>
  <c r="AC43" i="16"/>
  <c r="U43" i="16"/>
  <c r="U32" i="16"/>
  <c r="AC32" i="16"/>
  <c r="AP32" i="16"/>
  <c r="AP34" i="16"/>
  <c r="AQ36" i="16"/>
  <c r="AI36" i="16"/>
  <c r="AC38" i="16"/>
  <c r="U38" i="16"/>
  <c r="N40" i="16"/>
  <c r="O40" i="16"/>
  <c r="N41" i="16"/>
  <c r="AP41" i="16"/>
  <c r="AJ43" i="16"/>
  <c r="AB43" i="16"/>
  <c r="U30" i="16"/>
  <c r="AC30" i="16"/>
  <c r="O33" i="16"/>
  <c r="N33" i="16"/>
  <c r="AP36" i="16"/>
  <c r="AJ38" i="16"/>
  <c r="AB38" i="16"/>
  <c r="AC41" i="16"/>
  <c r="U41" i="16"/>
  <c r="V41" i="16" s="1"/>
  <c r="O42" i="16"/>
  <c r="N42" i="16"/>
  <c r="AQ43" i="16"/>
  <c r="AI43" i="16"/>
  <c r="AB30" i="16"/>
  <c r="AJ30" i="16"/>
  <c r="N34" i="16"/>
  <c r="V34" i="16"/>
  <c r="AB34" i="16"/>
  <c r="AJ34" i="16"/>
  <c r="U36" i="16"/>
  <c r="AC36" i="16"/>
  <c r="O37" i="16"/>
  <c r="N37" i="16"/>
  <c r="AQ38" i="16"/>
  <c r="AI38" i="16"/>
  <c r="AJ41" i="16"/>
  <c r="AB41" i="16"/>
  <c r="V43" i="16"/>
  <c r="N43" i="16"/>
  <c r="AE54" i="16"/>
  <c r="AL54" i="16" s="1"/>
  <c r="AN54" i="16" s="1"/>
  <c r="AP54" i="16" s="1"/>
  <c r="Z54" i="16"/>
  <c r="AG39" i="16"/>
  <c r="AC24" i="16"/>
  <c r="AC28" i="16"/>
  <c r="U34" i="16"/>
  <c r="AI53" i="16"/>
  <c r="AJ53" i="16" s="1"/>
  <c r="AP53" i="16"/>
  <c r="AQ53" i="16" s="1"/>
  <c r="N23" i="16"/>
  <c r="O23" i="16" s="1"/>
  <c r="AC25" i="16"/>
  <c r="AJ26" i="16"/>
  <c r="U31" i="16"/>
  <c r="V31" i="16" s="1"/>
  <c r="AB31" i="16"/>
  <c r="AI46" i="16"/>
  <c r="AB24" i="16"/>
  <c r="AJ24" i="16"/>
  <c r="V25" i="16"/>
  <c r="N25" i="16"/>
  <c r="U26" i="16"/>
  <c r="AB28" i="16"/>
  <c r="AJ28" i="16"/>
  <c r="V29" i="16"/>
  <c r="L39" i="16"/>
  <c r="N46" i="16"/>
  <c r="O46" i="16" s="1"/>
  <c r="AJ46" i="16"/>
  <c r="AP46" i="16"/>
  <c r="AQ46" i="16" s="1"/>
  <c r="S54" i="16"/>
  <c r="AI56" i="16"/>
  <c r="AJ56" i="16" s="1"/>
  <c r="V26" i="16"/>
  <c r="N26" i="16"/>
  <c r="AI26" i="16"/>
  <c r="AI30" i="16"/>
  <c r="AB32" i="16"/>
  <c r="AC34" i="16"/>
  <c r="V36" i="16"/>
  <c r="S39" i="16"/>
  <c r="U45" i="16"/>
  <c r="L49" i="16"/>
  <c r="K52" i="16"/>
  <c r="L52" i="16" s="1"/>
  <c r="U52" i="16" s="1"/>
  <c r="K51" i="16"/>
  <c r="L51" i="16" s="1"/>
  <c r="Z39" i="16"/>
  <c r="V27" i="16"/>
  <c r="N27" i="16"/>
  <c r="AI27" i="16"/>
  <c r="N31" i="16"/>
  <c r="AI31" i="16"/>
  <c r="AN39" i="16"/>
  <c r="X44" i="16"/>
  <c r="AE44" i="16" s="1"/>
  <c r="AL44" i="16" s="1"/>
  <c r="N45" i="16"/>
  <c r="O45" i="16" s="1"/>
  <c r="U46" i="16"/>
  <c r="V46" i="16" s="1"/>
  <c r="AB46" i="16"/>
  <c r="AC46" i="16" s="1"/>
  <c r="AB23" i="16"/>
  <c r="AC23" i="16" s="1"/>
  <c r="V24" i="16"/>
  <c r="N24" i="16"/>
  <c r="AB27" i="16"/>
  <c r="V28" i="16"/>
  <c r="N28" i="16"/>
  <c r="N48" i="16"/>
  <c r="O48" i="16" s="1"/>
  <c r="U53" i="16"/>
  <c r="V53" i="16" s="1"/>
  <c r="AB53" i="16"/>
  <c r="AC53" i="16" s="1"/>
  <c r="AM55" i="16"/>
  <c r="AN55" i="16" s="1"/>
  <c r="AF55" i="16"/>
  <c r="AG55" i="16" s="1"/>
  <c r="Y55" i="16"/>
  <c r="Z55" i="16" s="1"/>
  <c r="R55" i="16"/>
  <c r="S55" i="16" s="1"/>
  <c r="K55" i="16"/>
  <c r="L55" i="16" s="1"/>
  <c r="R51" i="16"/>
  <c r="S51" i="16" s="1"/>
  <c r="L54" i="16"/>
  <c r="S49" i="16"/>
  <c r="AG54" i="16"/>
  <c r="N58" i="16"/>
  <c r="O58" i="16" s="1"/>
  <c r="AM59" i="16"/>
  <c r="AN59" i="16" s="1"/>
  <c r="AF59" i="16"/>
  <c r="AG59" i="16" s="1"/>
  <c r="Y59" i="16"/>
  <c r="Z59" i="16" s="1"/>
  <c r="R59" i="16"/>
  <c r="S59" i="16" s="1"/>
  <c r="K59" i="16"/>
  <c r="L59" i="16" s="1"/>
  <c r="AM57" i="16"/>
  <c r="AN57" i="16" s="1"/>
  <c r="AF57" i="16"/>
  <c r="AG57" i="16" s="1"/>
  <c r="Y57" i="16"/>
  <c r="Z57" i="16" s="1"/>
  <c r="R57" i="16"/>
  <c r="S57" i="16" s="1"/>
  <c r="K57" i="16"/>
  <c r="L57" i="16" s="1"/>
  <c r="AJ37" i="15"/>
  <c r="AI37" i="15"/>
  <c r="G49" i="15"/>
  <c r="G51" i="15" s="1"/>
  <c r="H51" i="15" s="1"/>
  <c r="AI32" i="15"/>
  <c r="R55" i="15"/>
  <c r="S55" i="15" s="1"/>
  <c r="U55" i="15" s="1"/>
  <c r="V55" i="15" s="1"/>
  <c r="AF55" i="15"/>
  <c r="AG55" i="15" s="1"/>
  <c r="R59" i="15"/>
  <c r="S59" i="15" s="1"/>
  <c r="AJ30" i="15"/>
  <c r="AI38" i="15"/>
  <c r="K55" i="15"/>
  <c r="L55" i="15" s="1"/>
  <c r="N55" i="15" s="1"/>
  <c r="O55" i="15" s="1"/>
  <c r="Y55" i="15"/>
  <c r="Z55" i="15" s="1"/>
  <c r="AB55" i="15" s="1"/>
  <c r="AC55" i="15" s="1"/>
  <c r="AM55" i="15"/>
  <c r="AN55" i="15" s="1"/>
  <c r="R57" i="15"/>
  <c r="S57" i="15" s="1"/>
  <c r="AB57" i="15" s="1"/>
  <c r="K59" i="15"/>
  <c r="L59" i="15" s="1"/>
  <c r="Y59" i="15"/>
  <c r="Z59" i="15" s="1"/>
  <c r="AI59" i="15" s="1"/>
  <c r="AJ59" i="15" s="1"/>
  <c r="AM59" i="15"/>
  <c r="AN59" i="15" s="1"/>
  <c r="AP59" i="15" s="1"/>
  <c r="AP35" i="15"/>
  <c r="AP40" i="15"/>
  <c r="U54" i="15"/>
  <c r="V54" i="15" s="1"/>
  <c r="AP38" i="15"/>
  <c r="AP31" i="15"/>
  <c r="U38" i="15"/>
  <c r="AB41" i="15"/>
  <c r="H45" i="15"/>
  <c r="AC37" i="15"/>
  <c r="U37" i="15"/>
  <c r="S39" i="15"/>
  <c r="AC31" i="15"/>
  <c r="U31" i="15"/>
  <c r="V31" i="15" s="1"/>
  <c r="AJ33" i="15"/>
  <c r="AB33" i="15"/>
  <c r="AI33" i="15"/>
  <c r="U44" i="15"/>
  <c r="V44" i="15" s="1"/>
  <c r="U45" i="15"/>
  <c r="N29" i="15"/>
  <c r="O29" i="15" s="1"/>
  <c r="U29" i="15"/>
  <c r="V29" i="15" s="1"/>
  <c r="O30" i="15"/>
  <c r="H39" i="15"/>
  <c r="AC30" i="15"/>
  <c r="AQ35" i="15"/>
  <c r="AI35" i="15"/>
  <c r="AB36" i="15"/>
  <c r="V37" i="15"/>
  <c r="N37" i="15"/>
  <c r="N40" i="15"/>
  <c r="AI42" i="15"/>
  <c r="H49" i="15"/>
  <c r="N54" i="15"/>
  <c r="O54" i="15" s="1"/>
  <c r="N57" i="15"/>
  <c r="Z39" i="15"/>
  <c r="AP25" i="15"/>
  <c r="AI29" i="15"/>
  <c r="AJ29" i="15" s="1"/>
  <c r="AQ32" i="15"/>
  <c r="AQ34" i="15"/>
  <c r="N35" i="15"/>
  <c r="U36" i="15"/>
  <c r="AI40" i="15"/>
  <c r="AB42" i="15"/>
  <c r="N43" i="15"/>
  <c r="AI43" i="15"/>
  <c r="AQ43" i="15"/>
  <c r="AL44" i="15"/>
  <c r="K49" i="15"/>
  <c r="L48" i="15"/>
  <c r="N59" i="15"/>
  <c r="O59" i="15" s="1"/>
  <c r="AB23" i="15"/>
  <c r="AC23" i="15" s="1"/>
  <c r="AN39" i="15"/>
  <c r="AI24" i="15"/>
  <c r="AQ24" i="15"/>
  <c r="AC25" i="15"/>
  <c r="U25" i="15"/>
  <c r="AI25" i="15"/>
  <c r="AC27" i="15"/>
  <c r="U27" i="15"/>
  <c r="AI27" i="15"/>
  <c r="AQ27" i="15"/>
  <c r="V30" i="15"/>
  <c r="N30" i="15"/>
  <c r="N32" i="15"/>
  <c r="N34" i="15"/>
  <c r="V34" i="15"/>
  <c r="AB35" i="15"/>
  <c r="AQ36" i="15"/>
  <c r="AI36" i="15"/>
  <c r="AB37" i="15"/>
  <c r="AB38" i="15"/>
  <c r="AJ38" i="15"/>
  <c r="AB40" i="15"/>
  <c r="N41" i="15"/>
  <c r="AI41" i="15"/>
  <c r="AQ41" i="15"/>
  <c r="U42" i="15"/>
  <c r="U43" i="15"/>
  <c r="AC43" i="15"/>
  <c r="AJ43" i="15"/>
  <c r="N44" i="15"/>
  <c r="O44" i="15" s="1"/>
  <c r="S48" i="15"/>
  <c r="X48" i="15"/>
  <c r="L39" i="15"/>
  <c r="AI31" i="15"/>
  <c r="AC32" i="15"/>
  <c r="U32" i="15"/>
  <c r="AP32" i="15"/>
  <c r="U35" i="15"/>
  <c r="R51" i="15"/>
  <c r="S51" i="15" s="1"/>
  <c r="R52" i="15"/>
  <c r="S52" i="15" s="1"/>
  <c r="AI53" i="15"/>
  <c r="AJ53" i="15" s="1"/>
  <c r="AP53" i="15"/>
  <c r="AQ53" i="15" s="1"/>
  <c r="AC24" i="15"/>
  <c r="U24" i="15"/>
  <c r="U30" i="15"/>
  <c r="AB31" i="15"/>
  <c r="N33" i="15"/>
  <c r="V38" i="15"/>
  <c r="N38" i="15"/>
  <c r="U23" i="15"/>
  <c r="V23" i="15" s="1"/>
  <c r="AG39" i="15"/>
  <c r="AP23" i="15"/>
  <c r="AQ23" i="15" s="1"/>
  <c r="AJ25" i="15"/>
  <c r="AC26" i="15"/>
  <c r="U26" i="15"/>
  <c r="AQ26" i="15"/>
  <c r="AI26" i="15"/>
  <c r="AJ27" i="15"/>
  <c r="AC28" i="15"/>
  <c r="U28" i="15"/>
  <c r="AQ28" i="15"/>
  <c r="AI28" i="15"/>
  <c r="AB29" i="15"/>
  <c r="AC29" i="15" s="1"/>
  <c r="AP29" i="15"/>
  <c r="AQ29" i="15" s="1"/>
  <c r="AB32" i="15"/>
  <c r="U33" i="15"/>
  <c r="AP33" i="15"/>
  <c r="AJ34" i="15"/>
  <c r="AB34" i="15"/>
  <c r="N36" i="15"/>
  <c r="U40" i="15"/>
  <c r="V40" i="15" s="1"/>
  <c r="U41" i="15"/>
  <c r="V41" i="15" s="1"/>
  <c r="AC41" i="15"/>
  <c r="AJ41" i="15"/>
  <c r="V42" i="15"/>
  <c r="N42" i="15"/>
  <c r="V43" i="15"/>
  <c r="AP43" i="15"/>
  <c r="V45" i="15"/>
  <c r="N45" i="15"/>
  <c r="O45" i="15" s="1"/>
  <c r="U46" i="15"/>
  <c r="V46" i="15" s="1"/>
  <c r="AQ46" i="15"/>
  <c r="AI46" i="15"/>
  <c r="AJ46" i="15" s="1"/>
  <c r="AM56" i="15"/>
  <c r="AN56" i="15" s="1"/>
  <c r="AF56" i="15"/>
  <c r="AG56" i="15" s="1"/>
  <c r="Y56" i="15"/>
  <c r="Z56" i="15" s="1"/>
  <c r="R56" i="15"/>
  <c r="S56" i="15" s="1"/>
  <c r="K56" i="15"/>
  <c r="L56" i="15" s="1"/>
  <c r="AM58" i="15"/>
  <c r="AN58" i="15" s="1"/>
  <c r="AF58" i="15"/>
  <c r="AG58" i="15" s="1"/>
  <c r="Y58" i="15"/>
  <c r="Z58" i="15" s="1"/>
  <c r="S58" i="15"/>
  <c r="K58" i="15"/>
  <c r="L58" i="15" s="1"/>
  <c r="O53" i="15"/>
  <c r="AG54" i="15"/>
  <c r="AP54" i="15" s="1"/>
  <c r="O57" i="15"/>
  <c r="U57" i="15"/>
  <c r="V57" i="15" s="1"/>
  <c r="AQ57" i="15"/>
  <c r="AI57" i="15"/>
  <c r="AJ57" i="15" s="1"/>
  <c r="AQ59" i="15"/>
  <c r="AB35" i="14"/>
  <c r="AJ35" i="14"/>
  <c r="V37" i="14"/>
  <c r="U37" i="14"/>
  <c r="AI35" i="14"/>
  <c r="AQ35" i="14"/>
  <c r="AC31" i="14"/>
  <c r="U31" i="14"/>
  <c r="V31" i="14" s="1"/>
  <c r="AQ33" i="14"/>
  <c r="AI33" i="14"/>
  <c r="U35" i="14"/>
  <c r="AC35" i="14"/>
  <c r="AP35" i="14"/>
  <c r="AQ43" i="14"/>
  <c r="AI43" i="14"/>
  <c r="AC33" i="14"/>
  <c r="U33" i="14"/>
  <c r="AC43" i="14"/>
  <c r="U43" i="14"/>
  <c r="AJ33" i="14"/>
  <c r="AB33" i="14"/>
  <c r="AJ43" i="14"/>
  <c r="AB43" i="14"/>
  <c r="AP33" i="14"/>
  <c r="AP43" i="14"/>
  <c r="U29" i="14"/>
  <c r="V29" i="14" s="1"/>
  <c r="AI29" i="14"/>
  <c r="AJ29" i="14" s="1"/>
  <c r="AB40" i="14"/>
  <c r="AB55" i="14"/>
  <c r="AI31" i="14"/>
  <c r="R59" i="14"/>
  <c r="S59" i="14" s="1"/>
  <c r="U59" i="14" s="1"/>
  <c r="V59" i="14" s="1"/>
  <c r="AJ31" i="14"/>
  <c r="H45" i="14"/>
  <c r="H59" i="14"/>
  <c r="Y59" i="14"/>
  <c r="Z59" i="14" s="1"/>
  <c r="AI59" i="14" s="1"/>
  <c r="AJ59" i="14" s="1"/>
  <c r="O29" i="14"/>
  <c r="AP36" i="14"/>
  <c r="U40" i="14"/>
  <c r="V40" i="14" s="1"/>
  <c r="AM59" i="14"/>
  <c r="AN59" i="14" s="1"/>
  <c r="AP59" i="14" s="1"/>
  <c r="AQ59" i="14" s="1"/>
  <c r="AP32" i="14"/>
  <c r="AP41" i="14"/>
  <c r="R57" i="14"/>
  <c r="S57" i="14" s="1"/>
  <c r="AJ32" i="14"/>
  <c r="AB32" i="14"/>
  <c r="AC34" i="14"/>
  <c r="U34" i="14"/>
  <c r="O40" i="14"/>
  <c r="N40" i="14"/>
  <c r="N48" i="14"/>
  <c r="O31" i="14"/>
  <c r="N31" i="14"/>
  <c r="V32" i="14"/>
  <c r="N32" i="14"/>
  <c r="AQ38" i="14"/>
  <c r="AI38" i="14"/>
  <c r="N43" i="14"/>
  <c r="O43" i="14"/>
  <c r="H39" i="14"/>
  <c r="AQ30" i="14"/>
  <c r="AI30" i="14"/>
  <c r="O35" i="14"/>
  <c r="N35" i="14"/>
  <c r="AJ36" i="14"/>
  <c r="AB36" i="14"/>
  <c r="AC38" i="14"/>
  <c r="U38" i="14"/>
  <c r="N44" i="14"/>
  <c r="O44" i="14" s="1"/>
  <c r="U48" i="14"/>
  <c r="AC30" i="14"/>
  <c r="U30" i="14"/>
  <c r="AQ34" i="14"/>
  <c r="AI34" i="14"/>
  <c r="V36" i="14"/>
  <c r="N36" i="14"/>
  <c r="U42" i="14"/>
  <c r="V42" i="14" s="1"/>
  <c r="AC42" i="14"/>
  <c r="AC27" i="14"/>
  <c r="AJ30" i="14"/>
  <c r="AB30" i="14"/>
  <c r="AQ32" i="14"/>
  <c r="AI32" i="14"/>
  <c r="AJ34" i="14"/>
  <c r="AB34" i="14"/>
  <c r="AQ36" i="14"/>
  <c r="AI36" i="14"/>
  <c r="V38" i="14"/>
  <c r="N38" i="14"/>
  <c r="AP38" i="14"/>
  <c r="AN39" i="14"/>
  <c r="U41" i="14"/>
  <c r="V41" i="14" s="1"/>
  <c r="N42" i="14"/>
  <c r="G49" i="14"/>
  <c r="H48" i="14"/>
  <c r="U57" i="14"/>
  <c r="V57" i="14" s="1"/>
  <c r="AQ57" i="14"/>
  <c r="AI57" i="14"/>
  <c r="U23" i="14"/>
  <c r="AB25" i="14"/>
  <c r="V26" i="14"/>
  <c r="N26" i="14"/>
  <c r="AI26" i="14"/>
  <c r="N41" i="14"/>
  <c r="AJ46" i="14"/>
  <c r="AB46" i="14"/>
  <c r="AC46" i="14" s="1"/>
  <c r="Z48" i="14"/>
  <c r="R49" i="14"/>
  <c r="AB23" i="14"/>
  <c r="AC23" i="14" s="1"/>
  <c r="V24" i="14"/>
  <c r="N24" i="14"/>
  <c r="U25" i="14"/>
  <c r="AB27" i="14"/>
  <c r="AJ27" i="14"/>
  <c r="V28" i="14"/>
  <c r="N28" i="14"/>
  <c r="N33" i="14"/>
  <c r="N37" i="14"/>
  <c r="S39" i="14"/>
  <c r="AB41" i="14"/>
  <c r="AI46" i="14"/>
  <c r="AQ53" i="14"/>
  <c r="AI53" i="14"/>
  <c r="AJ53" i="14" s="1"/>
  <c r="AP53" i="14"/>
  <c r="AM58" i="14"/>
  <c r="AN58" i="14" s="1"/>
  <c r="AF58" i="14"/>
  <c r="AG58" i="14" s="1"/>
  <c r="Y58" i="14"/>
  <c r="Z58" i="14" s="1"/>
  <c r="S58" i="14"/>
  <c r="K58" i="14"/>
  <c r="L58" i="14" s="1"/>
  <c r="N59" i="14"/>
  <c r="V25" i="14"/>
  <c r="N25" i="14"/>
  <c r="AI25" i="14"/>
  <c r="V30" i="14"/>
  <c r="N30" i="14"/>
  <c r="AP30" i="14"/>
  <c r="AC32" i="14"/>
  <c r="U32" i="14"/>
  <c r="V34" i="14"/>
  <c r="N34" i="14"/>
  <c r="AP34" i="14"/>
  <c r="AC36" i="14"/>
  <c r="U36" i="14"/>
  <c r="AJ38" i="14"/>
  <c r="AB38" i="14"/>
  <c r="AB42" i="14"/>
  <c r="N45" i="14"/>
  <c r="Y52" i="14"/>
  <c r="Z52" i="14" s="1"/>
  <c r="Y51" i="14"/>
  <c r="Z51" i="14" s="1"/>
  <c r="O53" i="14"/>
  <c r="N55" i="14"/>
  <c r="O55" i="14" s="1"/>
  <c r="AG39" i="14"/>
  <c r="AC24" i="14"/>
  <c r="AC28" i="14"/>
  <c r="V23" i="14"/>
  <c r="N23" i="14"/>
  <c r="O23" i="14" s="1"/>
  <c r="Z39" i="14"/>
  <c r="AI23" i="14"/>
  <c r="AJ23" i="14" s="1"/>
  <c r="AB26" i="14"/>
  <c r="V27" i="14"/>
  <c r="N27" i="14"/>
  <c r="L39" i="14"/>
  <c r="AI41" i="14"/>
  <c r="U44" i="14"/>
  <c r="V44" i="14" s="1"/>
  <c r="O45" i="14"/>
  <c r="S45" i="14"/>
  <c r="V46" i="14"/>
  <c r="N46" i="14"/>
  <c r="O46" i="14" s="1"/>
  <c r="V48" i="14"/>
  <c r="K52" i="14"/>
  <c r="L52" i="14" s="1"/>
  <c r="K51" i="14"/>
  <c r="L51" i="14" s="1"/>
  <c r="Q54" i="14"/>
  <c r="X54" i="14" s="1"/>
  <c r="AE54" i="14" s="1"/>
  <c r="AL54" i="14" s="1"/>
  <c r="AN54" i="14" s="1"/>
  <c r="L54" i="14"/>
  <c r="N53" i="14"/>
  <c r="U55" i="14"/>
  <c r="V55" i="14" s="1"/>
  <c r="AC55" i="14"/>
  <c r="AP55" i="14"/>
  <c r="AQ55" i="14" s="1"/>
  <c r="AP40" i="14"/>
  <c r="AI42" i="14"/>
  <c r="AQ42" i="14"/>
  <c r="AI55" i="14"/>
  <c r="AJ55" i="14" s="1"/>
  <c r="AM56" i="14"/>
  <c r="AN56" i="14" s="1"/>
  <c r="AF56" i="14"/>
  <c r="AG56" i="14" s="1"/>
  <c r="Y56" i="14"/>
  <c r="Z56" i="14" s="1"/>
  <c r="R56" i="14"/>
  <c r="S56" i="14" s="1"/>
  <c r="K56" i="14"/>
  <c r="L56" i="14" s="1"/>
  <c r="N57" i="14"/>
  <c r="O57" i="14" s="1"/>
  <c r="AJ57" i="14"/>
  <c r="AP57" i="14"/>
  <c r="AB59" i="14"/>
  <c r="AC59" i="14" s="1"/>
  <c r="AE74" i="14"/>
  <c r="Y45" i="14"/>
  <c r="Z45" i="14" s="1"/>
  <c r="Y44" i="14"/>
  <c r="Z44" i="14" s="1"/>
  <c r="O59" i="14"/>
  <c r="AQ30" i="13"/>
  <c r="AI30" i="13"/>
  <c r="V36" i="13"/>
  <c r="N36" i="13"/>
  <c r="AB38" i="13"/>
  <c r="AJ38" i="13"/>
  <c r="AP30" i="13"/>
  <c r="AI35" i="13"/>
  <c r="AQ35" i="13"/>
  <c r="AI38" i="13"/>
  <c r="AQ38" i="13"/>
  <c r="AC41" i="13"/>
  <c r="U41" i="13"/>
  <c r="V41" i="13" s="1"/>
  <c r="V43" i="13"/>
  <c r="N43" i="13"/>
  <c r="U30" i="13"/>
  <c r="AC30" i="13"/>
  <c r="U32" i="13"/>
  <c r="AC32" i="13"/>
  <c r="AP38" i="13"/>
  <c r="AJ30" i="13"/>
  <c r="AB30" i="13"/>
  <c r="AB32" i="13"/>
  <c r="AJ32" i="13"/>
  <c r="AP34" i="13"/>
  <c r="U38" i="13"/>
  <c r="AC38" i="13"/>
  <c r="AQ41" i="13"/>
  <c r="AI41" i="13"/>
  <c r="AJ41" i="13"/>
  <c r="AB41" i="13"/>
  <c r="AI32" i="13"/>
  <c r="AQ32" i="13"/>
  <c r="U48" i="13"/>
  <c r="AP29" i="13"/>
  <c r="AQ29" i="13" s="1"/>
  <c r="AB43" i="13"/>
  <c r="AI43" i="13"/>
  <c r="R55" i="13"/>
  <c r="S55" i="13" s="1"/>
  <c r="U55" i="13" s="1"/>
  <c r="AF55" i="13"/>
  <c r="AG55" i="13" s="1"/>
  <c r="AI55" i="13" s="1"/>
  <c r="AJ55" i="13" s="1"/>
  <c r="R59" i="13"/>
  <c r="S59" i="13" s="1"/>
  <c r="G51" i="13"/>
  <c r="H51" i="13" s="1"/>
  <c r="K55" i="13"/>
  <c r="L55" i="13" s="1"/>
  <c r="N55" i="13" s="1"/>
  <c r="O55" i="13" s="1"/>
  <c r="Y55" i="13"/>
  <c r="Z55" i="13" s="1"/>
  <c r="AM55" i="13"/>
  <c r="AN55" i="13" s="1"/>
  <c r="R57" i="13"/>
  <c r="S57" i="13" s="1"/>
  <c r="AB57" i="13" s="1"/>
  <c r="K59" i="13"/>
  <c r="L59" i="13" s="1"/>
  <c r="V59" i="13" s="1"/>
  <c r="Y59" i="13"/>
  <c r="Z59" i="13" s="1"/>
  <c r="AM59" i="13"/>
  <c r="AN59" i="13" s="1"/>
  <c r="AP59" i="13" s="1"/>
  <c r="N33" i="13"/>
  <c r="U43" i="13"/>
  <c r="N44" i="13"/>
  <c r="L48" i="13"/>
  <c r="V48" i="13" s="1"/>
  <c r="N31" i="13"/>
  <c r="AI33" i="13"/>
  <c r="AQ33" i="13"/>
  <c r="U37" i="13"/>
  <c r="AC37" i="13"/>
  <c r="U29" i="13"/>
  <c r="V29" i="13" s="1"/>
  <c r="N38" i="13"/>
  <c r="O38" i="13"/>
  <c r="O30" i="13"/>
  <c r="N30" i="13"/>
  <c r="AP33" i="13"/>
  <c r="AB34" i="13"/>
  <c r="AJ34" i="13"/>
  <c r="AP36" i="13"/>
  <c r="N40" i="13"/>
  <c r="AC42" i="13"/>
  <c r="U42" i="13"/>
  <c r="N57" i="13"/>
  <c r="L39" i="13"/>
  <c r="U23" i="13"/>
  <c r="V23" i="13" s="1"/>
  <c r="V24" i="13"/>
  <c r="N24" i="13"/>
  <c r="AJ24" i="13"/>
  <c r="AB24" i="13"/>
  <c r="U27" i="13"/>
  <c r="AJ28" i="13"/>
  <c r="AB28" i="13"/>
  <c r="U31" i="13"/>
  <c r="V31" i="13" s="1"/>
  <c r="AI31" i="13"/>
  <c r="AQ31" i="13"/>
  <c r="U35" i="13"/>
  <c r="AC35" i="13"/>
  <c r="AI36" i="13"/>
  <c r="AI37" i="13"/>
  <c r="AQ37" i="13"/>
  <c r="AQ40" i="13"/>
  <c r="AI40" i="13"/>
  <c r="N46" i="13"/>
  <c r="O46" i="13" s="1"/>
  <c r="K52" i="13"/>
  <c r="L52" i="13" s="1"/>
  <c r="K51" i="13"/>
  <c r="L51" i="13" s="1"/>
  <c r="L49" i="13"/>
  <c r="N59" i="13"/>
  <c r="AJ59" i="13"/>
  <c r="AB59" i="13"/>
  <c r="N23" i="13"/>
  <c r="O23" i="13" s="1"/>
  <c r="AN39" i="13"/>
  <c r="AP23" i="13"/>
  <c r="AQ23" i="13" s="1"/>
  <c r="N27" i="13"/>
  <c r="AI29" i="13"/>
  <c r="AJ29" i="13" s="1"/>
  <c r="U33" i="13"/>
  <c r="AC33" i="13"/>
  <c r="U34" i="13"/>
  <c r="AC34" i="13"/>
  <c r="AI34" i="13"/>
  <c r="AQ34" i="13"/>
  <c r="AB36" i="13"/>
  <c r="AC40" i="13"/>
  <c r="U40" i="13"/>
  <c r="V40" i="13" s="1"/>
  <c r="AP40" i="13"/>
  <c r="AJ42" i="13"/>
  <c r="AB42" i="13"/>
  <c r="U45" i="13"/>
  <c r="V45" i="13" s="1"/>
  <c r="AC46" i="13"/>
  <c r="AG39" i="13"/>
  <c r="N29" i="13"/>
  <c r="O29" i="13" s="1"/>
  <c r="AB29" i="13"/>
  <c r="AC29" i="13" s="1"/>
  <c r="AB33" i="13"/>
  <c r="AJ33" i="13"/>
  <c r="N34" i="13"/>
  <c r="V34" i="13"/>
  <c r="AI23" i="13"/>
  <c r="AJ23" i="13" s="1"/>
  <c r="AB23" i="13"/>
  <c r="AC23" i="13" s="1"/>
  <c r="Z39" i="13"/>
  <c r="AI24" i="13"/>
  <c r="AQ24" i="13"/>
  <c r="AJ26" i="13"/>
  <c r="AB26" i="13"/>
  <c r="AP27" i="13"/>
  <c r="AI28" i="13"/>
  <c r="AB31" i="13"/>
  <c r="AJ31" i="13"/>
  <c r="AP31" i="13"/>
  <c r="N32" i="13"/>
  <c r="V33" i="13"/>
  <c r="N35" i="13"/>
  <c r="V35" i="13"/>
  <c r="AB35" i="13"/>
  <c r="AP35" i="13"/>
  <c r="U36" i="13"/>
  <c r="N37" i="13"/>
  <c r="V37" i="13"/>
  <c r="AB37" i="13"/>
  <c r="AP37" i="13"/>
  <c r="AJ40" i="13"/>
  <c r="AB40" i="13"/>
  <c r="O41" i="13"/>
  <c r="V42" i="13"/>
  <c r="N42" i="13"/>
  <c r="AQ42" i="13"/>
  <c r="AI42" i="13"/>
  <c r="O44" i="13"/>
  <c r="Y49" i="13"/>
  <c r="Z48" i="13"/>
  <c r="R51" i="13"/>
  <c r="S51" i="13" s="1"/>
  <c r="R52" i="13"/>
  <c r="S52" i="13" s="1"/>
  <c r="S49" i="13"/>
  <c r="AI53" i="13"/>
  <c r="AJ53" i="13" s="1"/>
  <c r="AP53" i="13"/>
  <c r="AQ53" i="13" s="1"/>
  <c r="AB55" i="13"/>
  <c r="AJ25" i="13"/>
  <c r="AB25" i="13"/>
  <c r="U28" i="13"/>
  <c r="AQ28" i="13"/>
  <c r="H39" i="13"/>
  <c r="S39" i="13"/>
  <c r="N26" i="13"/>
  <c r="V26" i="13"/>
  <c r="AI26" i="13"/>
  <c r="N28" i="13"/>
  <c r="H45" i="13"/>
  <c r="U46" i="13"/>
  <c r="V46" i="13" s="1"/>
  <c r="H48" i="13"/>
  <c r="N53" i="13"/>
  <c r="O53" i="13" s="1"/>
  <c r="AJ27" i="13"/>
  <c r="AB27" i="13"/>
  <c r="Y44" i="13"/>
  <c r="Z44" i="13" s="1"/>
  <c r="Y45" i="13"/>
  <c r="Z45" i="13" s="1"/>
  <c r="L54" i="13"/>
  <c r="Q54" i="13"/>
  <c r="AM56" i="13"/>
  <c r="AN56" i="13" s="1"/>
  <c r="AF56" i="13"/>
  <c r="AG56" i="13" s="1"/>
  <c r="Y56" i="13"/>
  <c r="Z56" i="13" s="1"/>
  <c r="R56" i="13"/>
  <c r="S56" i="13" s="1"/>
  <c r="K56" i="13"/>
  <c r="L56" i="13" s="1"/>
  <c r="AM58" i="13"/>
  <c r="AN58" i="13" s="1"/>
  <c r="AF58" i="13"/>
  <c r="AG58" i="13" s="1"/>
  <c r="Y58" i="13"/>
  <c r="Z58" i="13" s="1"/>
  <c r="S58" i="13"/>
  <c r="K58" i="13"/>
  <c r="L58" i="13" s="1"/>
  <c r="AC55" i="13"/>
  <c r="O57" i="13"/>
  <c r="AQ57" i="13"/>
  <c r="AI57" i="13"/>
  <c r="AJ57" i="13" s="1"/>
  <c r="AC59" i="13"/>
  <c r="AQ59" i="13"/>
  <c r="AI59" i="13"/>
  <c r="N30" i="12"/>
  <c r="N34" i="12"/>
  <c r="AP33" i="12"/>
  <c r="AP37" i="12"/>
  <c r="S39" i="12"/>
  <c r="AP31" i="12"/>
  <c r="AB32" i="12"/>
  <c r="AP35" i="12"/>
  <c r="AB36" i="12"/>
  <c r="AP40" i="12"/>
  <c r="AB41" i="12"/>
  <c r="AC43" i="12"/>
  <c r="AF55" i="12"/>
  <c r="AG55" i="12" s="1"/>
  <c r="AF56" i="12"/>
  <c r="AG56" i="12" s="1"/>
  <c r="AP56" i="12" s="1"/>
  <c r="AQ56" i="12" s="1"/>
  <c r="K57" i="12"/>
  <c r="L57" i="12" s="1"/>
  <c r="H39" i="12"/>
  <c r="N38" i="12"/>
  <c r="AP29" i="12"/>
  <c r="AQ29" i="12" s="1"/>
  <c r="AP42" i="12"/>
  <c r="U30" i="12"/>
  <c r="N32" i="12"/>
  <c r="U34" i="12"/>
  <c r="N36" i="12"/>
  <c r="U38" i="12"/>
  <c r="N41" i="12"/>
  <c r="AP43" i="12"/>
  <c r="H49" i="12"/>
  <c r="Y55" i="12"/>
  <c r="Z55" i="12" s="1"/>
  <c r="K56" i="12"/>
  <c r="L56" i="12" s="1"/>
  <c r="AM57" i="12"/>
  <c r="AN57" i="12" s="1"/>
  <c r="N29" i="12"/>
  <c r="O29" i="12" s="1"/>
  <c r="N37" i="12"/>
  <c r="V37" i="12"/>
  <c r="N42" i="12"/>
  <c r="AB31" i="12"/>
  <c r="AJ31" i="12"/>
  <c r="AB35" i="12"/>
  <c r="AJ35" i="12"/>
  <c r="AB40" i="12"/>
  <c r="AJ40" i="12"/>
  <c r="N31" i="12"/>
  <c r="N35" i="12"/>
  <c r="V35" i="12"/>
  <c r="N40" i="12"/>
  <c r="N33" i="12"/>
  <c r="V33" i="12"/>
  <c r="AB29" i="12"/>
  <c r="AC29" i="12" s="1"/>
  <c r="AB33" i="12"/>
  <c r="AJ33" i="12"/>
  <c r="AB37" i="12"/>
  <c r="AJ37" i="12"/>
  <c r="AJ24" i="12"/>
  <c r="AB24" i="12"/>
  <c r="AI24" i="12"/>
  <c r="AJ26" i="12"/>
  <c r="AB26" i="12"/>
  <c r="AI26" i="12"/>
  <c r="AJ28" i="12"/>
  <c r="AB28" i="12"/>
  <c r="AI28" i="12"/>
  <c r="AQ30" i="12"/>
  <c r="AI30" i="12"/>
  <c r="AQ32" i="12"/>
  <c r="AI32" i="12"/>
  <c r="AQ34" i="12"/>
  <c r="AI34" i="12"/>
  <c r="AQ36" i="12"/>
  <c r="AI36" i="12"/>
  <c r="AQ38" i="12"/>
  <c r="AI38" i="12"/>
  <c r="AQ41" i="12"/>
  <c r="AI41" i="12"/>
  <c r="V30" i="12"/>
  <c r="V32" i="12"/>
  <c r="V34" i="12"/>
  <c r="V36" i="12"/>
  <c r="V38" i="12"/>
  <c r="V41" i="12"/>
  <c r="AB42" i="12"/>
  <c r="AJ42" i="12"/>
  <c r="V46" i="12"/>
  <c r="N46" i="12"/>
  <c r="O46" i="12" s="1"/>
  <c r="L39" i="12"/>
  <c r="AB23" i="12"/>
  <c r="AC23" i="12" s="1"/>
  <c r="AI23" i="12"/>
  <c r="AJ23" i="12" s="1"/>
  <c r="Z39" i="12"/>
  <c r="AJ25" i="12"/>
  <c r="AB25" i="12"/>
  <c r="AI25" i="12"/>
  <c r="AJ27" i="12"/>
  <c r="AB27" i="12"/>
  <c r="AI27" i="12"/>
  <c r="U46" i="12"/>
  <c r="AN39" i="12"/>
  <c r="AP30" i="12"/>
  <c r="AP32" i="12"/>
  <c r="AP34" i="12"/>
  <c r="AP36" i="12"/>
  <c r="AP38" i="12"/>
  <c r="AP41" i="12"/>
  <c r="V43" i="12"/>
  <c r="N43" i="12"/>
  <c r="AI55" i="12"/>
  <c r="AJ55" i="12" s="1"/>
  <c r="AC46" i="12"/>
  <c r="K49" i="12"/>
  <c r="L48" i="12"/>
  <c r="N57" i="12"/>
  <c r="AI57" i="12"/>
  <c r="AJ57" i="12" s="1"/>
  <c r="N58" i="12"/>
  <c r="O58" i="12" s="1"/>
  <c r="AI43" i="12"/>
  <c r="Z44" i="12"/>
  <c r="H45" i="12"/>
  <c r="Z45" i="12"/>
  <c r="AQ46" i="12"/>
  <c r="R49" i="12"/>
  <c r="AJ53" i="12"/>
  <c r="AB53" i="12"/>
  <c r="AC53" i="12" s="1"/>
  <c r="AI53" i="12"/>
  <c r="AP57" i="12"/>
  <c r="AQ57" i="12" s="1"/>
  <c r="U58" i="12"/>
  <c r="V58" i="12" s="1"/>
  <c r="AP58" i="12"/>
  <c r="AQ58" i="12" s="1"/>
  <c r="U29" i="12"/>
  <c r="V29" i="12" s="1"/>
  <c r="AI29" i="12"/>
  <c r="AJ29" i="12" s="1"/>
  <c r="U31" i="12"/>
  <c r="V31" i="12" s="1"/>
  <c r="AC31" i="12"/>
  <c r="AI31" i="12"/>
  <c r="AQ31" i="12"/>
  <c r="U33" i="12"/>
  <c r="AC33" i="12"/>
  <c r="AI33" i="12"/>
  <c r="AQ33" i="12"/>
  <c r="U35" i="12"/>
  <c r="AC35" i="12"/>
  <c r="AI35" i="12"/>
  <c r="AQ35" i="12"/>
  <c r="U37" i="12"/>
  <c r="AC37" i="12"/>
  <c r="AI37" i="12"/>
  <c r="AQ37" i="12"/>
  <c r="AG39" i="12"/>
  <c r="U40" i="12"/>
  <c r="V40" i="12" s="1"/>
  <c r="AC40" i="12"/>
  <c r="AI40" i="12"/>
  <c r="AQ40" i="12"/>
  <c r="U42" i="12"/>
  <c r="V42" i="12" s="1"/>
  <c r="AC42" i="12"/>
  <c r="AI42" i="12"/>
  <c r="AQ42" i="12"/>
  <c r="O44" i="12"/>
  <c r="U44" i="12"/>
  <c r="V44" i="12" s="1"/>
  <c r="H59" i="12"/>
  <c r="AF59" i="12"/>
  <c r="AG59" i="12" s="1"/>
  <c r="AP59" i="12" s="1"/>
  <c r="Y59" i="12"/>
  <c r="Z59" i="12" s="1"/>
  <c r="K59" i="12"/>
  <c r="L59" i="12" s="1"/>
  <c r="R59" i="12"/>
  <c r="S59" i="12" s="1"/>
  <c r="U23" i="12"/>
  <c r="V23" i="12" s="1"/>
  <c r="U24" i="12"/>
  <c r="U25" i="12"/>
  <c r="U26" i="12"/>
  <c r="U27" i="12"/>
  <c r="U28" i="12"/>
  <c r="AI46" i="12"/>
  <c r="AJ46" i="12" s="1"/>
  <c r="Z54" i="12"/>
  <c r="AI54" i="12" s="1"/>
  <c r="AB55" i="12"/>
  <c r="AQ53" i="12"/>
  <c r="AQ54" i="12"/>
  <c r="AE74" i="12"/>
  <c r="Y48" i="12"/>
  <c r="L54" i="12"/>
  <c r="AN54" i="12"/>
  <c r="AP54" i="12" s="1"/>
  <c r="K55" i="12"/>
  <c r="L55" i="12" s="1"/>
  <c r="AM55" i="12"/>
  <c r="AN55" i="12" s="1"/>
  <c r="AP55" i="12" s="1"/>
  <c r="AQ55" i="12" s="1"/>
  <c r="H56" i="12"/>
  <c r="R56" i="12"/>
  <c r="S56" i="12" s="1"/>
  <c r="AB56" i="12" s="1"/>
  <c r="O57" i="12"/>
  <c r="R57" i="12"/>
  <c r="S57" i="12" s="1"/>
  <c r="AI58" i="12"/>
  <c r="AJ58" i="12" s="1"/>
  <c r="R55" i="12"/>
  <c r="S55" i="12" s="1"/>
  <c r="AC31" i="11"/>
  <c r="U31" i="11"/>
  <c r="V31" i="11" s="1"/>
  <c r="N33" i="11"/>
  <c r="O33" i="11"/>
  <c r="AJ40" i="11"/>
  <c r="AB40" i="11"/>
  <c r="AQ40" i="11"/>
  <c r="AI40" i="11"/>
  <c r="AB31" i="11"/>
  <c r="AP40" i="11"/>
  <c r="U44" i="11"/>
  <c r="V44" i="11" s="1"/>
  <c r="AB30" i="11"/>
  <c r="AC33" i="11"/>
  <c r="AJ33" i="11"/>
  <c r="AQ33" i="11"/>
  <c r="N34" i="11"/>
  <c r="AP38" i="11"/>
  <c r="AC42" i="11"/>
  <c r="AJ42" i="11"/>
  <c r="AQ42" i="11"/>
  <c r="K55" i="11"/>
  <c r="L55" i="11" s="1"/>
  <c r="Y55" i="11"/>
  <c r="Z55" i="11" s="1"/>
  <c r="AB55" i="11" s="1"/>
  <c r="AC55" i="11" s="1"/>
  <c r="K57" i="11"/>
  <c r="L57" i="11" s="1"/>
  <c r="N57" i="11" s="1"/>
  <c r="O57" i="11" s="1"/>
  <c r="AF57" i="11"/>
  <c r="AG57" i="11" s="1"/>
  <c r="AI57" i="11" s="1"/>
  <c r="AP43" i="11"/>
  <c r="R55" i="11"/>
  <c r="S55" i="11" s="1"/>
  <c r="U55" i="11" s="1"/>
  <c r="V55" i="11" s="1"/>
  <c r="AF55" i="11"/>
  <c r="AG55" i="11" s="1"/>
  <c r="AP55" i="11" s="1"/>
  <c r="R57" i="11"/>
  <c r="S57" i="11" s="1"/>
  <c r="AM57" i="11"/>
  <c r="AN57" i="11" s="1"/>
  <c r="AP57" i="11" s="1"/>
  <c r="AQ57" i="11" s="1"/>
  <c r="AP30" i="11"/>
  <c r="U40" i="11"/>
  <c r="V40" i="11" s="1"/>
  <c r="H48" i="11"/>
  <c r="H55" i="11"/>
  <c r="O55" i="11" s="1"/>
  <c r="H57" i="11"/>
  <c r="V27" i="11"/>
  <c r="N27" i="11"/>
  <c r="U27" i="11"/>
  <c r="AI34" i="11"/>
  <c r="AQ34" i="11"/>
  <c r="N38" i="11"/>
  <c r="V38" i="11"/>
  <c r="H39" i="11"/>
  <c r="N41" i="11"/>
  <c r="S39" i="11"/>
  <c r="AB25" i="11"/>
  <c r="U25" i="11"/>
  <c r="N29" i="11"/>
  <c r="O29" i="11" s="1"/>
  <c r="AB29" i="11"/>
  <c r="AC29" i="11" s="1"/>
  <c r="AP29" i="11"/>
  <c r="AQ29" i="11" s="1"/>
  <c r="U30" i="11"/>
  <c r="AC30" i="11"/>
  <c r="N32" i="11"/>
  <c r="V32" i="11"/>
  <c r="V34" i="11"/>
  <c r="AP34" i="11"/>
  <c r="AC41" i="11"/>
  <c r="U41" i="11"/>
  <c r="V41" i="11" s="1"/>
  <c r="V43" i="11"/>
  <c r="N43" i="11"/>
  <c r="AB44" i="11"/>
  <c r="AC44" i="11" s="1"/>
  <c r="N55" i="11"/>
  <c r="AB57" i="11"/>
  <c r="AC57" i="11" s="1"/>
  <c r="AJ57" i="11"/>
  <c r="AB23" i="11"/>
  <c r="AC23" i="11" s="1"/>
  <c r="Z39" i="11"/>
  <c r="AJ27" i="11"/>
  <c r="AB27" i="11"/>
  <c r="AJ30" i="11"/>
  <c r="AC32" i="11"/>
  <c r="AB34" i="11"/>
  <c r="AJ34" i="11"/>
  <c r="AI36" i="11"/>
  <c r="AC37" i="11"/>
  <c r="U37" i="11"/>
  <c r="AQ37" i="11"/>
  <c r="AI37" i="11"/>
  <c r="AB38" i="11"/>
  <c r="N42" i="11"/>
  <c r="U29" i="11"/>
  <c r="V29" i="11" s="1"/>
  <c r="AI29" i="11"/>
  <c r="AJ29" i="11" s="1"/>
  <c r="AI32" i="11"/>
  <c r="AQ32" i="11"/>
  <c r="U36" i="11"/>
  <c r="AC36" i="11"/>
  <c r="AJ46" i="11"/>
  <c r="AB46" i="11"/>
  <c r="AC46" i="11" s="1"/>
  <c r="K49" i="11"/>
  <c r="L48" i="11"/>
  <c r="AJ59" i="11"/>
  <c r="AB59" i="11"/>
  <c r="N23" i="11"/>
  <c r="O23" i="11" s="1"/>
  <c r="U23" i="11"/>
  <c r="V23" i="11" s="1"/>
  <c r="L39" i="11"/>
  <c r="N30" i="11"/>
  <c r="V30" i="11"/>
  <c r="AP32" i="11"/>
  <c r="AB36" i="11"/>
  <c r="AJ36" i="11"/>
  <c r="V37" i="11"/>
  <c r="N37" i="11"/>
  <c r="AJ37" i="11"/>
  <c r="AB37" i="11"/>
  <c r="U38" i="11"/>
  <c r="AC38" i="11"/>
  <c r="AQ41" i="11"/>
  <c r="AI41" i="11"/>
  <c r="AJ43" i="11"/>
  <c r="AB43" i="11"/>
  <c r="AI46" i="11"/>
  <c r="V59" i="11"/>
  <c r="N59" i="11"/>
  <c r="O59" i="11" s="1"/>
  <c r="V28" i="11"/>
  <c r="N28" i="11"/>
  <c r="AI28" i="11"/>
  <c r="V45" i="11"/>
  <c r="AQ46" i="11"/>
  <c r="G52" i="11"/>
  <c r="H52" i="11" s="1"/>
  <c r="G51" i="11"/>
  <c r="H51" i="11" s="1"/>
  <c r="U53" i="11"/>
  <c r="V53" i="11" s="1"/>
  <c r="Q54" i="11"/>
  <c r="L54" i="11"/>
  <c r="AM58" i="11"/>
  <c r="AN58" i="11" s="1"/>
  <c r="AF58" i="11"/>
  <c r="AG58" i="11" s="1"/>
  <c r="Y58" i="11"/>
  <c r="Z58" i="11" s="1"/>
  <c r="S58" i="11"/>
  <c r="K58" i="11"/>
  <c r="L58" i="11" s="1"/>
  <c r="H58" i="11"/>
  <c r="AB24" i="11"/>
  <c r="AJ24" i="11"/>
  <c r="V25" i="11"/>
  <c r="N25" i="11"/>
  <c r="U26" i="11"/>
  <c r="AB28" i="11"/>
  <c r="N35" i="11"/>
  <c r="U35" i="11"/>
  <c r="AB35" i="11"/>
  <c r="AI35" i="11"/>
  <c r="AN39" i="11"/>
  <c r="N44" i="11"/>
  <c r="O44" i="11" s="1"/>
  <c r="H49" i="11"/>
  <c r="V24" i="11"/>
  <c r="N24" i="11"/>
  <c r="AG39" i="11"/>
  <c r="AC24" i="11"/>
  <c r="V26" i="11"/>
  <c r="N26" i="11"/>
  <c r="AI30" i="11"/>
  <c r="AQ30" i="11"/>
  <c r="AB32" i="11"/>
  <c r="AJ32" i="11"/>
  <c r="U34" i="11"/>
  <c r="AC34" i="11"/>
  <c r="N36" i="11"/>
  <c r="V36" i="11"/>
  <c r="AP36" i="11"/>
  <c r="AI38" i="11"/>
  <c r="AQ38" i="11"/>
  <c r="AJ41" i="11"/>
  <c r="AB41" i="11"/>
  <c r="AP41" i="11"/>
  <c r="AC43" i="11"/>
  <c r="U43" i="11"/>
  <c r="AQ43" i="11"/>
  <c r="AI43" i="11"/>
  <c r="N45" i="11"/>
  <c r="O45" i="11" s="1"/>
  <c r="AB45" i="11"/>
  <c r="AC45" i="11" s="1"/>
  <c r="R49" i="11"/>
  <c r="S48" i="11"/>
  <c r="AB53" i="11"/>
  <c r="AC53" i="11" s="1"/>
  <c r="Y48" i="11"/>
  <c r="O53" i="11"/>
  <c r="AQ53" i="11"/>
  <c r="AI53" i="11"/>
  <c r="AJ53" i="11" s="1"/>
  <c r="AM56" i="11"/>
  <c r="AN56" i="11" s="1"/>
  <c r="AF56" i="11"/>
  <c r="AG56" i="11" s="1"/>
  <c r="Y56" i="11"/>
  <c r="Z56" i="11" s="1"/>
  <c r="R56" i="11"/>
  <c r="S56" i="11" s="1"/>
  <c r="K56" i="11"/>
  <c r="L56" i="11" s="1"/>
  <c r="AC59" i="11"/>
  <c r="U59" i="11"/>
  <c r="AQ59" i="11"/>
  <c r="AI59" i="11"/>
  <c r="AQ25" i="10"/>
  <c r="AI25" i="10"/>
  <c r="N29" i="10"/>
  <c r="O29" i="10" s="1"/>
  <c r="AQ34" i="10"/>
  <c r="AI34" i="10"/>
  <c r="V35" i="10"/>
  <c r="N35" i="10"/>
  <c r="AC37" i="10"/>
  <c r="U37" i="10"/>
  <c r="AJ38" i="10"/>
  <c r="AB38" i="10"/>
  <c r="AC41" i="10"/>
  <c r="U41" i="10"/>
  <c r="V41" i="10" s="1"/>
  <c r="O42" i="10"/>
  <c r="N42" i="10"/>
  <c r="L39" i="10"/>
  <c r="V25" i="10"/>
  <c r="AP25" i="10"/>
  <c r="AJ30" i="10"/>
  <c r="AB30" i="10"/>
  <c r="AJ32" i="10"/>
  <c r="AB32" i="10"/>
  <c r="AQ33" i="10"/>
  <c r="AI33" i="10"/>
  <c r="U34" i="10"/>
  <c r="V36" i="10"/>
  <c r="N36" i="10"/>
  <c r="AB36" i="10"/>
  <c r="H39" i="10"/>
  <c r="AJ43" i="10"/>
  <c r="AB43" i="10"/>
  <c r="U23" i="10"/>
  <c r="V23" i="10" s="1"/>
  <c r="S39" i="10"/>
  <c r="AP23" i="10"/>
  <c r="AQ23" i="10" s="1"/>
  <c r="AN39" i="10"/>
  <c r="O26" i="10"/>
  <c r="N26" i="10"/>
  <c r="AC27" i="10"/>
  <c r="U27" i="10"/>
  <c r="U29" i="10"/>
  <c r="V29" i="10" s="1"/>
  <c r="AJ31" i="10"/>
  <c r="AB31" i="10"/>
  <c r="N32" i="10"/>
  <c r="AP34" i="10"/>
  <c r="U35" i="10"/>
  <c r="O37" i="10"/>
  <c r="N37" i="10"/>
  <c r="AC38" i="10"/>
  <c r="U38" i="10"/>
  <c r="AI38" i="10"/>
  <c r="AQ41" i="10"/>
  <c r="AI41" i="10"/>
  <c r="K51" i="10"/>
  <c r="L45" i="10"/>
  <c r="AQ48" i="10"/>
  <c r="AI48" i="10"/>
  <c r="AJ48" i="10" s="1"/>
  <c r="U49" i="10"/>
  <c r="AC30" i="10"/>
  <c r="U30" i="10"/>
  <c r="AQ32" i="10"/>
  <c r="AI32" i="10"/>
  <c r="V34" i="10"/>
  <c r="N34" i="10"/>
  <c r="AC36" i="10"/>
  <c r="U36" i="10"/>
  <c r="AG39" i="10"/>
  <c r="V43" i="10"/>
  <c r="N43" i="10"/>
  <c r="V53" i="10"/>
  <c r="N48" i="10"/>
  <c r="V49" i="10"/>
  <c r="N49" i="10"/>
  <c r="AI23" i="10"/>
  <c r="AB25" i="10"/>
  <c r="V27" i="10"/>
  <c r="AQ27" i="10"/>
  <c r="AI27" i="10"/>
  <c r="AP29" i="10"/>
  <c r="AQ29" i="10" s="1"/>
  <c r="U31" i="10"/>
  <c r="V31" i="10" s="1"/>
  <c r="AB33" i="10"/>
  <c r="AI35" i="10"/>
  <c r="AP37" i="10"/>
  <c r="U40" i="10"/>
  <c r="V40" i="10" s="1"/>
  <c r="O44" i="10"/>
  <c r="H45" i="10"/>
  <c r="G51" i="10"/>
  <c r="AL48" i="10"/>
  <c r="AN48" i="10" s="1"/>
  <c r="AP48" i="10" s="1"/>
  <c r="AB54" i="10"/>
  <c r="AM58" i="10"/>
  <c r="AN58" i="10" s="1"/>
  <c r="AF58" i="10"/>
  <c r="AG58" i="10" s="1"/>
  <c r="Y58" i="10"/>
  <c r="Z58" i="10" s="1"/>
  <c r="S58" i="10"/>
  <c r="K58" i="10"/>
  <c r="L58" i="10" s="1"/>
  <c r="H58" i="10"/>
  <c r="AC59" i="10"/>
  <c r="U59" i="10"/>
  <c r="N23" i="10"/>
  <c r="Z39" i="10"/>
  <c r="AQ24" i="10"/>
  <c r="AI24" i="10"/>
  <c r="U25" i="10"/>
  <c r="AQ28" i="10"/>
  <c r="AI28" i="10"/>
  <c r="AI29" i="10"/>
  <c r="AJ29" i="10" s="1"/>
  <c r="N30" i="10"/>
  <c r="N31" i="10"/>
  <c r="U32" i="10"/>
  <c r="U33" i="10"/>
  <c r="AB34" i="10"/>
  <c r="AB35" i="10"/>
  <c r="AI36" i="10"/>
  <c r="AI37" i="10"/>
  <c r="N38" i="10"/>
  <c r="N40" i="10"/>
  <c r="N41" i="10"/>
  <c r="AB41" i="10"/>
  <c r="U43" i="10"/>
  <c r="AI43" i="10"/>
  <c r="V44" i="10"/>
  <c r="AB44" i="10"/>
  <c r="AC44" i="10" s="1"/>
  <c r="AJ44" i="10"/>
  <c r="AP44" i="10"/>
  <c r="AQ44" i="10" s="1"/>
  <c r="R45" i="10"/>
  <c r="L46" i="10"/>
  <c r="Q46" i="10"/>
  <c r="AQ49" i="10"/>
  <c r="N54" i="10"/>
  <c r="O54" i="10" s="1"/>
  <c r="AC54" i="10"/>
  <c r="AI55" i="10"/>
  <c r="AJ55" i="10" s="1"/>
  <c r="AJ59" i="10"/>
  <c r="AB59" i="10"/>
  <c r="U55" i="10"/>
  <c r="AQ26" i="10"/>
  <c r="AI26" i="10"/>
  <c r="O48" i="10"/>
  <c r="Q48" i="10"/>
  <c r="O49" i="10"/>
  <c r="AN49" i="10"/>
  <c r="AP49" i="10" s="1"/>
  <c r="U53" i="10"/>
  <c r="N53" i="10"/>
  <c r="O53" i="10" s="1"/>
  <c r="AI54" i="10"/>
  <c r="AJ54" i="10" s="1"/>
  <c r="AB55" i="10"/>
  <c r="AC55" i="10" s="1"/>
  <c r="AM56" i="10"/>
  <c r="AN56" i="10" s="1"/>
  <c r="AF56" i="10"/>
  <c r="AG56" i="10" s="1"/>
  <c r="Y56" i="10"/>
  <c r="Z56" i="10" s="1"/>
  <c r="R56" i="10"/>
  <c r="S56" i="10" s="1"/>
  <c r="K56" i="10"/>
  <c r="L56" i="10" s="1"/>
  <c r="H56" i="10"/>
  <c r="AQ59" i="10"/>
  <c r="AI59" i="10"/>
  <c r="AE74" i="10"/>
  <c r="Y45" i="10"/>
  <c r="S48" i="10"/>
  <c r="AP55" i="10"/>
  <c r="AQ55" i="10" s="1"/>
  <c r="N57" i="10"/>
  <c r="O57" i="10" s="1"/>
  <c r="Z49" i="10"/>
  <c r="AQ53" i="10"/>
  <c r="AI53" i="10"/>
  <c r="AJ53" i="10" s="1"/>
  <c r="V54" i="10"/>
  <c r="AQ54" i="10"/>
  <c r="V59" i="10"/>
  <c r="N59" i="10"/>
  <c r="AP45" i="24" l="1"/>
  <c r="AQ45" i="24" s="1"/>
  <c r="AG48" i="20"/>
  <c r="AI48" i="20" s="1"/>
  <c r="AJ48" i="20" s="1"/>
  <c r="AF49" i="20"/>
  <c r="AM48" i="20"/>
  <c r="AM44" i="20"/>
  <c r="AN44" i="20" s="1"/>
  <c r="AM45" i="20"/>
  <c r="AN45" i="20" s="1"/>
  <c r="AP45" i="20" s="1"/>
  <c r="AQ45" i="20" s="1"/>
  <c r="AG47" i="19"/>
  <c r="AI47" i="19" s="1"/>
  <c r="AJ47" i="19" s="1"/>
  <c r="AM48" i="19"/>
  <c r="AM49" i="19" s="1"/>
  <c r="AM45" i="19"/>
  <c r="AN45" i="19" s="1"/>
  <c r="AP45" i="19" s="1"/>
  <c r="AQ45" i="19" s="1"/>
  <c r="AM44" i="19"/>
  <c r="AN44" i="19" s="1"/>
  <c r="AE74" i="18"/>
  <c r="Y48" i="18"/>
  <c r="Y49" i="18" s="1"/>
  <c r="Y44" i="18"/>
  <c r="Z44" i="18" s="1"/>
  <c r="AB44" i="18" s="1"/>
  <c r="AC44" i="18" s="1"/>
  <c r="Y45" i="18"/>
  <c r="Z45" i="18" s="1"/>
  <c r="AB45" i="18" s="1"/>
  <c r="AC45" i="18" s="1"/>
  <c r="S49" i="18"/>
  <c r="R51" i="18"/>
  <c r="S51" i="18" s="1"/>
  <c r="AE74" i="15"/>
  <c r="Y44" i="15"/>
  <c r="Z44" i="15" s="1"/>
  <c r="AB44" i="15" s="1"/>
  <c r="AC44" i="15" s="1"/>
  <c r="Y45" i="15"/>
  <c r="Z45" i="15" s="1"/>
  <c r="AB45" i="15" s="1"/>
  <c r="AC45" i="15" s="1"/>
  <c r="Y48" i="15"/>
  <c r="Y49" i="15" s="1"/>
  <c r="AL74" i="13"/>
  <c r="AF45" i="13"/>
  <c r="AG45" i="13" s="1"/>
  <c r="AF48" i="13"/>
  <c r="AF44" i="13"/>
  <c r="AG44" i="13" s="1"/>
  <c r="AI44" i="13" s="1"/>
  <c r="AJ44" i="13" s="1"/>
  <c r="U48" i="12"/>
  <c r="S47" i="12"/>
  <c r="AL74" i="11"/>
  <c r="AF48" i="11"/>
  <c r="AF44" i="11"/>
  <c r="AG44" i="11" s="1"/>
  <c r="AG47" i="11" s="1"/>
  <c r="AF45" i="11"/>
  <c r="AG45" i="11" s="1"/>
  <c r="AI45" i="11" s="1"/>
  <c r="AJ45" i="11" s="1"/>
  <c r="E40" i="28"/>
  <c r="O23" i="10"/>
  <c r="U39" i="18"/>
  <c r="G40" i="28"/>
  <c r="AC29" i="10"/>
  <c r="I40" i="28"/>
  <c r="AJ23" i="10"/>
  <c r="H40" i="28"/>
  <c r="F40" i="28"/>
  <c r="I15" i="28"/>
  <c r="AJ23" i="17"/>
  <c r="H15" i="28"/>
  <c r="AC23" i="17"/>
  <c r="G15" i="28"/>
  <c r="F15" i="28"/>
  <c r="O23" i="17"/>
  <c r="E15" i="28"/>
  <c r="U39" i="12"/>
  <c r="V39" i="12" s="1"/>
  <c r="N55" i="10"/>
  <c r="O55" i="10" s="1"/>
  <c r="AP59" i="10"/>
  <c r="AP56" i="10"/>
  <c r="AQ56" i="10" s="1"/>
  <c r="AP57" i="10"/>
  <c r="AQ57" i="10" s="1"/>
  <c r="AP58" i="16"/>
  <c r="AQ58" i="16" s="1"/>
  <c r="G52" i="16"/>
  <c r="H52" i="16" s="1"/>
  <c r="AE74" i="16"/>
  <c r="Y45" i="16"/>
  <c r="Z45" i="16" s="1"/>
  <c r="Y48" i="16"/>
  <c r="Y44" i="16"/>
  <c r="Z44" i="16" s="1"/>
  <c r="H47" i="16"/>
  <c r="U56" i="16"/>
  <c r="V56" i="16" s="1"/>
  <c r="AP55" i="16"/>
  <c r="G51" i="16"/>
  <c r="H51" i="16" s="1"/>
  <c r="N51" i="16" s="1"/>
  <c r="O51" i="16" s="1"/>
  <c r="AP51" i="26"/>
  <c r="S50" i="26"/>
  <c r="U47" i="26"/>
  <c r="V47" i="26" s="1"/>
  <c r="AB47" i="26"/>
  <c r="AC47" i="26" s="1"/>
  <c r="Z50" i="26"/>
  <c r="AP52" i="26"/>
  <c r="AQ51" i="26"/>
  <c r="AI51" i="26"/>
  <c r="AJ51" i="26" s="1"/>
  <c r="H50" i="26"/>
  <c r="AG50" i="26"/>
  <c r="AI47" i="26"/>
  <c r="AJ47" i="26" s="1"/>
  <c r="N47" i="26"/>
  <c r="O47" i="26" s="1"/>
  <c r="L50" i="26"/>
  <c r="AI52" i="26"/>
  <c r="AJ52" i="26" s="1"/>
  <c r="AQ52" i="26"/>
  <c r="AP47" i="26"/>
  <c r="AQ47" i="26" s="1"/>
  <c r="AN50" i="26"/>
  <c r="Z50" i="24"/>
  <c r="AB47" i="24"/>
  <c r="AC47" i="24" s="1"/>
  <c r="AG46" i="24"/>
  <c r="AL46" i="24"/>
  <c r="AN46" i="24" s="1"/>
  <c r="L50" i="24"/>
  <c r="N47" i="24"/>
  <c r="O47" i="24" s="1"/>
  <c r="AP52" i="24"/>
  <c r="AQ52" i="24" s="1"/>
  <c r="H67" i="24"/>
  <c r="H61" i="24"/>
  <c r="U47" i="24"/>
  <c r="V47" i="24" s="1"/>
  <c r="S50" i="24"/>
  <c r="AJ46" i="24"/>
  <c r="AB46" i="24"/>
  <c r="AI49" i="24"/>
  <c r="AJ49" i="24" s="1"/>
  <c r="AP49" i="24"/>
  <c r="AQ49" i="24" s="1"/>
  <c r="AI52" i="24"/>
  <c r="AJ52" i="24" s="1"/>
  <c r="AB52" i="21"/>
  <c r="AC52" i="21" s="1"/>
  <c r="AP59" i="21"/>
  <c r="V55" i="21"/>
  <c r="N55" i="21"/>
  <c r="O55" i="21" s="1"/>
  <c r="AB39" i="21"/>
  <c r="AC39" i="21" s="1"/>
  <c r="Z47" i="21"/>
  <c r="AE46" i="21"/>
  <c r="Z46" i="21"/>
  <c r="U52" i="21"/>
  <c r="V52" i="21" s="1"/>
  <c r="N59" i="21"/>
  <c r="O59" i="21" s="1"/>
  <c r="N41" i="21"/>
  <c r="AJ55" i="21"/>
  <c r="AB55" i="21"/>
  <c r="AP51" i="21"/>
  <c r="N51" i="21"/>
  <c r="O51" i="21" s="1"/>
  <c r="AI59" i="21"/>
  <c r="AJ59" i="21" s="1"/>
  <c r="AQ59" i="21"/>
  <c r="U59" i="21"/>
  <c r="V59" i="21" s="1"/>
  <c r="U41" i="21"/>
  <c r="V41" i="21" s="1"/>
  <c r="AC41" i="21"/>
  <c r="AP55" i="21"/>
  <c r="AC55" i="21"/>
  <c r="U55" i="21"/>
  <c r="H47" i="21"/>
  <c r="O39" i="21"/>
  <c r="AP52" i="21"/>
  <c r="N52" i="21"/>
  <c r="O52" i="21" s="1"/>
  <c r="AQ51" i="21"/>
  <c r="AI51" i="21"/>
  <c r="S47" i="21"/>
  <c r="U39" i="21"/>
  <c r="V39" i="21" s="1"/>
  <c r="AB51" i="21"/>
  <c r="AC51" i="21" s="1"/>
  <c r="AJ51" i="21"/>
  <c r="AB59" i="21"/>
  <c r="AC59" i="21" s="1"/>
  <c r="AB41" i="21"/>
  <c r="AJ41" i="21"/>
  <c r="AI41" i="21"/>
  <c r="AP39" i="21"/>
  <c r="AQ39" i="21" s="1"/>
  <c r="AI39" i="21"/>
  <c r="AJ39" i="21" s="1"/>
  <c r="AQ55" i="21"/>
  <c r="AI55" i="21"/>
  <c r="U46" i="21"/>
  <c r="AC46" i="21"/>
  <c r="AQ52" i="21"/>
  <c r="AI52" i="21"/>
  <c r="AJ52" i="21" s="1"/>
  <c r="U51" i="21"/>
  <c r="V51" i="21" s="1"/>
  <c r="L47" i="21"/>
  <c r="O49" i="20"/>
  <c r="S50" i="20"/>
  <c r="U47" i="20"/>
  <c r="V47" i="20" s="1"/>
  <c r="AI47" i="20"/>
  <c r="AJ47" i="20" s="1"/>
  <c r="Z50" i="20"/>
  <c r="AB47" i="20"/>
  <c r="AC47" i="20" s="1"/>
  <c r="AQ54" i="20"/>
  <c r="AI54" i="20"/>
  <c r="AJ54" i="20" s="1"/>
  <c r="L50" i="20"/>
  <c r="N47" i="20"/>
  <c r="O47" i="20" s="1"/>
  <c r="N52" i="20"/>
  <c r="O52" i="20" s="1"/>
  <c r="H50" i="20"/>
  <c r="H61" i="20" s="1"/>
  <c r="O51" i="20"/>
  <c r="AI51" i="19"/>
  <c r="AJ51" i="19" s="1"/>
  <c r="U48" i="19"/>
  <c r="V48" i="19" s="1"/>
  <c r="AI49" i="19"/>
  <c r="AJ49" i="19" s="1"/>
  <c r="AB47" i="19"/>
  <c r="AC47" i="19" s="1"/>
  <c r="AE48" i="19"/>
  <c r="Z48" i="19"/>
  <c r="Z50" i="19" s="1"/>
  <c r="AI52" i="19"/>
  <c r="AJ52" i="19" s="1"/>
  <c r="S50" i="19"/>
  <c r="U47" i="19"/>
  <c r="V47" i="19" s="1"/>
  <c r="AI54" i="19"/>
  <c r="AJ54" i="19" s="1"/>
  <c r="AP54" i="19"/>
  <c r="AQ54" i="19" s="1"/>
  <c r="L50" i="19"/>
  <c r="N47" i="19"/>
  <c r="O47" i="19" s="1"/>
  <c r="H50" i="19"/>
  <c r="V59" i="18"/>
  <c r="U59" i="18"/>
  <c r="AI56" i="18"/>
  <c r="AJ56" i="18" s="1"/>
  <c r="AP57" i="18"/>
  <c r="AQ57" i="18" s="1"/>
  <c r="V57" i="18"/>
  <c r="N57" i="18"/>
  <c r="O57" i="18" s="1"/>
  <c r="AB57" i="18"/>
  <c r="AC57" i="18" s="1"/>
  <c r="AB54" i="18"/>
  <c r="AC54" i="18" s="1"/>
  <c r="N48" i="18"/>
  <c r="O48" i="18" s="1"/>
  <c r="AI54" i="18"/>
  <c r="AJ54" i="18" s="1"/>
  <c r="N51" i="18"/>
  <c r="O51" i="18" s="1"/>
  <c r="AB55" i="18"/>
  <c r="AP54" i="18"/>
  <c r="AQ54" i="18" s="1"/>
  <c r="AB39" i="18"/>
  <c r="AC39" i="18" s="1"/>
  <c r="AC56" i="18"/>
  <c r="U56" i="18"/>
  <c r="V56" i="18" s="1"/>
  <c r="AB56" i="18"/>
  <c r="U49" i="18"/>
  <c r="V49" i="18" s="1"/>
  <c r="U51" i="18"/>
  <c r="V51" i="18" s="1"/>
  <c r="AI55" i="18"/>
  <c r="AJ55" i="18" s="1"/>
  <c r="N52" i="18"/>
  <c r="O52" i="18" s="1"/>
  <c r="N49" i="18"/>
  <c r="O49" i="18" s="1"/>
  <c r="N55" i="18"/>
  <c r="O55" i="18" s="1"/>
  <c r="X48" i="18"/>
  <c r="S48" i="18"/>
  <c r="AC55" i="18"/>
  <c r="U55" i="18"/>
  <c r="V55" i="18" s="1"/>
  <c r="AI39" i="18"/>
  <c r="AJ39" i="18" s="1"/>
  <c r="Y52" i="18"/>
  <c r="Z52" i="18" s="1"/>
  <c r="Z49" i="18"/>
  <c r="Y51" i="18"/>
  <c r="Z51" i="18" s="1"/>
  <c r="AP39" i="18"/>
  <c r="AQ39" i="18" s="1"/>
  <c r="L47" i="18"/>
  <c r="U47" i="18" s="1"/>
  <c r="V39" i="18"/>
  <c r="N39" i="18"/>
  <c r="O39" i="18" s="1"/>
  <c r="H47" i="18"/>
  <c r="S50" i="18"/>
  <c r="N57" i="17"/>
  <c r="O57" i="17" s="1"/>
  <c r="AI54" i="17"/>
  <c r="AQ54" i="17"/>
  <c r="N48" i="17"/>
  <c r="O48" i="17" s="1"/>
  <c r="H47" i="17"/>
  <c r="AI55" i="17"/>
  <c r="AC57" i="17"/>
  <c r="U57" i="17"/>
  <c r="V57" i="17" s="1"/>
  <c r="S48" i="17"/>
  <c r="R49" i="17"/>
  <c r="AJ54" i="17"/>
  <c r="AB54" i="17"/>
  <c r="AC54" i="17" s="1"/>
  <c r="U54" i="17"/>
  <c r="V54" i="17" s="1"/>
  <c r="K51" i="17"/>
  <c r="L51" i="17" s="1"/>
  <c r="K52" i="17"/>
  <c r="L52" i="17" s="1"/>
  <c r="L49" i="17"/>
  <c r="N55" i="17"/>
  <c r="O55" i="17" s="1"/>
  <c r="V55" i="17"/>
  <c r="AP55" i="17"/>
  <c r="AQ55" i="17" s="1"/>
  <c r="AB57" i="17"/>
  <c r="AE74" i="17"/>
  <c r="Y45" i="17"/>
  <c r="Z45" i="17" s="1"/>
  <c r="Y44" i="17"/>
  <c r="Z44" i="17" s="1"/>
  <c r="Y48" i="17"/>
  <c r="AI39" i="17"/>
  <c r="AJ39" i="17" s="1"/>
  <c r="AP39" i="17"/>
  <c r="AQ39" i="17" s="1"/>
  <c r="N39" i="17"/>
  <c r="O39" i="17" s="1"/>
  <c r="L47" i="17"/>
  <c r="U47" i="17" s="1"/>
  <c r="U39" i="17"/>
  <c r="V39" i="17" s="1"/>
  <c r="AB55" i="17"/>
  <c r="AJ55" i="17"/>
  <c r="AC55" i="17"/>
  <c r="U55" i="17"/>
  <c r="AI57" i="17"/>
  <c r="AJ57" i="17" s="1"/>
  <c r="AQ57" i="17"/>
  <c r="AB39" i="17"/>
  <c r="AC39" i="17" s="1"/>
  <c r="AB57" i="16"/>
  <c r="AQ54" i="16"/>
  <c r="AI54" i="16"/>
  <c r="N55" i="16"/>
  <c r="O55" i="16" s="1"/>
  <c r="U44" i="16"/>
  <c r="V44" i="16" s="1"/>
  <c r="Z47" i="16"/>
  <c r="AB39" i="16"/>
  <c r="AC39" i="16" s="1"/>
  <c r="AI39" i="16"/>
  <c r="AJ39" i="16" s="1"/>
  <c r="N54" i="16"/>
  <c r="O54" i="16" s="1"/>
  <c r="L47" i="16"/>
  <c r="N39" i="16"/>
  <c r="O39" i="16" s="1"/>
  <c r="AJ54" i="16"/>
  <c r="AB54" i="16"/>
  <c r="N57" i="16"/>
  <c r="O57" i="16" s="1"/>
  <c r="AP57" i="16"/>
  <c r="AQ57" i="16" s="1"/>
  <c r="N59" i="16"/>
  <c r="O59" i="16" s="1"/>
  <c r="AP59" i="16"/>
  <c r="AQ59" i="16" s="1"/>
  <c r="U51" i="16"/>
  <c r="V51" i="16" s="1"/>
  <c r="AB55" i="16"/>
  <c r="AC55" i="16" s="1"/>
  <c r="AP39" i="16"/>
  <c r="AQ39" i="16" s="1"/>
  <c r="N49" i="16"/>
  <c r="O49" i="16" s="1"/>
  <c r="S47" i="16"/>
  <c r="U39" i="16"/>
  <c r="V39" i="16" s="1"/>
  <c r="AB59" i="16"/>
  <c r="AC59" i="16" s="1"/>
  <c r="AB44" i="16"/>
  <c r="AC44" i="16" s="1"/>
  <c r="AI57" i="16"/>
  <c r="AJ57" i="16" s="1"/>
  <c r="AI59" i="16"/>
  <c r="AJ59" i="16" s="1"/>
  <c r="U49" i="16"/>
  <c r="V49" i="16" s="1"/>
  <c r="U55" i="16"/>
  <c r="V55" i="16" s="1"/>
  <c r="N52" i="16"/>
  <c r="O52" i="16" s="1"/>
  <c r="V52" i="16"/>
  <c r="H50" i="16"/>
  <c r="U57" i="16"/>
  <c r="V57" i="16" s="1"/>
  <c r="AC57" i="16"/>
  <c r="U59" i="16"/>
  <c r="V59" i="16" s="1"/>
  <c r="AI55" i="16"/>
  <c r="AJ55" i="16" s="1"/>
  <c r="AQ55" i="16"/>
  <c r="U54" i="16"/>
  <c r="V54" i="16" s="1"/>
  <c r="AC54" i="16"/>
  <c r="AQ55" i="15"/>
  <c r="AB59" i="15"/>
  <c r="AC59" i="15" s="1"/>
  <c r="U59" i="15"/>
  <c r="V59" i="15" s="1"/>
  <c r="AI55" i="15"/>
  <c r="AJ55" i="15" s="1"/>
  <c r="G52" i="15"/>
  <c r="H52" i="15" s="1"/>
  <c r="AC57" i="15"/>
  <c r="AP55" i="15"/>
  <c r="AI58" i="15"/>
  <c r="AQ58" i="15"/>
  <c r="AB56" i="15"/>
  <c r="AC56" i="15" s="1"/>
  <c r="N39" i="15"/>
  <c r="O39" i="15" s="1"/>
  <c r="L47" i="15"/>
  <c r="U48" i="15"/>
  <c r="V48" i="15" s="1"/>
  <c r="AP39" i="15"/>
  <c r="AQ39" i="15" s="1"/>
  <c r="K51" i="15"/>
  <c r="L51" i="15" s="1"/>
  <c r="K52" i="15"/>
  <c r="L52" i="15" s="1"/>
  <c r="U52" i="15" s="1"/>
  <c r="L49" i="15"/>
  <c r="AP58" i="15"/>
  <c r="AI56" i="15"/>
  <c r="AJ56" i="15" s="1"/>
  <c r="AI39" i="15"/>
  <c r="AJ39" i="15" s="1"/>
  <c r="S47" i="15"/>
  <c r="U39" i="15"/>
  <c r="V39" i="15" s="1"/>
  <c r="U58" i="15"/>
  <c r="N56" i="15"/>
  <c r="O56" i="15" s="1"/>
  <c r="AP56" i="15"/>
  <c r="AQ56" i="15" s="1"/>
  <c r="AB39" i="15"/>
  <c r="AC39" i="15" s="1"/>
  <c r="U51" i="15"/>
  <c r="V58" i="15"/>
  <c r="N58" i="15"/>
  <c r="O58" i="15" s="1"/>
  <c r="AI54" i="15"/>
  <c r="AJ54" i="15" s="1"/>
  <c r="AQ54" i="15"/>
  <c r="AJ58" i="15"/>
  <c r="AB58" i="15"/>
  <c r="AC58" i="15" s="1"/>
  <c r="U56" i="15"/>
  <c r="V56" i="15" s="1"/>
  <c r="AE48" i="15"/>
  <c r="Z48" i="15"/>
  <c r="N48" i="15"/>
  <c r="O48" i="15" s="1"/>
  <c r="H47" i="15"/>
  <c r="AP56" i="14"/>
  <c r="AQ56" i="14" s="1"/>
  <c r="AB57" i="14"/>
  <c r="AC57" i="14" s="1"/>
  <c r="U56" i="14"/>
  <c r="AI39" i="14"/>
  <c r="AJ39" i="14" s="1"/>
  <c r="N58" i="14"/>
  <c r="O58" i="14" s="1"/>
  <c r="V58" i="14"/>
  <c r="S54" i="14"/>
  <c r="AP39" i="14"/>
  <c r="AQ39" i="14" s="1"/>
  <c r="AB44" i="14"/>
  <c r="AC44" i="14" s="1"/>
  <c r="AB56" i="14"/>
  <c r="AC56" i="14" s="1"/>
  <c r="U58" i="14"/>
  <c r="AC58" i="14"/>
  <c r="R51" i="14"/>
  <c r="S51" i="14" s="1"/>
  <c r="AB51" i="14" s="1"/>
  <c r="R52" i="14"/>
  <c r="S52" i="14" s="1"/>
  <c r="AB52" i="14" s="1"/>
  <c r="S49" i="14"/>
  <c r="Z54" i="14"/>
  <c r="AB45" i="14"/>
  <c r="AC45" i="14" s="1"/>
  <c r="AI56" i="14"/>
  <c r="AJ56" i="14" s="1"/>
  <c r="AG54" i="14"/>
  <c r="AP54" i="14" s="1"/>
  <c r="U45" i="14"/>
  <c r="V45" i="14" s="1"/>
  <c r="L47" i="14"/>
  <c r="N39" i="14"/>
  <c r="O39" i="14" s="1"/>
  <c r="AB58" i="14"/>
  <c r="AB48" i="14"/>
  <c r="AC48" i="14" s="1"/>
  <c r="H47" i="14"/>
  <c r="AP58" i="14"/>
  <c r="AQ58" i="14" s="1"/>
  <c r="S47" i="14"/>
  <c r="U39" i="14"/>
  <c r="V39" i="14" s="1"/>
  <c r="G52" i="14"/>
  <c r="H52" i="14" s="1"/>
  <c r="H49" i="14"/>
  <c r="G51" i="14"/>
  <c r="H51" i="14" s="1"/>
  <c r="N51" i="14" s="1"/>
  <c r="AL74" i="14"/>
  <c r="AF44" i="14"/>
  <c r="AG44" i="14" s="1"/>
  <c r="AF48" i="14"/>
  <c r="AF45" i="14"/>
  <c r="AG45" i="14" s="1"/>
  <c r="N56" i="14"/>
  <c r="O56" i="14" s="1"/>
  <c r="V56" i="14"/>
  <c r="N54" i="14"/>
  <c r="O54" i="14" s="1"/>
  <c r="Z47" i="14"/>
  <c r="AB39" i="14"/>
  <c r="AC39" i="14" s="1"/>
  <c r="AI58" i="14"/>
  <c r="AJ58" i="14" s="1"/>
  <c r="O48" i="14"/>
  <c r="U59" i="13"/>
  <c r="U57" i="13"/>
  <c r="V57" i="13" s="1"/>
  <c r="V55" i="13"/>
  <c r="AC57" i="13"/>
  <c r="AP56" i="13"/>
  <c r="AP55" i="13"/>
  <c r="AQ55" i="13" s="1"/>
  <c r="AB58" i="13"/>
  <c r="AC58" i="13" s="1"/>
  <c r="AB48" i="13"/>
  <c r="AC48" i="13" s="1"/>
  <c r="AI58" i="13"/>
  <c r="AJ58" i="13" s="1"/>
  <c r="AB56" i="13"/>
  <c r="AC56" i="13" s="1"/>
  <c r="N54" i="13"/>
  <c r="O54" i="13" s="1"/>
  <c r="U49" i="13"/>
  <c r="V49" i="13" s="1"/>
  <c r="Z49" i="13"/>
  <c r="Y52" i="13"/>
  <c r="Z52" i="13" s="1"/>
  <c r="Y51" i="13"/>
  <c r="Z51" i="13" s="1"/>
  <c r="AP39" i="13"/>
  <c r="AQ39" i="13" s="1"/>
  <c r="N49" i="13"/>
  <c r="O49" i="13" s="1"/>
  <c r="N58" i="13"/>
  <c r="O58" i="13" s="1"/>
  <c r="AP58" i="13"/>
  <c r="AQ58" i="13" s="1"/>
  <c r="AI56" i="13"/>
  <c r="AJ56" i="13" s="1"/>
  <c r="AQ56" i="13"/>
  <c r="AB45" i="13"/>
  <c r="AC45" i="13" s="1"/>
  <c r="AI45" i="13"/>
  <c r="AJ45" i="13" s="1"/>
  <c r="N48" i="13"/>
  <c r="O48" i="13" s="1"/>
  <c r="U39" i="13"/>
  <c r="V39" i="13" s="1"/>
  <c r="S47" i="13"/>
  <c r="U52" i="13"/>
  <c r="V52" i="13" s="1"/>
  <c r="N51" i="13"/>
  <c r="O51" i="13" s="1"/>
  <c r="L47" i="13"/>
  <c r="N39" i="13"/>
  <c r="O39" i="13" s="1"/>
  <c r="U56" i="13"/>
  <c r="V56" i="13" s="1"/>
  <c r="X54" i="13"/>
  <c r="S54" i="13"/>
  <c r="U58" i="13"/>
  <c r="V58" i="13" s="1"/>
  <c r="N56" i="13"/>
  <c r="O56" i="13" s="1"/>
  <c r="AB44" i="13"/>
  <c r="AC44" i="13" s="1"/>
  <c r="H47" i="13"/>
  <c r="U51" i="13"/>
  <c r="V51" i="13" s="1"/>
  <c r="Z47" i="13"/>
  <c r="AB39" i="13"/>
  <c r="AC39" i="13" s="1"/>
  <c r="N45" i="13"/>
  <c r="O45" i="13" s="1"/>
  <c r="AI39" i="13"/>
  <c r="AJ39" i="13" s="1"/>
  <c r="N52" i="13"/>
  <c r="O52" i="13" s="1"/>
  <c r="AI56" i="12"/>
  <c r="AJ56" i="12" s="1"/>
  <c r="V54" i="12"/>
  <c r="N54" i="12"/>
  <c r="O54" i="12" s="1"/>
  <c r="U54" i="12"/>
  <c r="AB45" i="12"/>
  <c r="AC45" i="12" s="1"/>
  <c r="U57" i="12"/>
  <c r="V57" i="12" s="1"/>
  <c r="Z48" i="12"/>
  <c r="Y49" i="12"/>
  <c r="O59" i="12"/>
  <c r="R51" i="12"/>
  <c r="S51" i="12" s="1"/>
  <c r="R52" i="12"/>
  <c r="S52" i="12" s="1"/>
  <c r="S49" i="12"/>
  <c r="S50" i="12" s="1"/>
  <c r="AP39" i="12"/>
  <c r="AQ39" i="12" s="1"/>
  <c r="AC55" i="12"/>
  <c r="U55" i="12"/>
  <c r="V55" i="12" s="1"/>
  <c r="N55" i="12"/>
  <c r="O55" i="12" s="1"/>
  <c r="AL74" i="12"/>
  <c r="AF45" i="12"/>
  <c r="AG45" i="12" s="1"/>
  <c r="AF44" i="12"/>
  <c r="AG44" i="12" s="1"/>
  <c r="AF48" i="12"/>
  <c r="N59" i="12"/>
  <c r="AI39" i="12"/>
  <c r="AJ39" i="12" s="1"/>
  <c r="AB44" i="12"/>
  <c r="AC44" i="12" s="1"/>
  <c r="N48" i="12"/>
  <c r="O48" i="12" s="1"/>
  <c r="V48" i="12"/>
  <c r="AB39" i="12"/>
  <c r="AC39" i="12" s="1"/>
  <c r="Z47" i="12"/>
  <c r="L47" i="12"/>
  <c r="N39" i="12"/>
  <c r="O39" i="12" s="1"/>
  <c r="AQ59" i="12"/>
  <c r="AI59" i="12"/>
  <c r="N56" i="12"/>
  <c r="O56" i="12" s="1"/>
  <c r="AC59" i="12"/>
  <c r="U59" i="12"/>
  <c r="V59" i="12" s="1"/>
  <c r="U56" i="12"/>
  <c r="V56" i="12" s="1"/>
  <c r="AC56" i="12"/>
  <c r="AJ54" i="12"/>
  <c r="AB54" i="12"/>
  <c r="AC54" i="12" s="1"/>
  <c r="AJ59" i="12"/>
  <c r="AB59" i="12"/>
  <c r="H47" i="12"/>
  <c r="K52" i="12"/>
  <c r="L52" i="12" s="1"/>
  <c r="K51" i="12"/>
  <c r="L51" i="12" s="1"/>
  <c r="L49" i="12"/>
  <c r="N45" i="12"/>
  <c r="O45" i="12" s="1"/>
  <c r="AB57" i="12"/>
  <c r="AC57" i="12" s="1"/>
  <c r="AI55" i="11"/>
  <c r="AJ55" i="11" s="1"/>
  <c r="U57" i="11"/>
  <c r="V57" i="11" s="1"/>
  <c r="AQ55" i="11"/>
  <c r="AB39" i="11"/>
  <c r="AC39" i="11" s="1"/>
  <c r="Z47" i="11"/>
  <c r="AP56" i="11"/>
  <c r="U56" i="11"/>
  <c r="V56" i="11" s="1"/>
  <c r="R51" i="11"/>
  <c r="S51" i="11" s="1"/>
  <c r="R52" i="11"/>
  <c r="S52" i="11" s="1"/>
  <c r="S49" i="11"/>
  <c r="N58" i="11"/>
  <c r="O58" i="11" s="1"/>
  <c r="AP58" i="11"/>
  <c r="N48" i="11"/>
  <c r="O48" i="11" s="1"/>
  <c r="H47" i="11"/>
  <c r="AB56" i="11"/>
  <c r="AC56" i="11" s="1"/>
  <c r="U58" i="11"/>
  <c r="V58" i="11" s="1"/>
  <c r="N54" i="11"/>
  <c r="O54" i="11" s="1"/>
  <c r="L47" i="11"/>
  <c r="N39" i="11"/>
  <c r="O39" i="11" s="1"/>
  <c r="L49" i="11"/>
  <c r="K52" i="11"/>
  <c r="L52" i="11" s="1"/>
  <c r="K51" i="11"/>
  <c r="L51" i="11" s="1"/>
  <c r="AQ56" i="11"/>
  <c r="AI56" i="11"/>
  <c r="AJ56" i="11" s="1"/>
  <c r="Z48" i="11"/>
  <c r="Y49" i="11"/>
  <c r="AI39" i="11"/>
  <c r="AJ39" i="11" s="1"/>
  <c r="AB58" i="11"/>
  <c r="AC58" i="11" s="1"/>
  <c r="S54" i="11"/>
  <c r="X54" i="11"/>
  <c r="S47" i="11"/>
  <c r="U39" i="11"/>
  <c r="V39" i="11" s="1"/>
  <c r="N56" i="11"/>
  <c r="O56" i="11" s="1"/>
  <c r="U48" i="11"/>
  <c r="V48" i="11" s="1"/>
  <c r="AP39" i="11"/>
  <c r="AQ39" i="11" s="1"/>
  <c r="AI58" i="11"/>
  <c r="AJ58" i="11" s="1"/>
  <c r="AQ58" i="11"/>
  <c r="AC48" i="10"/>
  <c r="U48" i="10"/>
  <c r="V48" i="10" s="1"/>
  <c r="N56" i="10"/>
  <c r="O56" i="10" s="1"/>
  <c r="S46" i="10"/>
  <c r="X46" i="10"/>
  <c r="V58" i="10"/>
  <c r="N58" i="10"/>
  <c r="AP58" i="10"/>
  <c r="AQ58" i="10" s="1"/>
  <c r="U39" i="10"/>
  <c r="V39" i="10" s="1"/>
  <c r="Y51" i="10"/>
  <c r="Z45" i="10"/>
  <c r="U56" i="10"/>
  <c r="V56" i="10" s="1"/>
  <c r="V46" i="10"/>
  <c r="N46" i="10"/>
  <c r="U58" i="10"/>
  <c r="H47" i="10"/>
  <c r="AL74" i="10"/>
  <c r="AM45" i="10" s="1"/>
  <c r="AF45" i="10"/>
  <c r="AB56" i="10"/>
  <c r="AC56" i="10" s="1"/>
  <c r="R51" i="10"/>
  <c r="S45" i="10"/>
  <c r="AB58" i="10"/>
  <c r="AC58" i="10" s="1"/>
  <c r="AI39" i="10"/>
  <c r="AJ39" i="10" s="1"/>
  <c r="AB48" i="10"/>
  <c r="N45" i="10"/>
  <c r="O45" i="10" s="1"/>
  <c r="AP39" i="10"/>
  <c r="AQ39" i="10" s="1"/>
  <c r="AJ49" i="10"/>
  <c r="AB49" i="10"/>
  <c r="AC49" i="10" s="1"/>
  <c r="AI49" i="10"/>
  <c r="AI56" i="10"/>
  <c r="AJ56" i="10" s="1"/>
  <c r="AB39" i="10"/>
  <c r="AC39" i="10" s="1"/>
  <c r="O58" i="10"/>
  <c r="AI58" i="10"/>
  <c r="AJ58" i="10" s="1"/>
  <c r="G52" i="10"/>
  <c r="H52" i="10" s="1"/>
  <c r="H51" i="10"/>
  <c r="L51" i="10"/>
  <c r="K52" i="10"/>
  <c r="L52" i="10" s="1"/>
  <c r="L47" i="10"/>
  <c r="N39" i="10"/>
  <c r="O39" i="10" s="1"/>
  <c r="E41" i="28" l="1"/>
  <c r="G41" i="28"/>
  <c r="AM49" i="20"/>
  <c r="AN48" i="20"/>
  <c r="AP48" i="20" s="1"/>
  <c r="AQ48" i="20" s="1"/>
  <c r="AF51" i="20"/>
  <c r="AG51" i="20" s="1"/>
  <c r="AG49" i="20"/>
  <c r="AF52" i="20"/>
  <c r="AG52" i="20" s="1"/>
  <c r="AI52" i="20" s="1"/>
  <c r="AJ52" i="20" s="1"/>
  <c r="AN47" i="20"/>
  <c r="AP44" i="20"/>
  <c r="AQ44" i="20" s="1"/>
  <c r="AM52" i="19"/>
  <c r="AN52" i="19" s="1"/>
  <c r="AP52" i="19" s="1"/>
  <c r="AQ52" i="19" s="1"/>
  <c r="AN49" i="19"/>
  <c r="AP49" i="19" s="1"/>
  <c r="AQ49" i="19" s="1"/>
  <c r="AM51" i="19"/>
  <c r="AN51" i="19" s="1"/>
  <c r="AP51" i="19" s="1"/>
  <c r="AQ51" i="19" s="1"/>
  <c r="AP44" i="19"/>
  <c r="AQ44" i="19" s="1"/>
  <c r="AN47" i="19"/>
  <c r="AP47" i="19" s="1"/>
  <c r="AQ47" i="19" s="1"/>
  <c r="Z47" i="18"/>
  <c r="AB47" i="18" s="1"/>
  <c r="AC47" i="18" s="1"/>
  <c r="AL74" i="18"/>
  <c r="AF45" i="18"/>
  <c r="AG45" i="18" s="1"/>
  <c r="AF44" i="18"/>
  <c r="AG44" i="18" s="1"/>
  <c r="AF48" i="18"/>
  <c r="AF49" i="18" s="1"/>
  <c r="Z47" i="15"/>
  <c r="AB47" i="15" s="1"/>
  <c r="AC47" i="15" s="1"/>
  <c r="AL74" i="15"/>
  <c r="AF48" i="15"/>
  <c r="AF49" i="15" s="1"/>
  <c r="AF44" i="15"/>
  <c r="AG44" i="15" s="1"/>
  <c r="AF45" i="15"/>
  <c r="AG45" i="15" s="1"/>
  <c r="AI45" i="15" s="1"/>
  <c r="AJ45" i="15" s="1"/>
  <c r="Y52" i="15"/>
  <c r="Z52" i="15" s="1"/>
  <c r="AB52" i="15" s="1"/>
  <c r="AC52" i="15" s="1"/>
  <c r="Z49" i="15"/>
  <c r="AB49" i="15" s="1"/>
  <c r="AC49" i="15" s="1"/>
  <c r="Y51" i="15"/>
  <c r="Z51" i="15" s="1"/>
  <c r="AB51" i="15" s="1"/>
  <c r="AC51" i="15" s="1"/>
  <c r="AM48" i="13"/>
  <c r="AM44" i="13"/>
  <c r="AN44" i="13" s="1"/>
  <c r="AM45" i="13"/>
  <c r="AN45" i="13" s="1"/>
  <c r="AP45" i="13" s="1"/>
  <c r="AQ45" i="13" s="1"/>
  <c r="AG47" i="13"/>
  <c r="AI47" i="13" s="1"/>
  <c r="AJ47" i="13" s="1"/>
  <c r="AF49" i="13"/>
  <c r="AG48" i="13"/>
  <c r="AF49" i="11"/>
  <c r="AG48" i="11"/>
  <c r="AI48" i="11"/>
  <c r="AJ48" i="11" s="1"/>
  <c r="AI44" i="11"/>
  <c r="AJ44" i="11" s="1"/>
  <c r="AM45" i="11"/>
  <c r="AN45" i="11" s="1"/>
  <c r="AP45" i="11" s="1"/>
  <c r="AQ45" i="11" s="1"/>
  <c r="AM48" i="11"/>
  <c r="AM44" i="11"/>
  <c r="AN44" i="11" s="1"/>
  <c r="I41" i="28"/>
  <c r="H41" i="28"/>
  <c r="F41" i="28"/>
  <c r="I16" i="28"/>
  <c r="H16" i="28"/>
  <c r="G16" i="28"/>
  <c r="F16" i="28"/>
  <c r="E16" i="28"/>
  <c r="AB45" i="16"/>
  <c r="AC45" i="16" s="1"/>
  <c r="AF44" i="16"/>
  <c r="AG44" i="16" s="1"/>
  <c r="AF45" i="16"/>
  <c r="AG45" i="16" s="1"/>
  <c r="AI45" i="16" s="1"/>
  <c r="AJ45" i="16" s="1"/>
  <c r="AF48" i="16"/>
  <c r="AL74" i="16"/>
  <c r="Y49" i="16"/>
  <c r="Z48" i="16"/>
  <c r="AB48" i="16" s="1"/>
  <c r="AC48" i="16" s="1"/>
  <c r="AP50" i="26"/>
  <c r="AN67" i="26"/>
  <c r="AB50" i="26"/>
  <c r="AC50" i="26" s="1"/>
  <c r="Z67" i="26"/>
  <c r="Z61" i="26"/>
  <c r="U50" i="26"/>
  <c r="V50" i="26" s="1"/>
  <c r="S67" i="26"/>
  <c r="S61" i="26"/>
  <c r="N50" i="26"/>
  <c r="O50" i="26" s="1"/>
  <c r="L67" i="26"/>
  <c r="L61" i="26"/>
  <c r="AI50" i="26"/>
  <c r="AJ50" i="26" s="1"/>
  <c r="AQ50" i="26"/>
  <c r="AG67" i="26"/>
  <c r="AG61" i="26"/>
  <c r="H61" i="26"/>
  <c r="H67" i="26"/>
  <c r="AN61" i="26"/>
  <c r="U50" i="24"/>
  <c r="V50" i="24" s="1"/>
  <c r="S67" i="24"/>
  <c r="S61" i="24"/>
  <c r="H68" i="24"/>
  <c r="AQ46" i="24"/>
  <c r="AI46" i="24"/>
  <c r="AG47" i="24"/>
  <c r="N50" i="24"/>
  <c r="O50" i="24" s="1"/>
  <c r="L67" i="24"/>
  <c r="L61" i="24"/>
  <c r="H62" i="24"/>
  <c r="H63" i="24" s="1"/>
  <c r="AP46" i="24"/>
  <c r="AN47" i="24"/>
  <c r="AB50" i="24"/>
  <c r="AC50" i="24" s="1"/>
  <c r="Z67" i="24"/>
  <c r="Z61" i="24"/>
  <c r="AL46" i="21"/>
  <c r="AN46" i="21" s="1"/>
  <c r="AG46" i="21"/>
  <c r="S50" i="21"/>
  <c r="U47" i="21"/>
  <c r="V47" i="21" s="1"/>
  <c r="AB47" i="21"/>
  <c r="AC47" i="21" s="1"/>
  <c r="Z50" i="21"/>
  <c r="H50" i="21"/>
  <c r="N47" i="21"/>
  <c r="O47" i="21" s="1"/>
  <c r="L50" i="21"/>
  <c r="AB46" i="21"/>
  <c r="AJ46" i="21"/>
  <c r="H62" i="20"/>
  <c r="N50" i="20"/>
  <c r="O50" i="20" s="1"/>
  <c r="L67" i="20"/>
  <c r="L61" i="20"/>
  <c r="AB50" i="20"/>
  <c r="AC50" i="20" s="1"/>
  <c r="Z67" i="20"/>
  <c r="Z61" i="20"/>
  <c r="U50" i="20"/>
  <c r="V50" i="20" s="1"/>
  <c r="S61" i="20"/>
  <c r="S67" i="20"/>
  <c r="H67" i="20"/>
  <c r="AL48" i="19"/>
  <c r="AN48" i="19" s="1"/>
  <c r="AG48" i="19"/>
  <c r="AB50" i="19"/>
  <c r="AC50" i="19" s="1"/>
  <c r="Z67" i="19"/>
  <c r="Z61" i="19"/>
  <c r="H67" i="19"/>
  <c r="H61" i="19"/>
  <c r="N50" i="19"/>
  <c r="O50" i="19" s="1"/>
  <c r="L67" i="19"/>
  <c r="L61" i="19"/>
  <c r="U50" i="19"/>
  <c r="V50" i="19" s="1"/>
  <c r="S67" i="19"/>
  <c r="S61" i="19"/>
  <c r="AB48" i="19"/>
  <c r="AC48" i="19" s="1"/>
  <c r="S67" i="18"/>
  <c r="S61" i="18"/>
  <c r="AB51" i="18"/>
  <c r="AC51" i="18" s="1"/>
  <c r="U48" i="18"/>
  <c r="V48" i="18" s="1"/>
  <c r="H50" i="18"/>
  <c r="AB52" i="18"/>
  <c r="AC52" i="18" s="1"/>
  <c r="L50" i="18"/>
  <c r="N47" i="18"/>
  <c r="O47" i="18" s="1"/>
  <c r="V47" i="18"/>
  <c r="AB49" i="18"/>
  <c r="AC49" i="18" s="1"/>
  <c r="AE48" i="18"/>
  <c r="Z48" i="18"/>
  <c r="AB45" i="17"/>
  <c r="AC45" i="17" s="1"/>
  <c r="Z47" i="17"/>
  <c r="AL74" i="17"/>
  <c r="AF48" i="17"/>
  <c r="AF44" i="17"/>
  <c r="AG44" i="17" s="1"/>
  <c r="AF45" i="17"/>
  <c r="AG45" i="17" s="1"/>
  <c r="N51" i="17"/>
  <c r="O51" i="17" s="1"/>
  <c r="Z48" i="17"/>
  <c r="Y49" i="17"/>
  <c r="R52" i="17"/>
  <c r="S52" i="17" s="1"/>
  <c r="S49" i="17"/>
  <c r="R51" i="17"/>
  <c r="S51" i="17" s="1"/>
  <c r="N52" i="17"/>
  <c r="O52" i="17" s="1"/>
  <c r="V47" i="17"/>
  <c r="N47" i="17"/>
  <c r="O47" i="17" s="1"/>
  <c r="L50" i="17"/>
  <c r="H50" i="17"/>
  <c r="AB44" i="17"/>
  <c r="AC44" i="17" s="1"/>
  <c r="N49" i="17"/>
  <c r="O49" i="17" s="1"/>
  <c r="U48" i="17"/>
  <c r="V48" i="17" s="1"/>
  <c r="H67" i="16"/>
  <c r="H61" i="16"/>
  <c r="AB47" i="16"/>
  <c r="AC47" i="16" s="1"/>
  <c r="U47" i="16"/>
  <c r="V47" i="16" s="1"/>
  <c r="S50" i="16"/>
  <c r="L50" i="16"/>
  <c r="N47" i="16"/>
  <c r="O47" i="16" s="1"/>
  <c r="AB48" i="15"/>
  <c r="AC48" i="15" s="1"/>
  <c r="N47" i="15"/>
  <c r="O47" i="15" s="1"/>
  <c r="L50" i="15"/>
  <c r="L61" i="15" s="1"/>
  <c r="V52" i="15"/>
  <c r="N52" i="15"/>
  <c r="O52" i="15" s="1"/>
  <c r="H50" i="15"/>
  <c r="AL48" i="15"/>
  <c r="S50" i="15"/>
  <c r="U47" i="15"/>
  <c r="V47" i="15" s="1"/>
  <c r="N49" i="15"/>
  <c r="O49" i="15" s="1"/>
  <c r="U49" i="15"/>
  <c r="V49" i="15" s="1"/>
  <c r="N51" i="15"/>
  <c r="O51" i="15" s="1"/>
  <c r="V51" i="15"/>
  <c r="AI44" i="14"/>
  <c r="AJ44" i="14" s="1"/>
  <c r="AB54" i="14"/>
  <c r="AC54" i="14" s="1"/>
  <c r="AG47" i="14"/>
  <c r="Z50" i="14"/>
  <c r="AB47" i="14"/>
  <c r="AC47" i="14" s="1"/>
  <c r="AM48" i="14"/>
  <c r="AM44" i="14"/>
  <c r="AN44" i="14" s="1"/>
  <c r="AM45" i="14"/>
  <c r="AN45" i="14" s="1"/>
  <c r="AP45" i="14" s="1"/>
  <c r="AQ45" i="14" s="1"/>
  <c r="H50" i="14"/>
  <c r="H61" i="14" s="1"/>
  <c r="N52" i="14"/>
  <c r="O52" i="14" s="1"/>
  <c r="U49" i="14"/>
  <c r="V49" i="14" s="1"/>
  <c r="AB49" i="14"/>
  <c r="AC49" i="14" s="1"/>
  <c r="AI45" i="14"/>
  <c r="AJ45" i="14" s="1"/>
  <c r="O51" i="14"/>
  <c r="S50" i="14"/>
  <c r="S61" i="14" s="1"/>
  <c r="U47" i="14"/>
  <c r="V47" i="14" s="1"/>
  <c r="N47" i="14"/>
  <c r="O47" i="14" s="1"/>
  <c r="L50" i="14"/>
  <c r="U52" i="14"/>
  <c r="V52" i="14" s="1"/>
  <c r="AC52" i="14"/>
  <c r="U54" i="14"/>
  <c r="V54" i="14" s="1"/>
  <c r="AG48" i="14"/>
  <c r="AF49" i="14"/>
  <c r="N49" i="14"/>
  <c r="O49" i="14" s="1"/>
  <c r="AI54" i="14"/>
  <c r="AJ54" i="14" s="1"/>
  <c r="AQ54" i="14"/>
  <c r="AC51" i="14"/>
  <c r="U51" i="14"/>
  <c r="V51" i="14" s="1"/>
  <c r="AB52" i="13"/>
  <c r="AC52" i="13" s="1"/>
  <c r="U54" i="13"/>
  <c r="V54" i="13" s="1"/>
  <c r="S50" i="13"/>
  <c r="S61" i="13" s="1"/>
  <c r="U47" i="13"/>
  <c r="V47" i="13" s="1"/>
  <c r="AB49" i="13"/>
  <c r="AC49" i="13" s="1"/>
  <c r="Z50" i="13"/>
  <c r="Z61" i="13" s="1"/>
  <c r="AB47" i="13"/>
  <c r="AC47" i="13" s="1"/>
  <c r="AE54" i="13"/>
  <c r="Z54" i="13"/>
  <c r="H50" i="13"/>
  <c r="N47" i="13"/>
  <c r="O47" i="13" s="1"/>
  <c r="L50" i="13"/>
  <c r="AB51" i="13"/>
  <c r="AC51" i="13" s="1"/>
  <c r="S67" i="12"/>
  <c r="N52" i="12"/>
  <c r="O52" i="12" s="1"/>
  <c r="H50" i="12"/>
  <c r="AB47" i="12"/>
  <c r="AC47" i="12" s="1"/>
  <c r="AG48" i="12"/>
  <c r="AF49" i="12"/>
  <c r="Y51" i="12"/>
  <c r="Z51" i="12" s="1"/>
  <c r="Y52" i="12"/>
  <c r="Z52" i="12" s="1"/>
  <c r="Z49" i="12"/>
  <c r="N51" i="12"/>
  <c r="O51" i="12" s="1"/>
  <c r="AI45" i="12"/>
  <c r="AJ45" i="12" s="1"/>
  <c r="S61" i="12"/>
  <c r="U51" i="12"/>
  <c r="V51" i="12" s="1"/>
  <c r="L50" i="12"/>
  <c r="N47" i="12"/>
  <c r="O47" i="12" s="1"/>
  <c r="AM44" i="12"/>
  <c r="AN44" i="12" s="1"/>
  <c r="AM45" i="12"/>
  <c r="AN45" i="12" s="1"/>
  <c r="AP45" i="12" s="1"/>
  <c r="AQ45" i="12" s="1"/>
  <c r="AM48" i="12"/>
  <c r="U49" i="12"/>
  <c r="V49" i="12" s="1"/>
  <c r="N49" i="12"/>
  <c r="O49" i="12" s="1"/>
  <c r="U47" i="12"/>
  <c r="V47" i="12" s="1"/>
  <c r="AG47" i="12"/>
  <c r="AI44" i="12"/>
  <c r="AJ44" i="12" s="1"/>
  <c r="U52" i="12"/>
  <c r="V52" i="12" s="1"/>
  <c r="AB48" i="12"/>
  <c r="AC48" i="12" s="1"/>
  <c r="AI47" i="11"/>
  <c r="AJ47" i="11" s="1"/>
  <c r="N49" i="11"/>
  <c r="O49" i="11" s="1"/>
  <c r="U49" i="11"/>
  <c r="V49" i="11" s="1"/>
  <c r="U47" i="11"/>
  <c r="V47" i="11" s="1"/>
  <c r="S50" i="11"/>
  <c r="H50" i="11"/>
  <c r="U52" i="11"/>
  <c r="V52" i="11" s="1"/>
  <c r="Z54" i="11"/>
  <c r="AE54" i="11"/>
  <c r="Z49" i="11"/>
  <c r="Y51" i="11"/>
  <c r="Z51" i="11" s="1"/>
  <c r="Y52" i="11"/>
  <c r="Z52" i="11" s="1"/>
  <c r="N51" i="11"/>
  <c r="O51" i="11" s="1"/>
  <c r="U51" i="11"/>
  <c r="V51" i="11" s="1"/>
  <c r="U54" i="11"/>
  <c r="V54" i="11" s="1"/>
  <c r="AB48" i="11"/>
  <c r="AC48" i="11" s="1"/>
  <c r="N52" i="11"/>
  <c r="O52" i="11" s="1"/>
  <c r="L50" i="11"/>
  <c r="N47" i="11"/>
  <c r="O47" i="11" s="1"/>
  <c r="AB47" i="11"/>
  <c r="AC47" i="11" s="1"/>
  <c r="Z50" i="11"/>
  <c r="N52" i="10"/>
  <c r="O52" i="10" s="1"/>
  <c r="H50" i="10"/>
  <c r="H61" i="10" s="1"/>
  <c r="H77" i="10" s="1"/>
  <c r="H78" i="10" s="1"/>
  <c r="H79" i="10" s="1"/>
  <c r="AB45" i="10"/>
  <c r="AC45" i="10" s="1"/>
  <c r="U46" i="10"/>
  <c r="AC46" i="10"/>
  <c r="N51" i="10"/>
  <c r="O51" i="10" s="1"/>
  <c r="U45" i="10"/>
  <c r="V45" i="10" s="1"/>
  <c r="AG45" i="10"/>
  <c r="AF51" i="10"/>
  <c r="Z51" i="10"/>
  <c r="Y52" i="10"/>
  <c r="Z52" i="10" s="1"/>
  <c r="S51" i="10"/>
  <c r="R52" i="10"/>
  <c r="S52" i="10" s="1"/>
  <c r="AM51" i="10"/>
  <c r="AN45" i="10"/>
  <c r="L50" i="10"/>
  <c r="N47" i="10"/>
  <c r="O47" i="10" s="1"/>
  <c r="Z47" i="10"/>
  <c r="S47" i="10"/>
  <c r="Z46" i="10"/>
  <c r="AE46" i="10"/>
  <c r="Z50" i="15" l="1"/>
  <c r="AP47" i="20"/>
  <c r="AQ47" i="20" s="1"/>
  <c r="AP49" i="20"/>
  <c r="AQ49" i="20" s="1"/>
  <c r="AI49" i="20"/>
  <c r="AJ49" i="20" s="1"/>
  <c r="AG50" i="20"/>
  <c r="AI51" i="20"/>
  <c r="AJ51" i="20" s="1"/>
  <c r="AM52" i="20"/>
  <c r="AN52" i="20" s="1"/>
  <c r="AP52" i="20" s="1"/>
  <c r="AQ52" i="20" s="1"/>
  <c r="AM51" i="20"/>
  <c r="AN51" i="20" s="1"/>
  <c r="AN49" i="20"/>
  <c r="AN50" i="20" s="1"/>
  <c r="AI44" i="18"/>
  <c r="AJ44" i="18" s="1"/>
  <c r="AG47" i="18"/>
  <c r="AI47" i="18" s="1"/>
  <c r="AJ47" i="18" s="1"/>
  <c r="AI45" i="18"/>
  <c r="AJ45" i="18" s="1"/>
  <c r="AM48" i="18"/>
  <c r="AM49" i="18" s="1"/>
  <c r="AM45" i="18"/>
  <c r="AN45" i="18" s="1"/>
  <c r="AP45" i="18" s="1"/>
  <c r="AQ45" i="18" s="1"/>
  <c r="AM44" i="18"/>
  <c r="AN44" i="18" s="1"/>
  <c r="AF51" i="18"/>
  <c r="AG51" i="18" s="1"/>
  <c r="AI51" i="18" s="1"/>
  <c r="AJ51" i="18" s="1"/>
  <c r="AF52" i="18"/>
  <c r="AG52" i="18" s="1"/>
  <c r="AG49" i="18"/>
  <c r="AF51" i="15"/>
  <c r="AG51" i="15" s="1"/>
  <c r="AI51" i="15" s="1"/>
  <c r="AJ51" i="15" s="1"/>
  <c r="AG49" i="15"/>
  <c r="AI49" i="15" s="1"/>
  <c r="AJ49" i="15" s="1"/>
  <c r="AF52" i="15"/>
  <c r="AG52" i="15" s="1"/>
  <c r="AI52" i="15" s="1"/>
  <c r="AJ52" i="15" s="1"/>
  <c r="AG48" i="15"/>
  <c r="AM48" i="15"/>
  <c r="AM49" i="15" s="1"/>
  <c r="AM44" i="15"/>
  <c r="AN44" i="15" s="1"/>
  <c r="AM45" i="15"/>
  <c r="AN45" i="15" s="1"/>
  <c r="AP45" i="15" s="1"/>
  <c r="AQ45" i="15" s="1"/>
  <c r="AI44" i="15"/>
  <c r="AJ44" i="15" s="1"/>
  <c r="AG47" i="15"/>
  <c r="AI47" i="15" s="1"/>
  <c r="AJ47" i="15" s="1"/>
  <c r="AN48" i="15"/>
  <c r="AF52" i="13"/>
  <c r="AG52" i="13" s="1"/>
  <c r="AI52" i="13" s="1"/>
  <c r="AJ52" i="13" s="1"/>
  <c r="AF51" i="13"/>
  <c r="AG51" i="13" s="1"/>
  <c r="AG49" i="13"/>
  <c r="AM49" i="13"/>
  <c r="AN48" i="13"/>
  <c r="AP48" i="13" s="1"/>
  <c r="AQ48" i="13" s="1"/>
  <c r="AI48" i="13"/>
  <c r="AJ48" i="13" s="1"/>
  <c r="AP44" i="13"/>
  <c r="AQ44" i="13" s="1"/>
  <c r="AN47" i="13"/>
  <c r="AP44" i="11"/>
  <c r="AQ44" i="11" s="1"/>
  <c r="AN47" i="11"/>
  <c r="AM49" i="11"/>
  <c r="AN48" i="11"/>
  <c r="AP48" i="11" s="1"/>
  <c r="AQ48" i="11" s="1"/>
  <c r="AF51" i="11"/>
  <c r="AG51" i="11" s="1"/>
  <c r="AF52" i="11"/>
  <c r="AG52" i="11" s="1"/>
  <c r="AG49" i="11"/>
  <c r="AG50" i="11" s="1"/>
  <c r="AI50" i="11" s="1"/>
  <c r="AJ50" i="11" s="1"/>
  <c r="H80" i="10"/>
  <c r="H81" i="10" s="1"/>
  <c r="AG47" i="16"/>
  <c r="AI47" i="16" s="1"/>
  <c r="AJ47" i="16" s="1"/>
  <c r="AI44" i="16"/>
  <c r="AJ44" i="16" s="1"/>
  <c r="AM45" i="16"/>
  <c r="AN45" i="16" s="1"/>
  <c r="AP45" i="16" s="1"/>
  <c r="AQ45" i="16" s="1"/>
  <c r="AM44" i="16"/>
  <c r="AN44" i="16" s="1"/>
  <c r="AM48" i="16"/>
  <c r="Y51" i="16"/>
  <c r="Z51" i="16" s="1"/>
  <c r="AB51" i="16" s="1"/>
  <c r="AC51" i="16" s="1"/>
  <c r="Y52" i="16"/>
  <c r="Z52" i="16" s="1"/>
  <c r="AB52" i="16" s="1"/>
  <c r="AC52" i="16" s="1"/>
  <c r="Z49" i="16"/>
  <c r="AB49" i="16" s="1"/>
  <c r="AC49" i="16" s="1"/>
  <c r="AG48" i="16"/>
  <c r="AI48" i="16" s="1"/>
  <c r="AJ48" i="16" s="1"/>
  <c r="AF49" i="16"/>
  <c r="H68" i="26"/>
  <c r="H62" i="26"/>
  <c r="H63" i="26" s="1"/>
  <c r="AN62" i="26"/>
  <c r="AP61" i="26"/>
  <c r="AQ61" i="26" s="1"/>
  <c r="AI61" i="26"/>
  <c r="AJ61" i="26" s="1"/>
  <c r="AG62" i="26"/>
  <c r="AG63" i="26" s="1"/>
  <c r="L62" i="26"/>
  <c r="N61" i="26"/>
  <c r="O61" i="26" s="1"/>
  <c r="U61" i="26"/>
  <c r="V61" i="26" s="1"/>
  <c r="S62" i="26"/>
  <c r="S63" i="26" s="1"/>
  <c r="AB61" i="26"/>
  <c r="AC61" i="26" s="1"/>
  <c r="Z62" i="26"/>
  <c r="Z63" i="26" s="1"/>
  <c r="AN68" i="26"/>
  <c r="AP67" i="26"/>
  <c r="AQ67" i="26" s="1"/>
  <c r="AG68" i="26"/>
  <c r="AI67" i="26"/>
  <c r="AJ67" i="26" s="1"/>
  <c r="L68" i="26"/>
  <c r="L69" i="26" s="1"/>
  <c r="N67" i="26"/>
  <c r="O67" i="26" s="1"/>
  <c r="U67" i="26"/>
  <c r="V67" i="26" s="1"/>
  <c r="S68" i="26"/>
  <c r="S69" i="26" s="1"/>
  <c r="AB67" i="26"/>
  <c r="AC67" i="26" s="1"/>
  <c r="Z68" i="26"/>
  <c r="Z62" i="24"/>
  <c r="AB61" i="24"/>
  <c r="AC61" i="24" s="1"/>
  <c r="Z68" i="24"/>
  <c r="Z69" i="24" s="1"/>
  <c r="AB67" i="24"/>
  <c r="AC67" i="24" s="1"/>
  <c r="N61" i="24"/>
  <c r="O61" i="24" s="1"/>
  <c r="L62" i="24"/>
  <c r="L63" i="24" s="1"/>
  <c r="AG50" i="24"/>
  <c r="AI47" i="24"/>
  <c r="AJ47" i="24" s="1"/>
  <c r="H69" i="24"/>
  <c r="U67" i="24"/>
  <c r="V67" i="24" s="1"/>
  <c r="S68" i="24"/>
  <c r="S69" i="24" s="1"/>
  <c r="H64" i="24"/>
  <c r="O64" i="24" s="1"/>
  <c r="U61" i="24"/>
  <c r="V61" i="24" s="1"/>
  <c r="S62" i="24"/>
  <c r="AN50" i="24"/>
  <c r="AP47" i="24"/>
  <c r="AQ47" i="24" s="1"/>
  <c r="N67" i="24"/>
  <c r="O67" i="24" s="1"/>
  <c r="L68" i="24"/>
  <c r="N50" i="21"/>
  <c r="O50" i="21" s="1"/>
  <c r="L67" i="21"/>
  <c r="L61" i="21"/>
  <c r="H61" i="21"/>
  <c r="H67" i="21"/>
  <c r="AP46" i="21"/>
  <c r="AN47" i="21"/>
  <c r="AB50" i="21"/>
  <c r="Z61" i="21"/>
  <c r="Z67" i="21"/>
  <c r="U50" i="21"/>
  <c r="V50" i="21" s="1"/>
  <c r="AC50" i="21"/>
  <c r="S61" i="21"/>
  <c r="S67" i="21"/>
  <c r="AI46" i="21"/>
  <c r="AQ46" i="21"/>
  <c r="AG47" i="21"/>
  <c r="H68" i="20"/>
  <c r="U67" i="20"/>
  <c r="V67" i="20" s="1"/>
  <c r="S68" i="20"/>
  <c r="S69" i="20" s="1"/>
  <c r="Z62" i="20"/>
  <c r="Z63" i="20" s="1"/>
  <c r="AB61" i="20"/>
  <c r="AC61" i="20" s="1"/>
  <c r="L62" i="20"/>
  <c r="L63" i="20" s="1"/>
  <c r="N61" i="20"/>
  <c r="O61" i="20" s="1"/>
  <c r="U61" i="20"/>
  <c r="V61" i="20" s="1"/>
  <c r="S62" i="20"/>
  <c r="Z68" i="20"/>
  <c r="AB67" i="20"/>
  <c r="AC67" i="20" s="1"/>
  <c r="L68" i="20"/>
  <c r="N67" i="20"/>
  <c r="O67" i="20" s="1"/>
  <c r="H63" i="20"/>
  <c r="Z62" i="19"/>
  <c r="AB61" i="19"/>
  <c r="AC61" i="19" s="1"/>
  <c r="AI48" i="19"/>
  <c r="AJ48" i="19" s="1"/>
  <c r="AG50" i="19"/>
  <c r="U61" i="19"/>
  <c r="V61" i="19" s="1"/>
  <c r="S62" i="19"/>
  <c r="S63" i="19" s="1"/>
  <c r="N61" i="19"/>
  <c r="O61" i="19" s="1"/>
  <c r="L62" i="19"/>
  <c r="L63" i="19" s="1"/>
  <c r="H62" i="19"/>
  <c r="Z68" i="19"/>
  <c r="AB67" i="19"/>
  <c r="AC67" i="19" s="1"/>
  <c r="AP48" i="19"/>
  <c r="AQ48" i="19" s="1"/>
  <c r="AN50" i="19"/>
  <c r="N67" i="19"/>
  <c r="O67" i="19" s="1"/>
  <c r="L68" i="19"/>
  <c r="H68" i="19"/>
  <c r="H69" i="19" s="1"/>
  <c r="U67" i="19"/>
  <c r="V67" i="19" s="1"/>
  <c r="S68" i="19"/>
  <c r="S69" i="19" s="1"/>
  <c r="AB48" i="18"/>
  <c r="AC48" i="18" s="1"/>
  <c r="H67" i="18"/>
  <c r="H61" i="18"/>
  <c r="S62" i="18"/>
  <c r="Z50" i="18"/>
  <c r="AL48" i="18"/>
  <c r="AN48" i="18" s="1"/>
  <c r="AG48" i="18"/>
  <c r="N50" i="18"/>
  <c r="O50" i="18" s="1"/>
  <c r="L67" i="18"/>
  <c r="U67" i="18" s="1"/>
  <c r="L61" i="18"/>
  <c r="U50" i="18"/>
  <c r="V50" i="18" s="1"/>
  <c r="S68" i="18"/>
  <c r="S69" i="18" s="1"/>
  <c r="U49" i="17"/>
  <c r="V49" i="17" s="1"/>
  <c r="S50" i="17"/>
  <c r="S61" i="17" s="1"/>
  <c r="S77" i="17" s="1"/>
  <c r="AI44" i="17"/>
  <c r="AJ44" i="17" s="1"/>
  <c r="AG47" i="17"/>
  <c r="H67" i="17"/>
  <c r="H61" i="17"/>
  <c r="H77" i="17" s="1"/>
  <c r="U52" i="17"/>
  <c r="V52" i="17" s="1"/>
  <c r="AF49" i="17"/>
  <c r="AG48" i="17"/>
  <c r="N50" i="17"/>
  <c r="O50" i="17" s="1"/>
  <c r="L67" i="17"/>
  <c r="Y52" i="17"/>
  <c r="Z52" i="17" s="1"/>
  <c r="Z49" i="17"/>
  <c r="Y51" i="17"/>
  <c r="Z51" i="17" s="1"/>
  <c r="L61" i="17"/>
  <c r="L77" i="17" s="1"/>
  <c r="AM45" i="17"/>
  <c r="AN45" i="17" s="1"/>
  <c r="AP45" i="17" s="1"/>
  <c r="AM44" i="17"/>
  <c r="AN44" i="17" s="1"/>
  <c r="AM48" i="17"/>
  <c r="U51" i="17"/>
  <c r="V51" i="17" s="1"/>
  <c r="AB48" i="17"/>
  <c r="AC48" i="17" s="1"/>
  <c r="AI45" i="17"/>
  <c r="AJ45" i="17" s="1"/>
  <c r="AQ45" i="17"/>
  <c r="AB47" i="17"/>
  <c r="AC47" i="17" s="1"/>
  <c r="H62" i="16"/>
  <c r="U50" i="16"/>
  <c r="V50" i="16" s="1"/>
  <c r="S67" i="16"/>
  <c r="S61" i="16"/>
  <c r="N50" i="16"/>
  <c r="O50" i="16" s="1"/>
  <c r="L67" i="16"/>
  <c r="L61" i="16"/>
  <c r="H68" i="16"/>
  <c r="AI48" i="15"/>
  <c r="AJ48" i="15" s="1"/>
  <c r="L62" i="15"/>
  <c r="L63" i="15" s="1"/>
  <c r="H67" i="15"/>
  <c r="H61" i="15"/>
  <c r="N61" i="15" s="1"/>
  <c r="N50" i="15"/>
  <c r="O50" i="15" s="1"/>
  <c r="L67" i="15"/>
  <c r="U50" i="15"/>
  <c r="V50" i="15" s="1"/>
  <c r="S61" i="15"/>
  <c r="S67" i="15"/>
  <c r="AB50" i="15"/>
  <c r="AC50" i="15" s="1"/>
  <c r="Z61" i="15"/>
  <c r="Z67" i="15"/>
  <c r="AI48" i="14"/>
  <c r="AJ48" i="14" s="1"/>
  <c r="H62" i="14"/>
  <c r="H63" i="14" s="1"/>
  <c r="S62" i="14"/>
  <c r="S63" i="14" s="1"/>
  <c r="N50" i="14"/>
  <c r="O50" i="14" s="1"/>
  <c r="L61" i="14"/>
  <c r="L67" i="14"/>
  <c r="U50" i="14"/>
  <c r="V50" i="14" s="1"/>
  <c r="S67" i="14"/>
  <c r="AP44" i="14"/>
  <c r="AQ44" i="14" s="1"/>
  <c r="AN47" i="14"/>
  <c r="AB50" i="14"/>
  <c r="AC50" i="14" s="1"/>
  <c r="Z67" i="14"/>
  <c r="Z61" i="14"/>
  <c r="AF52" i="14"/>
  <c r="AG52" i="14" s="1"/>
  <c r="AF51" i="14"/>
  <c r="AG51" i="14" s="1"/>
  <c r="AG49" i="14"/>
  <c r="AG50" i="14" s="1"/>
  <c r="H67" i="14"/>
  <c r="AM49" i="14"/>
  <c r="AN48" i="14"/>
  <c r="AP48" i="14" s="1"/>
  <c r="AQ48" i="14" s="1"/>
  <c r="AI47" i="14"/>
  <c r="AJ47" i="14" s="1"/>
  <c r="Z62" i="13"/>
  <c r="AB61" i="13"/>
  <c r="AC61" i="13" s="1"/>
  <c r="H67" i="13"/>
  <c r="H61" i="13"/>
  <c r="AB54" i="13"/>
  <c r="AC54" i="13" s="1"/>
  <c r="AB50" i="13"/>
  <c r="AC50" i="13" s="1"/>
  <c r="Z67" i="13"/>
  <c r="N50" i="13"/>
  <c r="O50" i="13" s="1"/>
  <c r="L67" i="13"/>
  <c r="L61" i="13"/>
  <c r="U61" i="13" s="1"/>
  <c r="AL54" i="13"/>
  <c r="AN54" i="13" s="1"/>
  <c r="AG54" i="13"/>
  <c r="S62" i="13"/>
  <c r="S63" i="13" s="1"/>
  <c r="U50" i="13"/>
  <c r="V50" i="13" s="1"/>
  <c r="S67" i="13"/>
  <c r="N50" i="12"/>
  <c r="O50" i="12" s="1"/>
  <c r="L67" i="12"/>
  <c r="U67" i="12" s="1"/>
  <c r="S62" i="12"/>
  <c r="AF51" i="12"/>
  <c r="AG51" i="12" s="1"/>
  <c r="AF52" i="12"/>
  <c r="AG52" i="12" s="1"/>
  <c r="AG49" i="12"/>
  <c r="AI47" i="12"/>
  <c r="AJ47" i="12" s="1"/>
  <c r="AP44" i="12"/>
  <c r="AQ44" i="12" s="1"/>
  <c r="AN47" i="12"/>
  <c r="AB49" i="12"/>
  <c r="AC49" i="12" s="1"/>
  <c r="AI48" i="12"/>
  <c r="AJ48" i="12" s="1"/>
  <c r="S68" i="12"/>
  <c r="AB52" i="12"/>
  <c r="AC52" i="12" s="1"/>
  <c r="Z50" i="12"/>
  <c r="Z61" i="12" s="1"/>
  <c r="H67" i="12"/>
  <c r="H61" i="12"/>
  <c r="U50" i="12"/>
  <c r="V50" i="12" s="1"/>
  <c r="AM49" i="12"/>
  <c r="AN48" i="12"/>
  <c r="AP48" i="12" s="1"/>
  <c r="AQ48" i="12" s="1"/>
  <c r="L61" i="12"/>
  <c r="U61" i="12" s="1"/>
  <c r="AB51" i="12"/>
  <c r="AC51" i="12" s="1"/>
  <c r="N50" i="11"/>
  <c r="O50" i="11" s="1"/>
  <c r="L67" i="11"/>
  <c r="L61" i="11"/>
  <c r="AL54" i="11"/>
  <c r="AN54" i="11" s="1"/>
  <c r="AG54" i="11"/>
  <c r="U50" i="11"/>
  <c r="V50" i="11" s="1"/>
  <c r="S67" i="11"/>
  <c r="AB52" i="11"/>
  <c r="AC52" i="11" s="1"/>
  <c r="AI52" i="11"/>
  <c r="AJ52" i="11" s="1"/>
  <c r="AB54" i="11"/>
  <c r="AC54" i="11" s="1"/>
  <c r="Z61" i="11"/>
  <c r="AB51" i="11"/>
  <c r="AC51" i="11" s="1"/>
  <c r="AI51" i="11"/>
  <c r="AJ51" i="11" s="1"/>
  <c r="AB50" i="11"/>
  <c r="AC50" i="11" s="1"/>
  <c r="Z67" i="11"/>
  <c r="S61" i="11"/>
  <c r="AB49" i="11"/>
  <c r="AC49" i="11" s="1"/>
  <c r="AI49" i="11"/>
  <c r="AJ49" i="11" s="1"/>
  <c r="H61" i="11"/>
  <c r="H67" i="11"/>
  <c r="AB51" i="10"/>
  <c r="AC51" i="10" s="1"/>
  <c r="AG46" i="10"/>
  <c r="AL46" i="10"/>
  <c r="AN46" i="10" s="1"/>
  <c r="AP45" i="10"/>
  <c r="AQ45" i="10" s="1"/>
  <c r="AN47" i="10"/>
  <c r="H62" i="10"/>
  <c r="H63" i="10" s="1"/>
  <c r="AF52" i="10"/>
  <c r="AG52" i="10" s="1"/>
  <c r="AG51" i="10"/>
  <c r="H67" i="10"/>
  <c r="Z50" i="10"/>
  <c r="AB47" i="10"/>
  <c r="AC47" i="10" s="1"/>
  <c r="U51" i="10"/>
  <c r="V51" i="10" s="1"/>
  <c r="AJ46" i="10"/>
  <c r="AB46" i="10"/>
  <c r="AN51" i="10"/>
  <c r="AM52" i="10"/>
  <c r="AN52" i="10" s="1"/>
  <c r="AP52" i="10" s="1"/>
  <c r="AI45" i="10"/>
  <c r="AJ45" i="10" s="1"/>
  <c r="U47" i="10"/>
  <c r="V47" i="10" s="1"/>
  <c r="S50" i="10"/>
  <c r="S61" i="10" s="1"/>
  <c r="S77" i="10" s="1"/>
  <c r="N50" i="10"/>
  <c r="O50" i="10" s="1"/>
  <c r="L67" i="10"/>
  <c r="U52" i="10"/>
  <c r="V52" i="10" s="1"/>
  <c r="AB52" i="10"/>
  <c r="AC52" i="10" s="1"/>
  <c r="L61" i="10"/>
  <c r="L77" i="10" s="1"/>
  <c r="AN67" i="20" l="1"/>
  <c r="AN68" i="20" s="1"/>
  <c r="AN69" i="20" s="1"/>
  <c r="AN70" i="20" s="1"/>
  <c r="AN71" i="20" s="1"/>
  <c r="AP50" i="20"/>
  <c r="AQ50" i="20" s="1"/>
  <c r="AN61" i="20"/>
  <c r="AP51" i="20"/>
  <c r="AQ51" i="20" s="1"/>
  <c r="AG67" i="20"/>
  <c r="AI50" i="20"/>
  <c r="AJ50" i="20" s="1"/>
  <c r="AG61" i="20"/>
  <c r="AP44" i="18"/>
  <c r="AQ44" i="18" s="1"/>
  <c r="AN47" i="18"/>
  <c r="AP47" i="18" s="1"/>
  <c r="AQ47" i="18" s="1"/>
  <c r="AI49" i="18"/>
  <c r="AJ49" i="18" s="1"/>
  <c r="AI52" i="18"/>
  <c r="AJ52" i="18" s="1"/>
  <c r="AN49" i="18"/>
  <c r="AP49" i="18" s="1"/>
  <c r="AQ49" i="18" s="1"/>
  <c r="AM51" i="18"/>
  <c r="AN51" i="18" s="1"/>
  <c r="AP51" i="18" s="1"/>
  <c r="AQ51" i="18" s="1"/>
  <c r="AM52" i="18"/>
  <c r="AN52" i="18" s="1"/>
  <c r="AP52" i="18" s="1"/>
  <c r="AQ52" i="18" s="1"/>
  <c r="AP44" i="15"/>
  <c r="AQ44" i="15" s="1"/>
  <c r="AN47" i="15"/>
  <c r="AP47" i="15" s="1"/>
  <c r="AQ47" i="15" s="1"/>
  <c r="AG50" i="15"/>
  <c r="AI50" i="15" s="1"/>
  <c r="AJ50" i="15" s="1"/>
  <c r="AP48" i="15"/>
  <c r="AQ48" i="15" s="1"/>
  <c r="AM52" i="15"/>
  <c r="AN52" i="15" s="1"/>
  <c r="AP52" i="15" s="1"/>
  <c r="AQ52" i="15" s="1"/>
  <c r="AN49" i="15"/>
  <c r="AP49" i="15" s="1"/>
  <c r="AQ49" i="15" s="1"/>
  <c r="AM51" i="15"/>
  <c r="AN51" i="15" s="1"/>
  <c r="AP51" i="15" s="1"/>
  <c r="AQ51" i="15" s="1"/>
  <c r="AP47" i="13"/>
  <c r="AQ47" i="13" s="1"/>
  <c r="AM51" i="13"/>
  <c r="AN51" i="13" s="1"/>
  <c r="AP51" i="13" s="1"/>
  <c r="AN49" i="13"/>
  <c r="AP49" i="13" s="1"/>
  <c r="AQ49" i="13" s="1"/>
  <c r="AM52" i="13"/>
  <c r="AN52" i="13" s="1"/>
  <c r="AP52" i="13" s="1"/>
  <c r="AQ52" i="13" s="1"/>
  <c r="AG50" i="13"/>
  <c r="AI50" i="13" s="1"/>
  <c r="AJ50" i="13" s="1"/>
  <c r="AI49" i="13"/>
  <c r="AJ49" i="13" s="1"/>
  <c r="AI51" i="13"/>
  <c r="AJ51" i="13" s="1"/>
  <c r="AQ51" i="13"/>
  <c r="AM51" i="11"/>
  <c r="AN51" i="11" s="1"/>
  <c r="AP51" i="11" s="1"/>
  <c r="AQ51" i="11" s="1"/>
  <c r="AM52" i="11"/>
  <c r="AN52" i="11" s="1"/>
  <c r="AP52" i="11" s="1"/>
  <c r="AQ52" i="11" s="1"/>
  <c r="AN49" i="11"/>
  <c r="AP49" i="11" s="1"/>
  <c r="AQ49" i="11" s="1"/>
  <c r="AP47" i="11"/>
  <c r="AQ47" i="11" s="1"/>
  <c r="S78" i="17"/>
  <c r="U77" i="17"/>
  <c r="V77" i="17" s="1"/>
  <c r="L78" i="17"/>
  <c r="L79" i="17" s="1"/>
  <c r="N77" i="17"/>
  <c r="O77" i="17" s="1"/>
  <c r="H78" i="17"/>
  <c r="N77" i="10"/>
  <c r="O77" i="10" s="1"/>
  <c r="L78" i="10"/>
  <c r="L79" i="10" s="1"/>
  <c r="U77" i="10"/>
  <c r="V77" i="10" s="1"/>
  <c r="S78" i="10"/>
  <c r="AG49" i="16"/>
  <c r="AF51" i="16"/>
  <c r="AG51" i="16" s="1"/>
  <c r="AF52" i="16"/>
  <c r="AG52" i="16" s="1"/>
  <c r="AN47" i="16"/>
  <c r="AP47" i="16" s="1"/>
  <c r="AQ47" i="16" s="1"/>
  <c r="AP44" i="16"/>
  <c r="AQ44" i="16" s="1"/>
  <c r="Z50" i="16"/>
  <c r="AM49" i="16"/>
  <c r="AN48" i="16"/>
  <c r="AP48" i="16" s="1"/>
  <c r="AQ48" i="16" s="1"/>
  <c r="AP62" i="26"/>
  <c r="AQ62" i="26" s="1"/>
  <c r="H64" i="26"/>
  <c r="O64" i="26" s="1"/>
  <c r="AB68" i="26"/>
  <c r="AC68" i="26" s="1"/>
  <c r="S64" i="26"/>
  <c r="AP68" i="26"/>
  <c r="AQ68" i="26" s="1"/>
  <c r="N62" i="26"/>
  <c r="O62" i="26" s="1"/>
  <c r="N68" i="26"/>
  <c r="O68" i="26" s="1"/>
  <c r="AN69" i="26"/>
  <c r="L63" i="26"/>
  <c r="U63" i="26" s="1"/>
  <c r="U69" i="26"/>
  <c r="V69" i="26" s="1"/>
  <c r="S70" i="26"/>
  <c r="AB63" i="26"/>
  <c r="AC63" i="26" s="1"/>
  <c r="Z64" i="26"/>
  <c r="Z65" i="26" s="1"/>
  <c r="AG64" i="26"/>
  <c r="AG65" i="26" s="1"/>
  <c r="AI63" i="26"/>
  <c r="AJ63" i="26" s="1"/>
  <c r="U68" i="26"/>
  <c r="V68" i="26" s="1"/>
  <c r="AI68" i="26"/>
  <c r="AJ68" i="26" s="1"/>
  <c r="AB62" i="26"/>
  <c r="AC62" i="26" s="1"/>
  <c r="AN63" i="26"/>
  <c r="Z69" i="26"/>
  <c r="L70" i="26"/>
  <c r="L71" i="26" s="1"/>
  <c r="AG69" i="26"/>
  <c r="U62" i="26"/>
  <c r="V62" i="26" s="1"/>
  <c r="AI62" i="26"/>
  <c r="AJ62" i="26" s="1"/>
  <c r="H69" i="26"/>
  <c r="Z70" i="24"/>
  <c r="Z71" i="24" s="1"/>
  <c r="AB69" i="24"/>
  <c r="AC69" i="24" s="1"/>
  <c r="U62" i="24"/>
  <c r="V62" i="24" s="1"/>
  <c r="N68" i="24"/>
  <c r="O68" i="24" s="1"/>
  <c r="S63" i="24"/>
  <c r="L69" i="24"/>
  <c r="U69" i="24" s="1"/>
  <c r="AI50" i="24"/>
  <c r="AJ50" i="24" s="1"/>
  <c r="AG67" i="24"/>
  <c r="AG61" i="24"/>
  <c r="AB62" i="24"/>
  <c r="AC62" i="24" s="1"/>
  <c r="S70" i="24"/>
  <c r="N63" i="24"/>
  <c r="O63" i="24" s="1"/>
  <c r="L64" i="24"/>
  <c r="H65" i="24"/>
  <c r="AB68" i="24"/>
  <c r="AP50" i="24"/>
  <c r="AQ50" i="24" s="1"/>
  <c r="AN67" i="24"/>
  <c r="AN61" i="24"/>
  <c r="AC68" i="24"/>
  <c r="U68" i="24"/>
  <c r="V68" i="24" s="1"/>
  <c r="H70" i="24"/>
  <c r="O70" i="24" s="1"/>
  <c r="N62" i="24"/>
  <c r="O62" i="24" s="1"/>
  <c r="Z63" i="24"/>
  <c r="AG50" i="21"/>
  <c r="AI47" i="21"/>
  <c r="AJ47" i="21" s="1"/>
  <c r="U61" i="21"/>
  <c r="V61" i="21" s="1"/>
  <c r="S62" i="21"/>
  <c r="S63" i="21" s="1"/>
  <c r="Z62" i="21"/>
  <c r="Z63" i="21" s="1"/>
  <c r="AB61" i="21"/>
  <c r="AC61" i="21" s="1"/>
  <c r="N61" i="21"/>
  <c r="O61" i="21" s="1"/>
  <c r="L62" i="21"/>
  <c r="L63" i="21" s="1"/>
  <c r="H68" i="21"/>
  <c r="H69" i="21" s="1"/>
  <c r="N67" i="21"/>
  <c r="O67" i="21" s="1"/>
  <c r="L68" i="21"/>
  <c r="L69" i="21" s="1"/>
  <c r="H62" i="21"/>
  <c r="H63" i="21" s="1"/>
  <c r="U67" i="21"/>
  <c r="V67" i="21" s="1"/>
  <c r="S68" i="21"/>
  <c r="S69" i="21" s="1"/>
  <c r="Z68" i="21"/>
  <c r="Z69" i="21" s="1"/>
  <c r="AB67" i="21"/>
  <c r="AC67" i="21" s="1"/>
  <c r="AP47" i="21"/>
  <c r="AQ47" i="21" s="1"/>
  <c r="AN50" i="21"/>
  <c r="N68" i="20"/>
  <c r="O68" i="20" s="1"/>
  <c r="AB68" i="20"/>
  <c r="AC68" i="20" s="1"/>
  <c r="L64" i="20"/>
  <c r="N63" i="20"/>
  <c r="O63" i="20" s="1"/>
  <c r="Z64" i="20"/>
  <c r="Z65" i="20" s="1"/>
  <c r="H64" i="20"/>
  <c r="H65" i="20" s="1"/>
  <c r="L69" i="20"/>
  <c r="U69" i="20" s="1"/>
  <c r="Z69" i="20"/>
  <c r="S70" i="20"/>
  <c r="U62" i="20"/>
  <c r="V62" i="20" s="1"/>
  <c r="U68" i="20"/>
  <c r="V68" i="20" s="1"/>
  <c r="S63" i="20"/>
  <c r="N62" i="20"/>
  <c r="O62" i="20" s="1"/>
  <c r="AB62" i="20"/>
  <c r="AC62" i="20" s="1"/>
  <c r="H69" i="20"/>
  <c r="S70" i="19"/>
  <c r="S71" i="19" s="1"/>
  <c r="H70" i="19"/>
  <c r="H71" i="19" s="1"/>
  <c r="N63" i="19"/>
  <c r="L64" i="19"/>
  <c r="U63" i="19"/>
  <c r="V63" i="19" s="1"/>
  <c r="S64" i="19"/>
  <c r="AB62" i="19"/>
  <c r="AC62" i="19" s="1"/>
  <c r="H63" i="19"/>
  <c r="Z63" i="19"/>
  <c r="N68" i="19"/>
  <c r="O68" i="19" s="1"/>
  <c r="AP50" i="19"/>
  <c r="AQ50" i="19" s="1"/>
  <c r="AN67" i="19"/>
  <c r="AN61" i="19"/>
  <c r="AB68" i="19"/>
  <c r="AC68" i="19" s="1"/>
  <c r="U68" i="19"/>
  <c r="V68" i="19" s="1"/>
  <c r="L69" i="19"/>
  <c r="U69" i="19" s="1"/>
  <c r="Z69" i="19"/>
  <c r="N62" i="19"/>
  <c r="O62" i="19" s="1"/>
  <c r="U62" i="19"/>
  <c r="V62" i="19" s="1"/>
  <c r="AI50" i="19"/>
  <c r="AJ50" i="19" s="1"/>
  <c r="AG67" i="19"/>
  <c r="AG61" i="19"/>
  <c r="S70" i="18"/>
  <c r="S71" i="18" s="1"/>
  <c r="H62" i="18"/>
  <c r="N61" i="18"/>
  <c r="O61" i="18" s="1"/>
  <c r="L62" i="18"/>
  <c r="AI48" i="18"/>
  <c r="AJ48" i="18" s="1"/>
  <c r="AQ48" i="18"/>
  <c r="AG50" i="18"/>
  <c r="S63" i="18"/>
  <c r="H68" i="18"/>
  <c r="H69" i="18" s="1"/>
  <c r="V67" i="18"/>
  <c r="N67" i="18"/>
  <c r="O67" i="18" s="1"/>
  <c r="L68" i="18"/>
  <c r="L69" i="18" s="1"/>
  <c r="AP48" i="18"/>
  <c r="AN50" i="18"/>
  <c r="U61" i="18"/>
  <c r="V61" i="18" s="1"/>
  <c r="AB50" i="18"/>
  <c r="AC50" i="18" s="1"/>
  <c r="Z67" i="18"/>
  <c r="Z61" i="18"/>
  <c r="U61" i="17"/>
  <c r="V61" i="17" s="1"/>
  <c r="S62" i="17"/>
  <c r="AP44" i="17"/>
  <c r="AQ44" i="17" s="1"/>
  <c r="AN47" i="17"/>
  <c r="AB49" i="17"/>
  <c r="AC49" i="17" s="1"/>
  <c r="AI47" i="17"/>
  <c r="AJ47" i="17" s="1"/>
  <c r="AB52" i="17"/>
  <c r="AC52" i="17" s="1"/>
  <c r="AI48" i="17"/>
  <c r="AJ48" i="17" s="1"/>
  <c r="L62" i="17"/>
  <c r="L63" i="17" s="1"/>
  <c r="N61" i="17"/>
  <c r="O61" i="17" s="1"/>
  <c r="L68" i="17"/>
  <c r="N67" i="17"/>
  <c r="O67" i="17" s="1"/>
  <c r="AF51" i="17"/>
  <c r="AG51" i="17" s="1"/>
  <c r="AG49" i="17"/>
  <c r="AF52" i="17"/>
  <c r="AG52" i="17" s="1"/>
  <c r="AM49" i="17"/>
  <c r="AN48" i="17"/>
  <c r="AP48" i="17" s="1"/>
  <c r="AQ48" i="17" s="1"/>
  <c r="AB51" i="17"/>
  <c r="AC51" i="17" s="1"/>
  <c r="H68" i="17"/>
  <c r="S67" i="17"/>
  <c r="U50" i="17"/>
  <c r="V50" i="17" s="1"/>
  <c r="Z50" i="17"/>
  <c r="H62" i="17"/>
  <c r="H63" i="17" s="1"/>
  <c r="N61" i="16"/>
  <c r="O61" i="16" s="1"/>
  <c r="L62" i="16"/>
  <c r="L63" i="16" s="1"/>
  <c r="S62" i="16"/>
  <c r="U61" i="16"/>
  <c r="V61" i="16" s="1"/>
  <c r="N67" i="16"/>
  <c r="O67" i="16" s="1"/>
  <c r="L68" i="16"/>
  <c r="S68" i="16"/>
  <c r="U67" i="16"/>
  <c r="V67" i="16" s="1"/>
  <c r="H69" i="16"/>
  <c r="H63" i="16"/>
  <c r="L64" i="15"/>
  <c r="L65" i="15" s="1"/>
  <c r="Z62" i="15"/>
  <c r="AB61" i="15"/>
  <c r="AC61" i="15" s="1"/>
  <c r="N67" i="15"/>
  <c r="O67" i="15" s="1"/>
  <c r="L68" i="15"/>
  <c r="L69" i="15" s="1"/>
  <c r="H68" i="15"/>
  <c r="H69" i="15" s="1"/>
  <c r="AG61" i="15"/>
  <c r="Z68" i="15"/>
  <c r="AB67" i="15"/>
  <c r="AC67" i="15" s="1"/>
  <c r="U67" i="15"/>
  <c r="V67" i="15" s="1"/>
  <c r="S68" i="15"/>
  <c r="U61" i="15"/>
  <c r="V61" i="15" s="1"/>
  <c r="S62" i="15"/>
  <c r="O61" i="15"/>
  <c r="H62" i="15"/>
  <c r="N62" i="15" s="1"/>
  <c r="S64" i="14"/>
  <c r="AI50" i="14"/>
  <c r="AJ50" i="14" s="1"/>
  <c r="AG67" i="14"/>
  <c r="AM51" i="14"/>
  <c r="AN51" i="14" s="1"/>
  <c r="AM52" i="14"/>
  <c r="AN52" i="14" s="1"/>
  <c r="AP52" i="14" s="1"/>
  <c r="AN49" i="14"/>
  <c r="AP49" i="14" s="1"/>
  <c r="AQ49" i="14" s="1"/>
  <c r="N61" i="14"/>
  <c r="O61" i="14" s="1"/>
  <c r="L62" i="14"/>
  <c r="L63" i="14" s="1"/>
  <c r="U63" i="14" s="1"/>
  <c r="H64" i="14"/>
  <c r="H65" i="14" s="1"/>
  <c r="H68" i="14"/>
  <c r="Z62" i="14"/>
  <c r="Z63" i="14" s="1"/>
  <c r="AB61" i="14"/>
  <c r="AC61" i="14" s="1"/>
  <c r="AP47" i="14"/>
  <c r="AQ47" i="14" s="1"/>
  <c r="AG61" i="14"/>
  <c r="AI51" i="14"/>
  <c r="AJ51" i="14" s="1"/>
  <c r="S68" i="14"/>
  <c r="U67" i="14"/>
  <c r="V67" i="14" s="1"/>
  <c r="AQ52" i="14"/>
  <c r="AI52" i="14"/>
  <c r="AJ52" i="14" s="1"/>
  <c r="AI49" i="14"/>
  <c r="AJ49" i="14" s="1"/>
  <c r="Z68" i="14"/>
  <c r="Z69" i="14" s="1"/>
  <c r="AB67" i="14"/>
  <c r="AC67" i="14" s="1"/>
  <c r="N67" i="14"/>
  <c r="O67" i="14" s="1"/>
  <c r="L68" i="14"/>
  <c r="L69" i="14" s="1"/>
  <c r="U61" i="14"/>
  <c r="V61" i="14" s="1"/>
  <c r="S64" i="13"/>
  <c r="S65" i="13" s="1"/>
  <c r="N67" i="13"/>
  <c r="O67" i="13" s="1"/>
  <c r="L68" i="13"/>
  <c r="H62" i="13"/>
  <c r="U67" i="13"/>
  <c r="V67" i="13" s="1"/>
  <c r="S68" i="13"/>
  <c r="AI54" i="13"/>
  <c r="AJ54" i="13" s="1"/>
  <c r="AG61" i="13"/>
  <c r="AB62" i="13"/>
  <c r="AC62" i="13" s="1"/>
  <c r="V61" i="13"/>
  <c r="N61" i="13"/>
  <c r="O61" i="13" s="1"/>
  <c r="L62" i="13"/>
  <c r="Z68" i="13"/>
  <c r="AB67" i="13"/>
  <c r="AC67" i="13" s="1"/>
  <c r="H68" i="13"/>
  <c r="AG67" i="13"/>
  <c r="AP54" i="13"/>
  <c r="AQ54" i="13" s="1"/>
  <c r="Z63" i="13"/>
  <c r="N67" i="12"/>
  <c r="O67" i="12" s="1"/>
  <c r="L68" i="12"/>
  <c r="U68" i="12" s="1"/>
  <c r="V67" i="12"/>
  <c r="AI49" i="12"/>
  <c r="AJ49" i="12" s="1"/>
  <c r="H62" i="12"/>
  <c r="H63" i="12" s="1"/>
  <c r="AI52" i="12"/>
  <c r="AJ52" i="12" s="1"/>
  <c r="H68" i="12"/>
  <c r="S69" i="12"/>
  <c r="AG50" i="12"/>
  <c r="AG61" i="12" s="1"/>
  <c r="AI51" i="12"/>
  <c r="AJ51" i="12" s="1"/>
  <c r="S63" i="12"/>
  <c r="AM52" i="12"/>
  <c r="AN52" i="12" s="1"/>
  <c r="AP52" i="12" s="1"/>
  <c r="AQ52" i="12" s="1"/>
  <c r="AM51" i="12"/>
  <c r="AN51" i="12" s="1"/>
  <c r="AN49" i="12"/>
  <c r="AP49" i="12" s="1"/>
  <c r="AQ49" i="12" s="1"/>
  <c r="AP47" i="12"/>
  <c r="AQ47" i="12" s="1"/>
  <c r="Z62" i="12"/>
  <c r="AB61" i="12"/>
  <c r="AC61" i="12" s="1"/>
  <c r="AB50" i="12"/>
  <c r="AC50" i="12" s="1"/>
  <c r="Z67" i="12"/>
  <c r="N61" i="12"/>
  <c r="O61" i="12" s="1"/>
  <c r="L62" i="12"/>
  <c r="L63" i="12" s="1"/>
  <c r="V61" i="12"/>
  <c r="Z62" i="11"/>
  <c r="Z63" i="11" s="1"/>
  <c r="AB61" i="11"/>
  <c r="AC61" i="11" s="1"/>
  <c r="AI54" i="11"/>
  <c r="AJ54" i="11" s="1"/>
  <c r="AG61" i="11"/>
  <c r="H68" i="11"/>
  <c r="H69" i="11" s="1"/>
  <c r="U61" i="11"/>
  <c r="V61" i="11" s="1"/>
  <c r="S62" i="11"/>
  <c r="S63" i="11" s="1"/>
  <c r="U67" i="11"/>
  <c r="V67" i="11" s="1"/>
  <c r="S68" i="11"/>
  <c r="S69" i="11" s="1"/>
  <c r="AP54" i="11"/>
  <c r="AQ54" i="11" s="1"/>
  <c r="H62" i="11"/>
  <c r="H63" i="11" s="1"/>
  <c r="Z68" i="11"/>
  <c r="Z69" i="11" s="1"/>
  <c r="AB67" i="11"/>
  <c r="AC67" i="11" s="1"/>
  <c r="AG67" i="11"/>
  <c r="N61" i="11"/>
  <c r="O61" i="11" s="1"/>
  <c r="L62" i="11"/>
  <c r="L63" i="11" s="1"/>
  <c r="N67" i="11"/>
  <c r="O67" i="11" s="1"/>
  <c r="L68" i="11"/>
  <c r="U61" i="10"/>
  <c r="V61" i="10" s="1"/>
  <c r="S62" i="10"/>
  <c r="AI51" i="10"/>
  <c r="AJ51" i="10" s="1"/>
  <c r="AQ46" i="10"/>
  <c r="AI46" i="10"/>
  <c r="AQ52" i="10"/>
  <c r="AI52" i="10"/>
  <c r="AJ52" i="10" s="1"/>
  <c r="N61" i="10"/>
  <c r="O61" i="10" s="1"/>
  <c r="L62" i="10"/>
  <c r="L63" i="10" s="1"/>
  <c r="U50" i="10"/>
  <c r="V50" i="10" s="1"/>
  <c r="S67" i="10"/>
  <c r="H68" i="10"/>
  <c r="H69" i="10" s="1"/>
  <c r="AG47" i="10"/>
  <c r="AP47" i="10" s="1"/>
  <c r="AP51" i="10"/>
  <c r="AQ51" i="10" s="1"/>
  <c r="AB50" i="10"/>
  <c r="AC50" i="10" s="1"/>
  <c r="Z67" i="10"/>
  <c r="AN50" i="10"/>
  <c r="AN61" i="10" s="1"/>
  <c r="AN77" i="10" s="1"/>
  <c r="N67" i="10"/>
  <c r="O67" i="10" s="1"/>
  <c r="L68" i="10"/>
  <c r="L69" i="10" s="1"/>
  <c r="H64" i="10"/>
  <c r="O64" i="10" s="1"/>
  <c r="AP46" i="10"/>
  <c r="Z61" i="10"/>
  <c r="Z77" i="10" s="1"/>
  <c r="AN62" i="20" l="1"/>
  <c r="AN63" i="20" s="1"/>
  <c r="AP61" i="20"/>
  <c r="AQ61" i="20" s="1"/>
  <c r="AI61" i="20"/>
  <c r="AJ61" i="20" s="1"/>
  <c r="AG62" i="20"/>
  <c r="AP67" i="20"/>
  <c r="AQ67" i="20" s="1"/>
  <c r="AG68" i="20"/>
  <c r="AI67" i="20"/>
  <c r="AJ67" i="20" s="1"/>
  <c r="AN50" i="15"/>
  <c r="AP50" i="15" s="1"/>
  <c r="AQ50" i="15" s="1"/>
  <c r="AG67" i="15"/>
  <c r="AG68" i="15" s="1"/>
  <c r="AN50" i="13"/>
  <c r="AN61" i="13" s="1"/>
  <c r="AP61" i="13" s="1"/>
  <c r="AQ61" i="13" s="1"/>
  <c r="AN50" i="11"/>
  <c r="U78" i="17"/>
  <c r="V78" i="17" s="1"/>
  <c r="N78" i="17"/>
  <c r="O78" i="17" s="1"/>
  <c r="U78" i="10"/>
  <c r="V78" i="10" s="1"/>
  <c r="S79" i="17"/>
  <c r="U79" i="17" s="1"/>
  <c r="V79" i="17" s="1"/>
  <c r="L80" i="17"/>
  <c r="H79" i="17"/>
  <c r="U62" i="14"/>
  <c r="V62" i="14" s="1"/>
  <c r="AN78" i="10"/>
  <c r="AN79" i="10" s="1"/>
  <c r="Z78" i="10"/>
  <c r="AB78" i="10" s="1"/>
  <c r="AC78" i="10" s="1"/>
  <c r="AB77" i="10"/>
  <c r="AC77" i="10" s="1"/>
  <c r="N79" i="10"/>
  <c r="O79" i="10" s="1"/>
  <c r="L80" i="10"/>
  <c r="S79" i="10"/>
  <c r="N78" i="10"/>
  <c r="O78" i="10" s="1"/>
  <c r="AM52" i="16"/>
  <c r="AN52" i="16" s="1"/>
  <c r="AP52" i="16" s="1"/>
  <c r="AQ52" i="16" s="1"/>
  <c r="AM51" i="16"/>
  <c r="AN51" i="16" s="1"/>
  <c r="AP51" i="16" s="1"/>
  <c r="AQ51" i="16" s="1"/>
  <c r="AN49" i="16"/>
  <c r="AP49" i="16" s="1"/>
  <c r="AQ49" i="16" s="1"/>
  <c r="AI52" i="16"/>
  <c r="AJ52" i="16" s="1"/>
  <c r="Z61" i="16"/>
  <c r="Z67" i="16"/>
  <c r="AB50" i="16"/>
  <c r="AC50" i="16" s="1"/>
  <c r="AI51" i="16"/>
  <c r="AJ51" i="16" s="1"/>
  <c r="AI49" i="16"/>
  <c r="AJ49" i="16" s="1"/>
  <c r="AG50" i="16"/>
  <c r="AG61" i="16" s="1"/>
  <c r="H65" i="26"/>
  <c r="AI69" i="26"/>
  <c r="AJ69" i="26" s="1"/>
  <c r="AG70" i="26"/>
  <c r="AI65" i="26"/>
  <c r="AJ65" i="26" s="1"/>
  <c r="H70" i="26"/>
  <c r="O70" i="26" s="1"/>
  <c r="AN64" i="26"/>
  <c r="AP64" i="26" s="1"/>
  <c r="AP63" i="26"/>
  <c r="AQ63" i="26" s="1"/>
  <c r="AC70" i="26"/>
  <c r="U70" i="26"/>
  <c r="AN70" i="26"/>
  <c r="AN71" i="26" s="1"/>
  <c r="AP69" i="26"/>
  <c r="AQ69" i="26" s="1"/>
  <c r="AC64" i="26"/>
  <c r="V70" i="26"/>
  <c r="AI64" i="26"/>
  <c r="AQ64" i="26"/>
  <c r="N69" i="26"/>
  <c r="O69" i="26" s="1"/>
  <c r="Z70" i="26"/>
  <c r="Z71" i="26" s="1"/>
  <c r="AB69" i="26"/>
  <c r="AC69" i="26" s="1"/>
  <c r="AB64" i="26"/>
  <c r="AJ64" i="26"/>
  <c r="S71" i="26"/>
  <c r="L64" i="26"/>
  <c r="V63" i="26"/>
  <c r="N63" i="26"/>
  <c r="O63" i="26" s="1"/>
  <c r="S65" i="26"/>
  <c r="V64" i="24"/>
  <c r="N64" i="24"/>
  <c r="AC70" i="24"/>
  <c r="L65" i="24"/>
  <c r="S71" i="24"/>
  <c r="AB71" i="24" s="1"/>
  <c r="Z64" i="24"/>
  <c r="AB63" i="24"/>
  <c r="AC63" i="24" s="1"/>
  <c r="H71" i="24"/>
  <c r="AP61" i="24"/>
  <c r="AQ61" i="24" s="1"/>
  <c r="AN62" i="24"/>
  <c r="AN63" i="24" s="1"/>
  <c r="AI61" i="24"/>
  <c r="AJ61" i="24" s="1"/>
  <c r="AG62" i="24"/>
  <c r="AG63" i="24" s="1"/>
  <c r="V69" i="24"/>
  <c r="N69" i="24"/>
  <c r="O69" i="24" s="1"/>
  <c r="L70" i="24"/>
  <c r="L71" i="24" s="1"/>
  <c r="AB70" i="24"/>
  <c r="AJ70" i="24"/>
  <c r="AP67" i="24"/>
  <c r="AQ67" i="24" s="1"/>
  <c r="AN68" i="24"/>
  <c r="AI67" i="24"/>
  <c r="AJ67" i="24" s="1"/>
  <c r="AG68" i="24"/>
  <c r="U63" i="24"/>
  <c r="V63" i="24" s="1"/>
  <c r="S64" i="24"/>
  <c r="U69" i="21"/>
  <c r="V69" i="21" s="1"/>
  <c r="S70" i="21"/>
  <c r="S71" i="21" s="1"/>
  <c r="U63" i="21"/>
  <c r="V63" i="21" s="1"/>
  <c r="S64" i="21"/>
  <c r="S65" i="21" s="1"/>
  <c r="H64" i="21"/>
  <c r="O64" i="21" s="1"/>
  <c r="Z64" i="21"/>
  <c r="Z65" i="21" s="1"/>
  <c r="AB63" i="21"/>
  <c r="AC63" i="21" s="1"/>
  <c r="AP50" i="21"/>
  <c r="AQ50" i="21" s="1"/>
  <c r="AN61" i="21"/>
  <c r="AN67" i="21"/>
  <c r="AB68" i="21"/>
  <c r="AC68" i="21" s="1"/>
  <c r="N62" i="21"/>
  <c r="O62" i="21" s="1"/>
  <c r="Z70" i="21"/>
  <c r="AB69" i="21"/>
  <c r="AC69" i="21" s="1"/>
  <c r="N69" i="21"/>
  <c r="O69" i="21" s="1"/>
  <c r="L70" i="21"/>
  <c r="L71" i="21" s="1"/>
  <c r="H70" i="21"/>
  <c r="O70" i="21" s="1"/>
  <c r="N63" i="21"/>
  <c r="O63" i="21" s="1"/>
  <c r="L64" i="21"/>
  <c r="L65" i="21" s="1"/>
  <c r="U62" i="21"/>
  <c r="V62" i="21" s="1"/>
  <c r="U68" i="21"/>
  <c r="V68" i="21" s="1"/>
  <c r="N68" i="21"/>
  <c r="O68" i="21" s="1"/>
  <c r="AB62" i="21"/>
  <c r="AC62" i="21" s="1"/>
  <c r="AI50" i="21"/>
  <c r="AJ50" i="21" s="1"/>
  <c r="AG67" i="21"/>
  <c r="AG61" i="21"/>
  <c r="Z70" i="20"/>
  <c r="AB69" i="20"/>
  <c r="AC69" i="20" s="1"/>
  <c r="N64" i="20"/>
  <c r="O64" i="20" s="1"/>
  <c r="L70" i="20"/>
  <c r="V69" i="20"/>
  <c r="N69" i="20"/>
  <c r="O69" i="20" s="1"/>
  <c r="L65" i="20"/>
  <c r="H70" i="20"/>
  <c r="H71" i="20" s="1"/>
  <c r="U63" i="20"/>
  <c r="V63" i="20" s="1"/>
  <c r="S64" i="20"/>
  <c r="AB64" i="20" s="1"/>
  <c r="S71" i="20"/>
  <c r="AB63" i="20"/>
  <c r="AC63" i="20" s="1"/>
  <c r="AP61" i="19"/>
  <c r="AQ61" i="19" s="1"/>
  <c r="AN62" i="19"/>
  <c r="AI61" i="19"/>
  <c r="AJ61" i="19" s="1"/>
  <c r="AG62" i="19"/>
  <c r="Z70" i="19"/>
  <c r="AB69" i="19"/>
  <c r="AC69" i="19" s="1"/>
  <c r="AP67" i="19"/>
  <c r="AQ67" i="19" s="1"/>
  <c r="AN68" i="19"/>
  <c r="AN69" i="19" s="1"/>
  <c r="Z64" i="19"/>
  <c r="AB63" i="19"/>
  <c r="AC63" i="19" s="1"/>
  <c r="U64" i="19"/>
  <c r="V64" i="19" s="1"/>
  <c r="AI67" i="19"/>
  <c r="AJ67" i="19" s="1"/>
  <c r="AG68" i="19"/>
  <c r="V69" i="19"/>
  <c r="N69" i="19"/>
  <c r="O69" i="19" s="1"/>
  <c r="L70" i="19"/>
  <c r="U70" i="19" s="1"/>
  <c r="O63" i="19"/>
  <c r="H64" i="19"/>
  <c r="S65" i="19"/>
  <c r="L65" i="19"/>
  <c r="U68" i="18"/>
  <c r="V68" i="18" s="1"/>
  <c r="Z62" i="18"/>
  <c r="AB61" i="18"/>
  <c r="AC61" i="18" s="1"/>
  <c r="N69" i="18"/>
  <c r="O69" i="18" s="1"/>
  <c r="L70" i="18"/>
  <c r="U70" i="18" s="1"/>
  <c r="H70" i="18"/>
  <c r="Z68" i="18"/>
  <c r="Z69" i="18" s="1"/>
  <c r="AB67" i="18"/>
  <c r="AC67" i="18" s="1"/>
  <c r="AP50" i="18"/>
  <c r="AQ50" i="18" s="1"/>
  <c r="AN67" i="18"/>
  <c r="AN61" i="18"/>
  <c r="H63" i="18"/>
  <c r="S64" i="18"/>
  <c r="N62" i="18"/>
  <c r="O62" i="18" s="1"/>
  <c r="N68" i="18"/>
  <c r="O68" i="18" s="1"/>
  <c r="AI50" i="18"/>
  <c r="AJ50" i="18" s="1"/>
  <c r="AG67" i="18"/>
  <c r="AG61" i="18"/>
  <c r="L63" i="18"/>
  <c r="U63" i="18" s="1"/>
  <c r="U62" i="18"/>
  <c r="V62" i="18" s="1"/>
  <c r="U69" i="18"/>
  <c r="V69" i="18" s="1"/>
  <c r="L64" i="17"/>
  <c r="N63" i="17"/>
  <c r="O63" i="17" s="1"/>
  <c r="H64" i="17"/>
  <c r="H65" i="17" s="1"/>
  <c r="AB50" i="17"/>
  <c r="AC50" i="17" s="1"/>
  <c r="Z67" i="17"/>
  <c r="AI52" i="17"/>
  <c r="AJ52" i="17" s="1"/>
  <c r="AP47" i="17"/>
  <c r="AQ47" i="17" s="1"/>
  <c r="H69" i="17"/>
  <c r="Z61" i="17"/>
  <c r="Z77" i="17" s="1"/>
  <c r="AI49" i="17"/>
  <c r="AJ49" i="17" s="1"/>
  <c r="N68" i="17"/>
  <c r="O68" i="17" s="1"/>
  <c r="AG50" i="17"/>
  <c r="AG61" i="17" s="1"/>
  <c r="AG77" i="17" s="1"/>
  <c r="U67" i="17"/>
  <c r="V67" i="17" s="1"/>
  <c r="S68" i="17"/>
  <c r="AI51" i="17"/>
  <c r="AJ51" i="17" s="1"/>
  <c r="L69" i="17"/>
  <c r="U62" i="17"/>
  <c r="V62" i="17" s="1"/>
  <c r="AM52" i="17"/>
  <c r="AN52" i="17" s="1"/>
  <c r="AP52" i="17" s="1"/>
  <c r="AQ52" i="17" s="1"/>
  <c r="AM51" i="17"/>
  <c r="AN51" i="17" s="1"/>
  <c r="AN49" i="17"/>
  <c r="AP49" i="17" s="1"/>
  <c r="AQ49" i="17" s="1"/>
  <c r="S63" i="17"/>
  <c r="N62" i="17"/>
  <c r="O62" i="17" s="1"/>
  <c r="N63" i="16"/>
  <c r="O63" i="16" s="1"/>
  <c r="L64" i="16"/>
  <c r="L65" i="16" s="1"/>
  <c r="N68" i="16"/>
  <c r="O68" i="16" s="1"/>
  <c r="L69" i="16"/>
  <c r="H65" i="16"/>
  <c r="H64" i="16"/>
  <c r="U68" i="16"/>
  <c r="V68" i="16" s="1"/>
  <c r="U62" i="16"/>
  <c r="V62" i="16" s="1"/>
  <c r="N62" i="16"/>
  <c r="O62" i="16" s="1"/>
  <c r="H70" i="16"/>
  <c r="H71" i="16" s="1"/>
  <c r="S69" i="16"/>
  <c r="S63" i="16"/>
  <c r="H70" i="15"/>
  <c r="U62" i="15"/>
  <c r="V62" i="15" s="1"/>
  <c r="U68" i="15"/>
  <c r="V68" i="15" s="1"/>
  <c r="AI61" i="15"/>
  <c r="AJ61" i="15" s="1"/>
  <c r="AG62" i="15"/>
  <c r="N69" i="15"/>
  <c r="O69" i="15" s="1"/>
  <c r="L70" i="15"/>
  <c r="AI67" i="15"/>
  <c r="AJ67" i="15" s="1"/>
  <c r="AB62" i="15"/>
  <c r="AC62" i="15" s="1"/>
  <c r="Z63" i="15"/>
  <c r="S63" i="15"/>
  <c r="S69" i="15"/>
  <c r="N68" i="15"/>
  <c r="O68" i="15" s="1"/>
  <c r="O62" i="15"/>
  <c r="H63" i="15"/>
  <c r="AB68" i="15"/>
  <c r="AC68" i="15" s="1"/>
  <c r="Z69" i="15"/>
  <c r="AN50" i="14"/>
  <c r="AP50" i="14" s="1"/>
  <c r="AQ50" i="14" s="1"/>
  <c r="L70" i="14"/>
  <c r="L71" i="14" s="1"/>
  <c r="Z70" i="14"/>
  <c r="AI61" i="14"/>
  <c r="AJ61" i="14" s="1"/>
  <c r="AG62" i="14"/>
  <c r="AG63" i="14" s="1"/>
  <c r="H69" i="14"/>
  <c r="AB62" i="14"/>
  <c r="AC62" i="14" s="1"/>
  <c r="N62" i="14"/>
  <c r="O62" i="14" s="1"/>
  <c r="S65" i="14"/>
  <c r="U68" i="14"/>
  <c r="V68" i="14" s="1"/>
  <c r="AP51" i="14"/>
  <c r="AQ51" i="14" s="1"/>
  <c r="N68" i="14"/>
  <c r="O68" i="14" s="1"/>
  <c r="S69" i="14"/>
  <c r="AB69" i="14" s="1"/>
  <c r="AI67" i="14"/>
  <c r="AJ67" i="14" s="1"/>
  <c r="AG68" i="14"/>
  <c r="AB68" i="14"/>
  <c r="AC68" i="14" s="1"/>
  <c r="Z64" i="14"/>
  <c r="Z65" i="14" s="1"/>
  <c r="AB63" i="14"/>
  <c r="AC63" i="14" s="1"/>
  <c r="V63" i="14"/>
  <c r="N63" i="14"/>
  <c r="O63" i="14" s="1"/>
  <c r="L64" i="14"/>
  <c r="U64" i="14" s="1"/>
  <c r="N62" i="13"/>
  <c r="O62" i="13" s="1"/>
  <c r="N68" i="13"/>
  <c r="O68" i="13" s="1"/>
  <c r="L63" i="13"/>
  <c r="U68" i="13"/>
  <c r="V68" i="13" s="1"/>
  <c r="L69" i="13"/>
  <c r="AI67" i="13"/>
  <c r="AJ67" i="13" s="1"/>
  <c r="AG68" i="13"/>
  <c r="H69" i="13"/>
  <c r="AB68" i="13"/>
  <c r="AC68" i="13" s="1"/>
  <c r="AI61" i="13"/>
  <c r="AJ61" i="13" s="1"/>
  <c r="AG62" i="13"/>
  <c r="S69" i="13"/>
  <c r="H63" i="13"/>
  <c r="Z64" i="13"/>
  <c r="Z65" i="13" s="1"/>
  <c r="AB63" i="13"/>
  <c r="AC63" i="13" s="1"/>
  <c r="U62" i="13"/>
  <c r="V62" i="13" s="1"/>
  <c r="Z69" i="13"/>
  <c r="N63" i="12"/>
  <c r="O63" i="12" s="1"/>
  <c r="L64" i="12"/>
  <c r="AB62" i="12"/>
  <c r="AC62" i="12" s="1"/>
  <c r="U62" i="12"/>
  <c r="V62" i="12" s="1"/>
  <c r="AP51" i="12"/>
  <c r="AQ51" i="12" s="1"/>
  <c r="AI61" i="12"/>
  <c r="AJ61" i="12" s="1"/>
  <c r="AG62" i="12"/>
  <c r="AG63" i="12" s="1"/>
  <c r="N68" i="12"/>
  <c r="O68" i="12" s="1"/>
  <c r="V68" i="12"/>
  <c r="H69" i="12"/>
  <c r="H64" i="12"/>
  <c r="H65" i="12" s="1"/>
  <c r="Z68" i="12"/>
  <c r="AB67" i="12"/>
  <c r="AC67" i="12" s="1"/>
  <c r="AN50" i="12"/>
  <c r="S64" i="12"/>
  <c r="U63" i="12"/>
  <c r="V63" i="12" s="1"/>
  <c r="AI50" i="12"/>
  <c r="AJ50" i="12" s="1"/>
  <c r="AG67" i="12"/>
  <c r="L69" i="12"/>
  <c r="N62" i="12"/>
  <c r="O62" i="12" s="1"/>
  <c r="S70" i="12"/>
  <c r="Z63" i="12"/>
  <c r="N63" i="11"/>
  <c r="O63" i="11" s="1"/>
  <c r="L64" i="11"/>
  <c r="Z70" i="11"/>
  <c r="Z71" i="11" s="1"/>
  <c r="AB69" i="11"/>
  <c r="AC69" i="11" s="1"/>
  <c r="S70" i="11"/>
  <c r="H70" i="11"/>
  <c r="Z64" i="11"/>
  <c r="AB63" i="11"/>
  <c r="AC63" i="11" s="1"/>
  <c r="N68" i="11"/>
  <c r="O68" i="11" s="1"/>
  <c r="AI67" i="11"/>
  <c r="AJ67" i="11" s="1"/>
  <c r="AG68" i="11"/>
  <c r="L69" i="11"/>
  <c r="AI61" i="11"/>
  <c r="AJ61" i="11" s="1"/>
  <c r="AG62" i="11"/>
  <c r="AB68" i="11"/>
  <c r="AC68" i="11" s="1"/>
  <c r="U63" i="11"/>
  <c r="V63" i="11" s="1"/>
  <c r="S64" i="11"/>
  <c r="N62" i="11"/>
  <c r="O62" i="11" s="1"/>
  <c r="H64" i="11"/>
  <c r="U68" i="11"/>
  <c r="V68" i="11" s="1"/>
  <c r="U62" i="11"/>
  <c r="V62" i="11" s="1"/>
  <c r="AB62" i="11"/>
  <c r="AC62" i="11" s="1"/>
  <c r="Z68" i="10"/>
  <c r="Z69" i="10" s="1"/>
  <c r="AB67" i="10"/>
  <c r="AC67" i="10" s="1"/>
  <c r="H70" i="10"/>
  <c r="O70" i="10" s="1"/>
  <c r="U62" i="10"/>
  <c r="V62" i="10" s="1"/>
  <c r="Z62" i="10"/>
  <c r="AB61" i="10"/>
  <c r="AC61" i="10" s="1"/>
  <c r="AI47" i="10"/>
  <c r="AJ47" i="10" s="1"/>
  <c r="AG50" i="10"/>
  <c r="AQ47" i="10"/>
  <c r="N62" i="10"/>
  <c r="O62" i="10" s="1"/>
  <c r="AN62" i="10"/>
  <c r="AN63" i="10" s="1"/>
  <c r="N69" i="10"/>
  <c r="O69" i="10" s="1"/>
  <c r="L70" i="10"/>
  <c r="U67" i="10"/>
  <c r="V67" i="10" s="1"/>
  <c r="S68" i="10"/>
  <c r="S69" i="10" s="1"/>
  <c r="N63" i="10"/>
  <c r="O63" i="10" s="1"/>
  <c r="L64" i="10"/>
  <c r="L65" i="10" s="1"/>
  <c r="S63" i="10"/>
  <c r="H65" i="10"/>
  <c r="N68" i="10"/>
  <c r="O68" i="10" s="1"/>
  <c r="AN67" i="10"/>
  <c r="AI68" i="20" l="1"/>
  <c r="AJ68" i="20" s="1"/>
  <c r="AP68" i="20"/>
  <c r="AQ68" i="20" s="1"/>
  <c r="AG69" i="20"/>
  <c r="AN64" i="20"/>
  <c r="AN65" i="20" s="1"/>
  <c r="AP62" i="20"/>
  <c r="AQ62" i="20" s="1"/>
  <c r="AI62" i="20"/>
  <c r="AJ62" i="20" s="1"/>
  <c r="AG63" i="20"/>
  <c r="AP63" i="20" s="1"/>
  <c r="AQ63" i="20" s="1"/>
  <c r="AN61" i="15"/>
  <c r="AN67" i="15"/>
  <c r="AN62" i="13"/>
  <c r="AP62" i="13" s="1"/>
  <c r="AQ62" i="13" s="1"/>
  <c r="AP50" i="13"/>
  <c r="AQ50" i="13" s="1"/>
  <c r="AN67" i="13"/>
  <c r="AP50" i="11"/>
  <c r="AQ50" i="11" s="1"/>
  <c r="AN61" i="11"/>
  <c r="AN67" i="11"/>
  <c r="U70" i="24"/>
  <c r="AG78" i="17"/>
  <c r="AG79" i="17" s="1"/>
  <c r="AI77" i="17"/>
  <c r="AJ77" i="17" s="1"/>
  <c r="Z78" i="17"/>
  <c r="Z79" i="17" s="1"/>
  <c r="AB77" i="17"/>
  <c r="AC77" i="17" s="1"/>
  <c r="S80" i="17"/>
  <c r="L81" i="17"/>
  <c r="N79" i="17"/>
  <c r="O79" i="17" s="1"/>
  <c r="H80" i="17"/>
  <c r="H81" i="17" s="1"/>
  <c r="AN67" i="14"/>
  <c r="AN68" i="14" s="1"/>
  <c r="AP68" i="14" s="1"/>
  <c r="AQ68" i="14" s="1"/>
  <c r="AN61" i="14"/>
  <c r="AP61" i="14" s="1"/>
  <c r="AQ61" i="14" s="1"/>
  <c r="Z79" i="10"/>
  <c r="Z80" i="10" s="1"/>
  <c r="AN80" i="10"/>
  <c r="AN81" i="10" s="1"/>
  <c r="S80" i="10"/>
  <c r="U80" i="10" s="1"/>
  <c r="V80" i="10" s="1"/>
  <c r="U79" i="10"/>
  <c r="V79" i="10" s="1"/>
  <c r="L81" i="10"/>
  <c r="N81" i="10" s="1"/>
  <c r="O81" i="10" s="1"/>
  <c r="E42" i="28" s="1"/>
  <c r="N80" i="10"/>
  <c r="O80" i="10" s="1"/>
  <c r="AG62" i="16"/>
  <c r="AG63" i="16" s="1"/>
  <c r="AG64" i="16" s="1"/>
  <c r="AG65" i="16" s="1"/>
  <c r="AI61" i="16"/>
  <c r="AJ61" i="16" s="1"/>
  <c r="Z62" i="16"/>
  <c r="AB61" i="16"/>
  <c r="AC61" i="16" s="1"/>
  <c r="Z68" i="16"/>
  <c r="AB67" i="16"/>
  <c r="AC67" i="16" s="1"/>
  <c r="AN50" i="16"/>
  <c r="AG67" i="16"/>
  <c r="AI50" i="16"/>
  <c r="AJ50" i="16" s="1"/>
  <c r="N64" i="26"/>
  <c r="V64" i="26"/>
  <c r="AB71" i="26"/>
  <c r="AC71" i="26" s="1"/>
  <c r="AQ70" i="26"/>
  <c r="AI70" i="26"/>
  <c r="L65" i="26"/>
  <c r="N70" i="26"/>
  <c r="U71" i="26"/>
  <c r="V71" i="26" s="1"/>
  <c r="U64" i="26"/>
  <c r="AB70" i="26"/>
  <c r="AJ70" i="26"/>
  <c r="AN65" i="26"/>
  <c r="AP65" i="26" s="1"/>
  <c r="AQ65" i="26" s="1"/>
  <c r="AP70" i="26"/>
  <c r="H71" i="26"/>
  <c r="AG71" i="26"/>
  <c r="AB65" i="26"/>
  <c r="AC65" i="26" s="1"/>
  <c r="AC64" i="24"/>
  <c r="U64" i="24"/>
  <c r="AI68" i="24"/>
  <c r="AJ68" i="24" s="1"/>
  <c r="AB64" i="24"/>
  <c r="AJ64" i="24"/>
  <c r="S65" i="24"/>
  <c r="AG69" i="24"/>
  <c r="AP68" i="24"/>
  <c r="AQ68" i="24" s="1"/>
  <c r="Z65" i="24"/>
  <c r="AN69" i="24"/>
  <c r="V70" i="24"/>
  <c r="N70" i="24"/>
  <c r="AI62" i="24"/>
  <c r="AJ62" i="24" s="1"/>
  <c r="AP62" i="24"/>
  <c r="AQ62" i="24" s="1"/>
  <c r="AC71" i="24"/>
  <c r="U71" i="24"/>
  <c r="V71" i="24" s="1"/>
  <c r="N71" i="24"/>
  <c r="O71" i="24" s="1"/>
  <c r="AI63" i="24"/>
  <c r="AJ63" i="24" s="1"/>
  <c r="AG64" i="24"/>
  <c r="AG65" i="24" s="1"/>
  <c r="AP63" i="24"/>
  <c r="AQ63" i="24" s="1"/>
  <c r="AN64" i="24"/>
  <c r="N65" i="24"/>
  <c r="O65" i="24" s="1"/>
  <c r="H71" i="21"/>
  <c r="N71" i="21" s="1"/>
  <c r="O71" i="21" s="1"/>
  <c r="U71" i="21"/>
  <c r="V71" i="21" s="1"/>
  <c r="U65" i="21"/>
  <c r="V65" i="21" s="1"/>
  <c r="AP67" i="21"/>
  <c r="AQ67" i="21" s="1"/>
  <c r="AN68" i="21"/>
  <c r="AN69" i="21" s="1"/>
  <c r="AJ70" i="21"/>
  <c r="AB70" i="21"/>
  <c r="AB65" i="21"/>
  <c r="AC65" i="21" s="1"/>
  <c r="AI61" i="21"/>
  <c r="AJ61" i="21" s="1"/>
  <c r="AG62" i="21"/>
  <c r="Z71" i="21"/>
  <c r="H65" i="21"/>
  <c r="AI67" i="21"/>
  <c r="AJ67" i="21" s="1"/>
  <c r="AG68" i="21"/>
  <c r="U64" i="21"/>
  <c r="AC64" i="21"/>
  <c r="U70" i="21"/>
  <c r="AC70" i="21"/>
  <c r="V64" i="21"/>
  <c r="N64" i="21"/>
  <c r="V70" i="21"/>
  <c r="N70" i="21"/>
  <c r="AP61" i="21"/>
  <c r="AQ61" i="21" s="1"/>
  <c r="AN62" i="21"/>
  <c r="AN63" i="21" s="1"/>
  <c r="AB64" i="21"/>
  <c r="AJ64" i="21"/>
  <c r="AB70" i="20"/>
  <c r="AC70" i="20" s="1"/>
  <c r="AC64" i="20"/>
  <c r="U64" i="20"/>
  <c r="V64" i="20" s="1"/>
  <c r="N70" i="20"/>
  <c r="O70" i="20" s="1"/>
  <c r="Z71" i="20"/>
  <c r="S65" i="20"/>
  <c r="N65" i="20"/>
  <c r="O65" i="20" s="1"/>
  <c r="L71" i="20"/>
  <c r="U70" i="20"/>
  <c r="V70" i="20" s="1"/>
  <c r="AN70" i="19"/>
  <c r="AN71" i="19" s="1"/>
  <c r="AB70" i="19"/>
  <c r="AC70" i="19" s="1"/>
  <c r="U65" i="19"/>
  <c r="V65" i="19" s="1"/>
  <c r="V70" i="19"/>
  <c r="N70" i="19"/>
  <c r="O70" i="19" s="1"/>
  <c r="AI68" i="19"/>
  <c r="AJ68" i="19" s="1"/>
  <c r="AB64" i="19"/>
  <c r="AC64" i="19" s="1"/>
  <c r="Z71" i="19"/>
  <c r="L71" i="19"/>
  <c r="AG69" i="19"/>
  <c r="Z65" i="19"/>
  <c r="AI62" i="19"/>
  <c r="AJ62" i="19" s="1"/>
  <c r="AP62" i="19"/>
  <c r="AQ62" i="19" s="1"/>
  <c r="H65" i="19"/>
  <c r="N64" i="19"/>
  <c r="O64" i="19" s="1"/>
  <c r="AP68" i="19"/>
  <c r="AQ68" i="19" s="1"/>
  <c r="AG63" i="19"/>
  <c r="AN63" i="19"/>
  <c r="H64" i="18"/>
  <c r="H65" i="18" s="1"/>
  <c r="V63" i="18"/>
  <c r="N63" i="18"/>
  <c r="O63" i="18" s="1"/>
  <c r="L64" i="18"/>
  <c r="U64" i="18" s="1"/>
  <c r="AP67" i="18"/>
  <c r="AQ67" i="18" s="1"/>
  <c r="AN68" i="18"/>
  <c r="AB68" i="18"/>
  <c r="AC68" i="18" s="1"/>
  <c r="H71" i="18"/>
  <c r="AB62" i="18"/>
  <c r="AC62" i="18" s="1"/>
  <c r="AI67" i="18"/>
  <c r="AJ67" i="18" s="1"/>
  <c r="AG68" i="18"/>
  <c r="V70" i="18"/>
  <c r="N70" i="18"/>
  <c r="O70" i="18" s="1"/>
  <c r="AP61" i="18"/>
  <c r="AQ61" i="18" s="1"/>
  <c r="AN62" i="18"/>
  <c r="AN63" i="18" s="1"/>
  <c r="L71" i="18"/>
  <c r="AI61" i="18"/>
  <c r="AJ61" i="18" s="1"/>
  <c r="AG62" i="18"/>
  <c r="S65" i="18"/>
  <c r="Z70" i="18"/>
  <c r="Z71" i="18" s="1"/>
  <c r="AB69" i="18"/>
  <c r="AC69" i="18" s="1"/>
  <c r="Z63" i="18"/>
  <c r="AI61" i="17"/>
  <c r="AJ61" i="17" s="1"/>
  <c r="AG62" i="17"/>
  <c r="AP51" i="17"/>
  <c r="AQ51" i="17" s="1"/>
  <c r="L70" i="17"/>
  <c r="N69" i="17"/>
  <c r="O69" i="17" s="1"/>
  <c r="U68" i="17"/>
  <c r="V68" i="17" s="1"/>
  <c r="Z68" i="17"/>
  <c r="AB67" i="17"/>
  <c r="AC67" i="17" s="1"/>
  <c r="N64" i="17"/>
  <c r="O64" i="17" s="1"/>
  <c r="Z62" i="17"/>
  <c r="AB61" i="17"/>
  <c r="AC61" i="17" s="1"/>
  <c r="L65" i="17"/>
  <c r="U63" i="17"/>
  <c r="V63" i="17" s="1"/>
  <c r="S64" i="17"/>
  <c r="H70" i="17"/>
  <c r="H71" i="17" s="1"/>
  <c r="AN50" i="17"/>
  <c r="AN61" i="17" s="1"/>
  <c r="AN77" i="17" s="1"/>
  <c r="AI50" i="17"/>
  <c r="AJ50" i="17" s="1"/>
  <c r="AG67" i="17"/>
  <c r="S69" i="17"/>
  <c r="S64" i="16"/>
  <c r="S65" i="16" s="1"/>
  <c r="U63" i="16"/>
  <c r="V63" i="16" s="1"/>
  <c r="N69" i="16"/>
  <c r="O69" i="16" s="1"/>
  <c r="L70" i="16"/>
  <c r="L71" i="16" s="1"/>
  <c r="N65" i="16"/>
  <c r="O65" i="16" s="1"/>
  <c r="S70" i="16"/>
  <c r="U69" i="16"/>
  <c r="V69" i="16" s="1"/>
  <c r="N64" i="16"/>
  <c r="O64" i="16" s="1"/>
  <c r="Z70" i="15"/>
  <c r="Z71" i="15" s="1"/>
  <c r="AB69" i="15"/>
  <c r="AC69" i="15" s="1"/>
  <c r="H64" i="15"/>
  <c r="N63" i="15"/>
  <c r="O63" i="15" s="1"/>
  <c r="U69" i="15"/>
  <c r="V69" i="15" s="1"/>
  <c r="S70" i="15"/>
  <c r="U63" i="15"/>
  <c r="V63" i="15" s="1"/>
  <c r="S64" i="15"/>
  <c r="S65" i="15" s="1"/>
  <c r="AI68" i="15"/>
  <c r="AJ68" i="15" s="1"/>
  <c r="N70" i="15"/>
  <c r="O70" i="15" s="1"/>
  <c r="Z64" i="15"/>
  <c r="AB63" i="15"/>
  <c r="AC63" i="15" s="1"/>
  <c r="AG69" i="15"/>
  <c r="L71" i="15"/>
  <c r="AI62" i="15"/>
  <c r="AJ62" i="15" s="1"/>
  <c r="AG63" i="15"/>
  <c r="H71" i="15"/>
  <c r="AB65" i="14"/>
  <c r="AC65" i="14" s="1"/>
  <c r="AI63" i="14"/>
  <c r="AJ63" i="14" s="1"/>
  <c r="AG64" i="14"/>
  <c r="AI68" i="14"/>
  <c r="AJ68" i="14" s="1"/>
  <c r="V64" i="14"/>
  <c r="N64" i="14"/>
  <c r="O64" i="14" s="1"/>
  <c r="AG69" i="14"/>
  <c r="H70" i="14"/>
  <c r="N70" i="14" s="1"/>
  <c r="N69" i="14"/>
  <c r="O69" i="14" s="1"/>
  <c r="AB64" i="14"/>
  <c r="AC64" i="14" s="1"/>
  <c r="AC69" i="14"/>
  <c r="S70" i="14"/>
  <c r="U69" i="14"/>
  <c r="V69" i="14" s="1"/>
  <c r="L65" i="14"/>
  <c r="AI62" i="14"/>
  <c r="AJ62" i="14" s="1"/>
  <c r="Z71" i="14"/>
  <c r="AB65" i="13"/>
  <c r="AC65" i="13" s="1"/>
  <c r="Z70" i="13"/>
  <c r="Z71" i="13" s="1"/>
  <c r="AB69" i="13"/>
  <c r="AC69" i="13" s="1"/>
  <c r="U69" i="13"/>
  <c r="V69" i="13" s="1"/>
  <c r="S70" i="13"/>
  <c r="S71" i="13" s="1"/>
  <c r="AI68" i="13"/>
  <c r="AJ68" i="13" s="1"/>
  <c r="AI62" i="13"/>
  <c r="AJ62" i="13" s="1"/>
  <c r="AG69" i="13"/>
  <c r="N69" i="13"/>
  <c r="O69" i="13" s="1"/>
  <c r="L70" i="13"/>
  <c r="L71" i="13" s="1"/>
  <c r="N63" i="13"/>
  <c r="O63" i="13" s="1"/>
  <c r="L64" i="13"/>
  <c r="L65" i="13" s="1"/>
  <c r="U63" i="13"/>
  <c r="V63" i="13" s="1"/>
  <c r="H64" i="13"/>
  <c r="H65" i="13" s="1"/>
  <c r="H70" i="13"/>
  <c r="AB64" i="13"/>
  <c r="AC64" i="13" s="1"/>
  <c r="AG63" i="13"/>
  <c r="U64" i="12"/>
  <c r="V64" i="12" s="1"/>
  <c r="N64" i="12"/>
  <c r="O64" i="12" s="1"/>
  <c r="N69" i="12"/>
  <c r="O69" i="12" s="1"/>
  <c r="L70" i="12"/>
  <c r="L71" i="12" s="1"/>
  <c r="S65" i="12"/>
  <c r="AB68" i="12"/>
  <c r="AC68" i="12" s="1"/>
  <c r="L65" i="12"/>
  <c r="Z64" i="12"/>
  <c r="AB63" i="12"/>
  <c r="AC63" i="12" s="1"/>
  <c r="S71" i="12"/>
  <c r="AP50" i="12"/>
  <c r="AQ50" i="12" s="1"/>
  <c r="AN67" i="12"/>
  <c r="Z69" i="12"/>
  <c r="H70" i="12"/>
  <c r="AI63" i="12"/>
  <c r="AJ63" i="12" s="1"/>
  <c r="AG64" i="12"/>
  <c r="AG65" i="12" s="1"/>
  <c r="AN61" i="12"/>
  <c r="U69" i="12"/>
  <c r="V69" i="12" s="1"/>
  <c r="AI67" i="12"/>
  <c r="AJ67" i="12" s="1"/>
  <c r="AG68" i="12"/>
  <c r="AG69" i="12" s="1"/>
  <c r="AI62" i="12"/>
  <c r="AJ62" i="12" s="1"/>
  <c r="AI68" i="11"/>
  <c r="AJ68" i="11" s="1"/>
  <c r="AB64" i="11"/>
  <c r="AC64" i="11" s="1"/>
  <c r="AI62" i="11"/>
  <c r="AJ62" i="11" s="1"/>
  <c r="AG69" i="11"/>
  <c r="Z65" i="11"/>
  <c r="N64" i="11"/>
  <c r="O64" i="11" s="1"/>
  <c r="U64" i="11"/>
  <c r="V64" i="11" s="1"/>
  <c r="AG63" i="11"/>
  <c r="N69" i="11"/>
  <c r="O69" i="11" s="1"/>
  <c r="L70" i="11"/>
  <c r="U70" i="11" s="1"/>
  <c r="S71" i="11"/>
  <c r="L65" i="11"/>
  <c r="H65" i="11"/>
  <c r="S65" i="11"/>
  <c r="H71" i="11"/>
  <c r="U69" i="11"/>
  <c r="V69" i="11" s="1"/>
  <c r="AB70" i="11"/>
  <c r="AC70" i="11" s="1"/>
  <c r="V70" i="10"/>
  <c r="N70" i="10"/>
  <c r="AN64" i="10"/>
  <c r="AN65" i="10" s="1"/>
  <c r="AN68" i="10"/>
  <c r="U68" i="10"/>
  <c r="V68" i="10" s="1"/>
  <c r="AI50" i="10"/>
  <c r="AJ50" i="10" s="1"/>
  <c r="AG67" i="10"/>
  <c r="AG61" i="10"/>
  <c r="AG77" i="10" s="1"/>
  <c r="AB62" i="10"/>
  <c r="AC62" i="10" s="1"/>
  <c r="AP50" i="10"/>
  <c r="AQ50" i="10" s="1"/>
  <c r="U63" i="10"/>
  <c r="V63" i="10" s="1"/>
  <c r="S64" i="10"/>
  <c r="S65" i="10" s="1"/>
  <c r="Z63" i="10"/>
  <c r="H71" i="10"/>
  <c r="AB68" i="10"/>
  <c r="AC68" i="10" s="1"/>
  <c r="N65" i="10"/>
  <c r="O65" i="10" s="1"/>
  <c r="E43" i="28" s="1"/>
  <c r="V64" i="10"/>
  <c r="N64" i="10"/>
  <c r="U69" i="10"/>
  <c r="V69" i="10" s="1"/>
  <c r="S70" i="10"/>
  <c r="L71" i="10"/>
  <c r="Z70" i="10"/>
  <c r="Z71" i="10" s="1"/>
  <c r="AB69" i="10"/>
  <c r="AC69" i="10" s="1"/>
  <c r="AG70" i="20" l="1"/>
  <c r="AP69" i="20"/>
  <c r="AQ69" i="20" s="1"/>
  <c r="AI69" i="20"/>
  <c r="AJ69" i="20" s="1"/>
  <c r="AG71" i="20"/>
  <c r="AP71" i="20" s="1"/>
  <c r="AQ71" i="20" s="1"/>
  <c r="AI63" i="20"/>
  <c r="AJ63" i="20" s="1"/>
  <c r="AG64" i="20"/>
  <c r="AN68" i="15"/>
  <c r="AP67" i="15"/>
  <c r="AQ67" i="15" s="1"/>
  <c r="AN62" i="15"/>
  <c r="AP62" i="15" s="1"/>
  <c r="AQ62" i="15" s="1"/>
  <c r="AP61" i="15"/>
  <c r="AQ61" i="15" s="1"/>
  <c r="AN63" i="13"/>
  <c r="AP63" i="13" s="1"/>
  <c r="AQ63" i="13" s="1"/>
  <c r="AN68" i="13"/>
  <c r="AP67" i="13"/>
  <c r="AQ67" i="13" s="1"/>
  <c r="AN68" i="11"/>
  <c r="AP68" i="11" s="1"/>
  <c r="AQ68" i="11" s="1"/>
  <c r="AP67" i="11"/>
  <c r="AQ67" i="11" s="1"/>
  <c r="AP61" i="11"/>
  <c r="AQ61" i="11" s="1"/>
  <c r="AN62" i="11"/>
  <c r="AP62" i="11" s="1"/>
  <c r="AQ62" i="11" s="1"/>
  <c r="AB79" i="10"/>
  <c r="AC79" i="10" s="1"/>
  <c r="S81" i="10"/>
  <c r="U81" i="10" s="1"/>
  <c r="V81" i="10" s="1"/>
  <c r="F42" i="28" s="1"/>
  <c r="AN62" i="14"/>
  <c r="AP62" i="14" s="1"/>
  <c r="AQ62" i="14" s="1"/>
  <c r="AP67" i="14"/>
  <c r="AQ67" i="14" s="1"/>
  <c r="AB80" i="10"/>
  <c r="AC80" i="10" s="1"/>
  <c r="AN78" i="17"/>
  <c r="AP78" i="17" s="1"/>
  <c r="AQ78" i="17" s="1"/>
  <c r="AP77" i="17"/>
  <c r="AQ77" i="17" s="1"/>
  <c r="AG80" i="17"/>
  <c r="AG81" i="17" s="1"/>
  <c r="Z80" i="17"/>
  <c r="AI79" i="17"/>
  <c r="AJ79" i="17" s="1"/>
  <c r="AB79" i="17"/>
  <c r="AC79" i="17" s="1"/>
  <c r="AI78" i="17"/>
  <c r="AJ78" i="17" s="1"/>
  <c r="AB78" i="17"/>
  <c r="AC78" i="17" s="1"/>
  <c r="S81" i="17"/>
  <c r="U81" i="17" s="1"/>
  <c r="V81" i="17" s="1"/>
  <c r="F17" i="28" s="1"/>
  <c r="U80" i="17"/>
  <c r="V80" i="17" s="1"/>
  <c r="N81" i="17"/>
  <c r="O81" i="17" s="1"/>
  <c r="E17" i="28" s="1"/>
  <c r="N80" i="17"/>
  <c r="O80" i="17" s="1"/>
  <c r="U70" i="12"/>
  <c r="V70" i="12" s="1"/>
  <c r="AI77" i="10"/>
  <c r="AJ77" i="10" s="1"/>
  <c r="AG78" i="10"/>
  <c r="AG79" i="10" s="1"/>
  <c r="AP77" i="10"/>
  <c r="AQ77" i="10" s="1"/>
  <c r="Z81" i="10"/>
  <c r="Z69" i="16"/>
  <c r="AB68" i="16"/>
  <c r="AC68" i="16" s="1"/>
  <c r="AG68" i="16"/>
  <c r="AI67" i="16"/>
  <c r="AJ67" i="16" s="1"/>
  <c r="AN61" i="16"/>
  <c r="AP50" i="16"/>
  <c r="AQ50" i="16" s="1"/>
  <c r="AN67" i="16"/>
  <c r="AB62" i="16"/>
  <c r="AC62" i="16" s="1"/>
  <c r="Z63" i="16"/>
  <c r="AI62" i="16"/>
  <c r="AJ62" i="16" s="1"/>
  <c r="N65" i="26"/>
  <c r="O65" i="26" s="1"/>
  <c r="N71" i="26"/>
  <c r="O71" i="26" s="1"/>
  <c r="AI71" i="26"/>
  <c r="AJ71" i="26" s="1"/>
  <c r="U65" i="26"/>
  <c r="V65" i="26" s="1"/>
  <c r="AP71" i="26"/>
  <c r="AQ71" i="26" s="1"/>
  <c r="AP64" i="24"/>
  <c r="AN65" i="24"/>
  <c r="AP65" i="24" s="1"/>
  <c r="AQ65" i="24" s="1"/>
  <c r="AB65" i="24"/>
  <c r="AC65" i="24" s="1"/>
  <c r="AI65" i="24"/>
  <c r="AJ65" i="24" s="1"/>
  <c r="AP69" i="24"/>
  <c r="AQ69" i="24" s="1"/>
  <c r="AN70" i="24"/>
  <c r="AN71" i="24" s="1"/>
  <c r="AI69" i="24"/>
  <c r="AJ69" i="24" s="1"/>
  <c r="AG70" i="24"/>
  <c r="U65" i="24"/>
  <c r="V65" i="24" s="1"/>
  <c r="AQ64" i="24"/>
  <c r="AI64" i="24"/>
  <c r="AN64" i="21"/>
  <c r="AN65" i="21" s="1"/>
  <c r="AI68" i="21"/>
  <c r="AJ68" i="21" s="1"/>
  <c r="AG69" i="21"/>
  <c r="AP69" i="21" s="1"/>
  <c r="AB71" i="21"/>
  <c r="AC71" i="21" s="1"/>
  <c r="AP68" i="21"/>
  <c r="AQ68" i="21" s="1"/>
  <c r="AI62" i="21"/>
  <c r="AJ62" i="21" s="1"/>
  <c r="AN70" i="21"/>
  <c r="AN71" i="21" s="1"/>
  <c r="AP62" i="21"/>
  <c r="AQ62" i="21" s="1"/>
  <c r="AG63" i="21"/>
  <c r="N65" i="21"/>
  <c r="O65" i="21" s="1"/>
  <c r="N71" i="20"/>
  <c r="O71" i="20" s="1"/>
  <c r="U71" i="20"/>
  <c r="V71" i="20" s="1"/>
  <c r="U65" i="20"/>
  <c r="V65" i="20" s="1"/>
  <c r="AB65" i="20"/>
  <c r="AC65" i="20" s="1"/>
  <c r="AB71" i="20"/>
  <c r="AC71" i="20" s="1"/>
  <c r="AP63" i="19"/>
  <c r="AQ63" i="19" s="1"/>
  <c r="AN64" i="19"/>
  <c r="AB65" i="19"/>
  <c r="AC65" i="19" s="1"/>
  <c r="AB71" i="19"/>
  <c r="AC71" i="19" s="1"/>
  <c r="AI63" i="19"/>
  <c r="AJ63" i="19" s="1"/>
  <c r="AG64" i="19"/>
  <c r="AG65" i="19" s="1"/>
  <c r="AI69" i="19"/>
  <c r="AJ69" i="19" s="1"/>
  <c r="AG70" i="19"/>
  <c r="AP70" i="19" s="1"/>
  <c r="AP69" i="19"/>
  <c r="AQ69" i="19" s="1"/>
  <c r="N71" i="19"/>
  <c r="O71" i="19" s="1"/>
  <c r="U71" i="19"/>
  <c r="V71" i="19" s="1"/>
  <c r="N65" i="19"/>
  <c r="O65" i="19" s="1"/>
  <c r="Z64" i="18"/>
  <c r="AB63" i="18"/>
  <c r="AC63" i="18" s="1"/>
  <c r="AB71" i="18"/>
  <c r="AC71" i="18" s="1"/>
  <c r="AN64" i="18"/>
  <c r="AI68" i="18"/>
  <c r="AJ68" i="18" s="1"/>
  <c r="AG69" i="18"/>
  <c r="AP68" i="18"/>
  <c r="AQ68" i="18" s="1"/>
  <c r="AI62" i="18"/>
  <c r="AJ62" i="18" s="1"/>
  <c r="N71" i="18"/>
  <c r="O71" i="18" s="1"/>
  <c r="U71" i="18"/>
  <c r="V71" i="18" s="1"/>
  <c r="AN69" i="18"/>
  <c r="V64" i="18"/>
  <c r="N64" i="18"/>
  <c r="O64" i="18" s="1"/>
  <c r="AB70" i="18"/>
  <c r="AC70" i="18" s="1"/>
  <c r="AG63" i="18"/>
  <c r="AP62" i="18"/>
  <c r="AQ62" i="18" s="1"/>
  <c r="L65" i="18"/>
  <c r="AB68" i="17"/>
  <c r="AC68" i="17" s="1"/>
  <c r="U69" i="17"/>
  <c r="V69" i="17" s="1"/>
  <c r="S70" i="17"/>
  <c r="S71" i="17" s="1"/>
  <c r="AB62" i="17"/>
  <c r="AC62" i="17" s="1"/>
  <c r="Z69" i="17"/>
  <c r="AN62" i="17"/>
  <c r="AP62" i="17" s="1"/>
  <c r="AQ62" i="17" s="1"/>
  <c r="AP61" i="17"/>
  <c r="AQ61" i="17" s="1"/>
  <c r="AI67" i="17"/>
  <c r="AJ67" i="17" s="1"/>
  <c r="AG68" i="17"/>
  <c r="AG69" i="17" s="1"/>
  <c r="AP50" i="17"/>
  <c r="AQ50" i="17" s="1"/>
  <c r="AN67" i="17"/>
  <c r="U64" i="17"/>
  <c r="V64" i="17" s="1"/>
  <c r="N65" i="17"/>
  <c r="O65" i="17" s="1"/>
  <c r="E18" i="28" s="1"/>
  <c r="Z63" i="17"/>
  <c r="N70" i="17"/>
  <c r="O70" i="17" s="1"/>
  <c r="AI62" i="17"/>
  <c r="AJ62" i="17" s="1"/>
  <c r="S65" i="17"/>
  <c r="L71" i="17"/>
  <c r="AG63" i="17"/>
  <c r="U65" i="16"/>
  <c r="V65" i="16" s="1"/>
  <c r="U70" i="16"/>
  <c r="V70" i="16" s="1"/>
  <c r="S71" i="16"/>
  <c r="N70" i="16"/>
  <c r="O70" i="16" s="1"/>
  <c r="N71" i="16"/>
  <c r="O71" i="16" s="1"/>
  <c r="U64" i="16"/>
  <c r="V64" i="16" s="1"/>
  <c r="AB64" i="15"/>
  <c r="AC64" i="15" s="1"/>
  <c r="U70" i="15"/>
  <c r="V70" i="15" s="1"/>
  <c r="AI69" i="15"/>
  <c r="AJ69" i="15" s="1"/>
  <c r="AG70" i="15"/>
  <c r="Z65" i="15"/>
  <c r="U64" i="15"/>
  <c r="V64" i="15" s="1"/>
  <c r="S71" i="15"/>
  <c r="AI63" i="15"/>
  <c r="AJ63" i="15" s="1"/>
  <c r="AG64" i="15"/>
  <c r="AG65" i="15" s="1"/>
  <c r="N64" i="15"/>
  <c r="O64" i="15" s="1"/>
  <c r="H65" i="15"/>
  <c r="AB70" i="15"/>
  <c r="AC70" i="15" s="1"/>
  <c r="N71" i="15"/>
  <c r="O71" i="15" s="1"/>
  <c r="U65" i="15"/>
  <c r="V65" i="15" s="1"/>
  <c r="U70" i="14"/>
  <c r="V70" i="14" s="1"/>
  <c r="AI64" i="14"/>
  <c r="AJ64" i="14" s="1"/>
  <c r="S71" i="14"/>
  <c r="AB71" i="14" s="1"/>
  <c r="O70" i="14"/>
  <c r="AN69" i="14"/>
  <c r="N65" i="14"/>
  <c r="O65" i="14" s="1"/>
  <c r="AB70" i="14"/>
  <c r="AC70" i="14" s="1"/>
  <c r="AI69" i="14"/>
  <c r="AJ69" i="14" s="1"/>
  <c r="AG70" i="14"/>
  <c r="U65" i="14"/>
  <c r="V65" i="14" s="1"/>
  <c r="AG65" i="14"/>
  <c r="H71" i="14"/>
  <c r="AB71" i="13"/>
  <c r="AC71" i="13" s="1"/>
  <c r="N65" i="13"/>
  <c r="O65" i="13" s="1"/>
  <c r="U65" i="13"/>
  <c r="V65" i="13" s="1"/>
  <c r="U71" i="13"/>
  <c r="V71" i="13" s="1"/>
  <c r="AI63" i="13"/>
  <c r="AJ63" i="13" s="1"/>
  <c r="AG64" i="13"/>
  <c r="AB70" i="13"/>
  <c r="AC70" i="13" s="1"/>
  <c r="H71" i="13"/>
  <c r="N71" i="13" s="1"/>
  <c r="N64" i="13"/>
  <c r="O64" i="13" s="1"/>
  <c r="U64" i="13"/>
  <c r="V64" i="13" s="1"/>
  <c r="N70" i="13"/>
  <c r="O70" i="13" s="1"/>
  <c r="AI69" i="13"/>
  <c r="AJ69" i="13" s="1"/>
  <c r="AG70" i="13"/>
  <c r="U70" i="13"/>
  <c r="V70" i="13" s="1"/>
  <c r="AI69" i="12"/>
  <c r="AJ69" i="12" s="1"/>
  <c r="AG70" i="12"/>
  <c r="AG71" i="12" s="1"/>
  <c r="Z70" i="12"/>
  <c r="AB69" i="12"/>
  <c r="AC69" i="12" s="1"/>
  <c r="N65" i="12"/>
  <c r="O65" i="12" s="1"/>
  <c r="AN68" i="12"/>
  <c r="AP68" i="12" s="1"/>
  <c r="AQ68" i="12" s="1"/>
  <c r="AP67" i="12"/>
  <c r="AQ67" i="12" s="1"/>
  <c r="AI64" i="12"/>
  <c r="AJ64" i="12" s="1"/>
  <c r="H71" i="12"/>
  <c r="N71" i="12" s="1"/>
  <c r="AB64" i="12"/>
  <c r="AC64" i="12" s="1"/>
  <c r="N70" i="12"/>
  <c r="O70" i="12" s="1"/>
  <c r="AI68" i="12"/>
  <c r="AJ68" i="12" s="1"/>
  <c r="U71" i="12"/>
  <c r="V71" i="12" s="1"/>
  <c r="Z65" i="12"/>
  <c r="U65" i="12"/>
  <c r="V65" i="12" s="1"/>
  <c r="AN62" i="12"/>
  <c r="AP62" i="12" s="1"/>
  <c r="AQ62" i="12" s="1"/>
  <c r="AP61" i="12"/>
  <c r="AQ61" i="12" s="1"/>
  <c r="L71" i="11"/>
  <c r="N65" i="11"/>
  <c r="O65" i="11" s="1"/>
  <c r="AB65" i="11"/>
  <c r="AC65" i="11" s="1"/>
  <c r="AI69" i="11"/>
  <c r="AJ69" i="11" s="1"/>
  <c r="AG70" i="11"/>
  <c r="AB71" i="11"/>
  <c r="AC71" i="11" s="1"/>
  <c r="U65" i="11"/>
  <c r="V65" i="11" s="1"/>
  <c r="V70" i="11"/>
  <c r="N70" i="11"/>
  <c r="O70" i="11" s="1"/>
  <c r="AI63" i="11"/>
  <c r="AJ63" i="11" s="1"/>
  <c r="AG64" i="11"/>
  <c r="U70" i="10"/>
  <c r="AC70" i="10"/>
  <c r="U65" i="10"/>
  <c r="V65" i="10" s="1"/>
  <c r="F43" i="28" s="1"/>
  <c r="Z64" i="10"/>
  <c r="Z65" i="10" s="1"/>
  <c r="AB63" i="10"/>
  <c r="AC63" i="10" s="1"/>
  <c r="AI61" i="10"/>
  <c r="AJ61" i="10" s="1"/>
  <c r="AG62" i="10"/>
  <c r="AG63" i="10" s="1"/>
  <c r="AP61" i="10"/>
  <c r="AQ61" i="10" s="1"/>
  <c r="AJ70" i="10"/>
  <c r="AB70" i="10"/>
  <c r="S71" i="10"/>
  <c r="AB71" i="10" s="1"/>
  <c r="AI67" i="10"/>
  <c r="AJ67" i="10" s="1"/>
  <c r="AG68" i="10"/>
  <c r="AP68" i="10" s="1"/>
  <c r="AP67" i="10"/>
  <c r="AQ67" i="10" s="1"/>
  <c r="N71" i="10"/>
  <c r="O71" i="10" s="1"/>
  <c r="AN69" i="10"/>
  <c r="U64" i="10"/>
  <c r="AC64" i="10"/>
  <c r="AN63" i="15" l="1"/>
  <c r="AI71" i="20"/>
  <c r="AJ71" i="20" s="1"/>
  <c r="AI64" i="20"/>
  <c r="AJ64" i="20" s="1"/>
  <c r="AG65" i="20"/>
  <c r="AP64" i="20"/>
  <c r="AQ64" i="20" s="1"/>
  <c r="AP70" i="20"/>
  <c r="AQ70" i="20" s="1"/>
  <c r="AI70" i="20"/>
  <c r="AJ70" i="20" s="1"/>
  <c r="AN64" i="15"/>
  <c r="AN65" i="15" s="1"/>
  <c r="AP65" i="15" s="1"/>
  <c r="AQ65" i="15" s="1"/>
  <c r="AP63" i="15"/>
  <c r="AQ63" i="15" s="1"/>
  <c r="AN69" i="15"/>
  <c r="AP68" i="15"/>
  <c r="AQ68" i="15" s="1"/>
  <c r="AN64" i="13"/>
  <c r="AN65" i="13" s="1"/>
  <c r="AN69" i="13"/>
  <c r="AP68" i="13"/>
  <c r="AQ68" i="13" s="1"/>
  <c r="AN69" i="11"/>
  <c r="AN63" i="11"/>
  <c r="AN63" i="14"/>
  <c r="AP63" i="14" s="1"/>
  <c r="AQ63" i="14" s="1"/>
  <c r="AB81" i="10"/>
  <c r="AC81" i="10" s="1"/>
  <c r="G42" i="28" s="1"/>
  <c r="AN79" i="17"/>
  <c r="AN80" i="17" s="1"/>
  <c r="AP80" i="17" s="1"/>
  <c r="AQ80" i="17" s="1"/>
  <c r="AI80" i="17"/>
  <c r="AJ80" i="17" s="1"/>
  <c r="AP64" i="19"/>
  <c r="AQ64" i="19" s="1"/>
  <c r="AB80" i="17"/>
  <c r="AC80" i="17" s="1"/>
  <c r="Z81" i="17"/>
  <c r="AI81" i="17" s="1"/>
  <c r="AJ81" i="17" s="1"/>
  <c r="H17" i="28" s="1"/>
  <c r="AG71" i="11"/>
  <c r="AG69" i="10"/>
  <c r="AI69" i="10" s="1"/>
  <c r="AJ69" i="10" s="1"/>
  <c r="AG80" i="10"/>
  <c r="AG81" i="10" s="1"/>
  <c r="AI79" i="10"/>
  <c r="AJ79" i="10" s="1"/>
  <c r="AP79" i="10"/>
  <c r="AQ79" i="10" s="1"/>
  <c r="AI78" i="10"/>
  <c r="AJ78" i="10" s="1"/>
  <c r="AP78" i="10"/>
  <c r="AQ78" i="10" s="1"/>
  <c r="AN68" i="16"/>
  <c r="AP67" i="16"/>
  <c r="AQ67" i="16" s="1"/>
  <c r="AG69" i="16"/>
  <c r="AI68" i="16"/>
  <c r="AJ68" i="16" s="1"/>
  <c r="AI63" i="16"/>
  <c r="AJ63" i="16" s="1"/>
  <c r="Z64" i="16"/>
  <c r="AB63" i="16"/>
  <c r="AC63" i="16" s="1"/>
  <c r="AN62" i="16"/>
  <c r="AP62" i="16" s="1"/>
  <c r="AQ62" i="16" s="1"/>
  <c r="AP61" i="16"/>
  <c r="AQ61" i="16" s="1"/>
  <c r="Z70" i="16"/>
  <c r="AB70" i="16" s="1"/>
  <c r="AC70" i="16" s="1"/>
  <c r="AB69" i="16"/>
  <c r="AC69" i="16" s="1"/>
  <c r="AQ70" i="24"/>
  <c r="AI70" i="24"/>
  <c r="AG71" i="24"/>
  <c r="AP70" i="24"/>
  <c r="AI63" i="21"/>
  <c r="AJ63" i="21" s="1"/>
  <c r="AG64" i="21"/>
  <c r="AP63" i="21"/>
  <c r="AQ63" i="21" s="1"/>
  <c r="AQ69" i="21"/>
  <c r="AI69" i="21"/>
  <c r="AJ69" i="21" s="1"/>
  <c r="AG70" i="21"/>
  <c r="AG71" i="19"/>
  <c r="AI71" i="19" s="1"/>
  <c r="AJ71" i="19" s="1"/>
  <c r="AN65" i="19"/>
  <c r="AP65" i="19" s="1"/>
  <c r="AQ65" i="19" s="1"/>
  <c r="AI65" i="19"/>
  <c r="AJ65" i="19" s="1"/>
  <c r="AQ70" i="19"/>
  <c r="AI70" i="19"/>
  <c r="AJ70" i="19" s="1"/>
  <c r="AI64" i="19"/>
  <c r="AJ64" i="19" s="1"/>
  <c r="N65" i="18"/>
  <c r="O65" i="18" s="1"/>
  <c r="U65" i="18"/>
  <c r="V65" i="18" s="1"/>
  <c r="AB64" i="18"/>
  <c r="AC64" i="18" s="1"/>
  <c r="Z65" i="18"/>
  <c r="AI63" i="18"/>
  <c r="AJ63" i="18" s="1"/>
  <c r="AG64" i="18"/>
  <c r="AP64" i="18" s="1"/>
  <c r="AN65" i="18"/>
  <c r="AP69" i="18"/>
  <c r="AQ69" i="18" s="1"/>
  <c r="AN70" i="18"/>
  <c r="AN71" i="18" s="1"/>
  <c r="AI69" i="18"/>
  <c r="AJ69" i="18" s="1"/>
  <c r="AG70" i="18"/>
  <c r="AG71" i="18" s="1"/>
  <c r="AP63" i="18"/>
  <c r="AQ63" i="18" s="1"/>
  <c r="AI63" i="17"/>
  <c r="AJ63" i="17" s="1"/>
  <c r="AG64" i="17"/>
  <c r="Z64" i="17"/>
  <c r="AB63" i="17"/>
  <c r="AC63" i="17" s="1"/>
  <c r="AI69" i="17"/>
  <c r="AJ69" i="17" s="1"/>
  <c r="AG70" i="17"/>
  <c r="N71" i="17"/>
  <c r="O71" i="17" s="1"/>
  <c r="AN68" i="17"/>
  <c r="AP68" i="17" s="1"/>
  <c r="AQ68" i="17" s="1"/>
  <c r="AP67" i="17"/>
  <c r="AQ67" i="17" s="1"/>
  <c r="AN63" i="17"/>
  <c r="U70" i="17"/>
  <c r="V70" i="17" s="1"/>
  <c r="U65" i="17"/>
  <c r="V65" i="17" s="1"/>
  <c r="F18" i="28" s="1"/>
  <c r="Z70" i="17"/>
  <c r="AB69" i="17"/>
  <c r="AC69" i="17" s="1"/>
  <c r="U71" i="17"/>
  <c r="V71" i="17" s="1"/>
  <c r="AI68" i="17"/>
  <c r="AJ68" i="17" s="1"/>
  <c r="U71" i="16"/>
  <c r="V71" i="16" s="1"/>
  <c r="AI65" i="15"/>
  <c r="AJ65" i="15" s="1"/>
  <c r="U71" i="15"/>
  <c r="V71" i="15" s="1"/>
  <c r="AI70" i="15"/>
  <c r="AJ70" i="15" s="1"/>
  <c r="AG71" i="15"/>
  <c r="AI64" i="15"/>
  <c r="AJ64" i="15" s="1"/>
  <c r="AP64" i="15"/>
  <c r="AQ64" i="15" s="1"/>
  <c r="N65" i="15"/>
  <c r="O65" i="15" s="1"/>
  <c r="AB65" i="15"/>
  <c r="AC65" i="15" s="1"/>
  <c r="AB71" i="15"/>
  <c r="AC71" i="15" s="1"/>
  <c r="AP69" i="14"/>
  <c r="AQ69" i="14" s="1"/>
  <c r="AN70" i="14"/>
  <c r="AP70" i="14" s="1"/>
  <c r="AQ70" i="14" s="1"/>
  <c r="AI70" i="14"/>
  <c r="AJ70" i="14" s="1"/>
  <c r="N71" i="14"/>
  <c r="O71" i="14" s="1"/>
  <c r="AI65" i="14"/>
  <c r="AJ65" i="14" s="1"/>
  <c r="AG71" i="14"/>
  <c r="AC71" i="14"/>
  <c r="U71" i="14"/>
  <c r="V71" i="14" s="1"/>
  <c r="AI70" i="13"/>
  <c r="AJ70" i="13" s="1"/>
  <c r="AG71" i="13"/>
  <c r="O71" i="13"/>
  <c r="AI64" i="13"/>
  <c r="AJ64" i="13" s="1"/>
  <c r="AG65" i="13"/>
  <c r="AB65" i="12"/>
  <c r="AC65" i="12" s="1"/>
  <c r="AI65" i="12"/>
  <c r="AJ65" i="12" s="1"/>
  <c r="AB70" i="12"/>
  <c r="AC70" i="12" s="1"/>
  <c r="AN63" i="12"/>
  <c r="O71" i="12"/>
  <c r="Z71" i="12"/>
  <c r="AN69" i="12"/>
  <c r="AI70" i="12"/>
  <c r="AJ70" i="12" s="1"/>
  <c r="N71" i="11"/>
  <c r="O71" i="11" s="1"/>
  <c r="U71" i="11"/>
  <c r="V71" i="11" s="1"/>
  <c r="AI64" i="11"/>
  <c r="AJ64" i="11" s="1"/>
  <c r="AG65" i="11"/>
  <c r="AI70" i="11"/>
  <c r="AJ70" i="11" s="1"/>
  <c r="AB65" i="10"/>
  <c r="AC65" i="10" s="1"/>
  <c r="G43" i="28" s="1"/>
  <c r="AI63" i="10"/>
  <c r="AJ63" i="10" s="1"/>
  <c r="AG64" i="10"/>
  <c r="AP63" i="10"/>
  <c r="AQ63" i="10" s="1"/>
  <c r="AN70" i="10"/>
  <c r="AB64" i="10"/>
  <c r="AJ64" i="10"/>
  <c r="AQ68" i="10"/>
  <c r="AI68" i="10"/>
  <c r="AJ68" i="10" s="1"/>
  <c r="U71" i="10"/>
  <c r="V71" i="10" s="1"/>
  <c r="AC71" i="10"/>
  <c r="AI62" i="10"/>
  <c r="AJ62" i="10" s="1"/>
  <c r="AP62" i="10"/>
  <c r="AQ62" i="10" s="1"/>
  <c r="AG70" i="10" l="1"/>
  <c r="AQ70" i="10" s="1"/>
  <c r="AP69" i="10"/>
  <c r="AQ69" i="10" s="1"/>
  <c r="AP65" i="20"/>
  <c r="AQ65" i="20" s="1"/>
  <c r="AI65" i="20"/>
  <c r="AJ65" i="20" s="1"/>
  <c r="AN70" i="15"/>
  <c r="AP69" i="15"/>
  <c r="AQ69" i="15" s="1"/>
  <c r="AN64" i="14"/>
  <c r="AP64" i="14" s="1"/>
  <c r="AQ64" i="14" s="1"/>
  <c r="AP64" i="13"/>
  <c r="AQ64" i="13" s="1"/>
  <c r="AN70" i="13"/>
  <c r="AP69" i="13"/>
  <c r="AQ69" i="13" s="1"/>
  <c r="AN64" i="11"/>
  <c r="AP63" i="11"/>
  <c r="AQ63" i="11" s="1"/>
  <c r="AN70" i="11"/>
  <c r="AP70" i="11" s="1"/>
  <c r="AQ70" i="11" s="1"/>
  <c r="AP69" i="11"/>
  <c r="AQ69" i="11" s="1"/>
  <c r="Z71" i="16"/>
  <c r="AB71" i="16" s="1"/>
  <c r="AC71" i="16" s="1"/>
  <c r="AP79" i="17"/>
  <c r="AQ79" i="17" s="1"/>
  <c r="AP71" i="19"/>
  <c r="AQ71" i="19" s="1"/>
  <c r="AB81" i="17"/>
  <c r="AC81" i="17" s="1"/>
  <c r="G17" i="28" s="1"/>
  <c r="AI71" i="11"/>
  <c r="AJ71" i="11" s="1"/>
  <c r="AN81" i="17"/>
  <c r="AP81" i="17" s="1"/>
  <c r="AQ81" i="17" s="1"/>
  <c r="I17" i="28" s="1"/>
  <c r="AI81" i="10"/>
  <c r="AJ81" i="10" s="1"/>
  <c r="H42" i="28" s="1"/>
  <c r="AP81" i="10"/>
  <c r="AQ81" i="10" s="1"/>
  <c r="I42" i="28" s="1"/>
  <c r="AI80" i="10"/>
  <c r="AJ80" i="10" s="1"/>
  <c r="AP80" i="10"/>
  <c r="AQ80" i="10" s="1"/>
  <c r="AG70" i="16"/>
  <c r="AI69" i="16"/>
  <c r="AJ69" i="16" s="1"/>
  <c r="AN63" i="16"/>
  <c r="Z65" i="16"/>
  <c r="AB64" i="16"/>
  <c r="AC64" i="16" s="1"/>
  <c r="AI64" i="16"/>
  <c r="AJ64" i="16" s="1"/>
  <c r="AP68" i="16"/>
  <c r="AQ68" i="16" s="1"/>
  <c r="AN69" i="16"/>
  <c r="AI71" i="24"/>
  <c r="AJ71" i="24" s="1"/>
  <c r="AP71" i="24"/>
  <c r="AQ71" i="24" s="1"/>
  <c r="AQ70" i="21"/>
  <c r="AI70" i="21"/>
  <c r="AP70" i="21"/>
  <c r="AG71" i="21"/>
  <c r="AQ64" i="21"/>
  <c r="AI64" i="21"/>
  <c r="AP64" i="21"/>
  <c r="AG65" i="21"/>
  <c r="AG65" i="18"/>
  <c r="AP65" i="18" s="1"/>
  <c r="AQ65" i="18" s="1"/>
  <c r="AI70" i="18"/>
  <c r="AJ70" i="18" s="1"/>
  <c r="AP70" i="18"/>
  <c r="AQ70" i="18" s="1"/>
  <c r="AQ64" i="18"/>
  <c r="AI64" i="18"/>
  <c r="AJ64" i="18" s="1"/>
  <c r="AB65" i="18"/>
  <c r="AC65" i="18" s="1"/>
  <c r="AI71" i="18"/>
  <c r="AJ71" i="18" s="1"/>
  <c r="AP71" i="18"/>
  <c r="AQ71" i="18" s="1"/>
  <c r="AB70" i="17"/>
  <c r="AC70" i="17" s="1"/>
  <c r="AI70" i="17"/>
  <c r="AJ70" i="17" s="1"/>
  <c r="AI64" i="17"/>
  <c r="AJ64" i="17" s="1"/>
  <c r="Z71" i="17"/>
  <c r="AN69" i="17"/>
  <c r="AG71" i="17"/>
  <c r="AG65" i="17"/>
  <c r="AN64" i="17"/>
  <c r="AP64" i="17" s="1"/>
  <c r="AQ64" i="17" s="1"/>
  <c r="AP63" i="17"/>
  <c r="AQ63" i="17" s="1"/>
  <c r="AB64" i="17"/>
  <c r="AC64" i="17" s="1"/>
  <c r="Z65" i="17"/>
  <c r="AI71" i="15"/>
  <c r="AJ71" i="15" s="1"/>
  <c r="AI71" i="14"/>
  <c r="AJ71" i="14" s="1"/>
  <c r="AN71" i="14"/>
  <c r="AP71" i="14" s="1"/>
  <c r="AQ71" i="14" s="1"/>
  <c r="AP65" i="13"/>
  <c r="AQ65" i="13" s="1"/>
  <c r="AI65" i="13"/>
  <c r="AJ65" i="13" s="1"/>
  <c r="AI71" i="13"/>
  <c r="AJ71" i="13" s="1"/>
  <c r="AN64" i="12"/>
  <c r="AP64" i="12" s="1"/>
  <c r="AQ64" i="12" s="1"/>
  <c r="AP63" i="12"/>
  <c r="AQ63" i="12" s="1"/>
  <c r="AN70" i="12"/>
  <c r="AP70" i="12" s="1"/>
  <c r="AQ70" i="12" s="1"/>
  <c r="AP69" i="12"/>
  <c r="AQ69" i="12" s="1"/>
  <c r="AB71" i="12"/>
  <c r="AC71" i="12" s="1"/>
  <c r="AI71" i="12"/>
  <c r="AJ71" i="12" s="1"/>
  <c r="AI65" i="11"/>
  <c r="AJ65" i="11" s="1"/>
  <c r="AP70" i="10"/>
  <c r="AQ64" i="10"/>
  <c r="AI64" i="10"/>
  <c r="AP64" i="10"/>
  <c r="AG71" i="10"/>
  <c r="AN71" i="10"/>
  <c r="AG65" i="10"/>
  <c r="AI70" i="10" l="1"/>
  <c r="AN65" i="14"/>
  <c r="AP65" i="14" s="1"/>
  <c r="AQ65" i="14" s="1"/>
  <c r="AN71" i="15"/>
  <c r="AP71" i="15" s="1"/>
  <c r="AQ71" i="15" s="1"/>
  <c r="AP70" i="15"/>
  <c r="AQ70" i="15" s="1"/>
  <c r="AN71" i="13"/>
  <c r="AP71" i="13" s="1"/>
  <c r="AQ71" i="13" s="1"/>
  <c r="AP70" i="13"/>
  <c r="AQ70" i="13" s="1"/>
  <c r="AP64" i="11"/>
  <c r="AQ64" i="11" s="1"/>
  <c r="AN65" i="11"/>
  <c r="AP65" i="11" s="1"/>
  <c r="AQ65" i="11" s="1"/>
  <c r="AN71" i="11"/>
  <c r="AP71" i="11" s="1"/>
  <c r="AQ71" i="11" s="1"/>
  <c r="AI65" i="18"/>
  <c r="AJ65" i="18" s="1"/>
  <c r="AP71" i="10"/>
  <c r="AN64" i="16"/>
  <c r="AP63" i="16"/>
  <c r="AQ63" i="16" s="1"/>
  <c r="AB65" i="16"/>
  <c r="AC65" i="16" s="1"/>
  <c r="AI65" i="16"/>
  <c r="AJ65" i="16" s="1"/>
  <c r="AP69" i="16"/>
  <c r="AQ69" i="16" s="1"/>
  <c r="AN70" i="16"/>
  <c r="AP70" i="16" s="1"/>
  <c r="AQ70" i="16" s="1"/>
  <c r="AG71" i="16"/>
  <c r="AI71" i="16" s="1"/>
  <c r="AJ71" i="16" s="1"/>
  <c r="AI70" i="16"/>
  <c r="AJ70" i="16" s="1"/>
  <c r="AI71" i="21"/>
  <c r="AJ71" i="21" s="1"/>
  <c r="AP71" i="21"/>
  <c r="AQ71" i="21" s="1"/>
  <c r="AI65" i="21"/>
  <c r="AJ65" i="21" s="1"/>
  <c r="AP65" i="21"/>
  <c r="AQ65" i="21" s="1"/>
  <c r="AB65" i="17"/>
  <c r="AC65" i="17" s="1"/>
  <c r="G18" i="28" s="1"/>
  <c r="AN65" i="17"/>
  <c r="AP65" i="17" s="1"/>
  <c r="AQ65" i="17" s="1"/>
  <c r="I18" i="28" s="1"/>
  <c r="AB71" i="17"/>
  <c r="AC71" i="17" s="1"/>
  <c r="AN70" i="17"/>
  <c r="AP70" i="17" s="1"/>
  <c r="AQ70" i="17" s="1"/>
  <c r="AP69" i="17"/>
  <c r="AQ69" i="17" s="1"/>
  <c r="AI65" i="17"/>
  <c r="AJ65" i="17" s="1"/>
  <c r="H18" i="28" s="1"/>
  <c r="AI71" i="17"/>
  <c r="AJ71" i="17" s="1"/>
  <c r="AN71" i="12"/>
  <c r="AP71" i="12" s="1"/>
  <c r="AQ71" i="12" s="1"/>
  <c r="AN65" i="12"/>
  <c r="AP65" i="12" s="1"/>
  <c r="AQ65" i="12" s="1"/>
  <c r="AQ71" i="10"/>
  <c r="AI71" i="10"/>
  <c r="AJ71" i="10" s="1"/>
  <c r="AI65" i="10"/>
  <c r="AJ65" i="10" s="1"/>
  <c r="H43" i="28" s="1"/>
  <c r="AP65" i="10"/>
  <c r="AQ65" i="10" s="1"/>
  <c r="I43" i="28" s="1"/>
  <c r="AN71" i="16" l="1"/>
  <c r="AP71" i="16" s="1"/>
  <c r="AQ71" i="16" s="1"/>
  <c r="AN65" i="16"/>
  <c r="AP65" i="16" s="1"/>
  <c r="AQ65" i="16" s="1"/>
  <c r="AP64" i="16"/>
  <c r="AQ64" i="16" s="1"/>
  <c r="AN71" i="17"/>
  <c r="AP71" i="17" s="1"/>
  <c r="AQ71" i="17" s="1"/>
  <c r="Q74" i="9"/>
  <c r="X74" i="9" s="1"/>
  <c r="AM59" i="9"/>
  <c r="AN59" i="9" s="1"/>
  <c r="AP59" i="9" s="1"/>
  <c r="AG59" i="9"/>
  <c r="AF59" i="9"/>
  <c r="Y59" i="9"/>
  <c r="Z59" i="9" s="1"/>
  <c r="S59" i="9"/>
  <c r="R59" i="9"/>
  <c r="K59" i="9"/>
  <c r="L59" i="9" s="1"/>
  <c r="H59" i="9"/>
  <c r="O59" i="9" s="1"/>
  <c r="G59" i="9"/>
  <c r="H58" i="9"/>
  <c r="G58" i="9"/>
  <c r="AM57" i="9"/>
  <c r="AN57" i="9" s="1"/>
  <c r="AP57" i="9" s="1"/>
  <c r="AG57" i="9"/>
  <c r="AF57" i="9"/>
  <c r="Y57" i="9"/>
  <c r="Z57" i="9" s="1"/>
  <c r="S57" i="9"/>
  <c r="R57" i="9"/>
  <c r="K57" i="9"/>
  <c r="L57" i="9" s="1"/>
  <c r="H57" i="9"/>
  <c r="G57" i="9"/>
  <c r="H56" i="9"/>
  <c r="G56" i="9"/>
  <c r="AN55" i="9"/>
  <c r="AM55" i="9"/>
  <c r="AG55" i="9"/>
  <c r="AI55" i="9" s="1"/>
  <c r="AF55" i="9"/>
  <c r="Y55" i="9"/>
  <c r="Z55" i="9" s="1"/>
  <c r="S55" i="9"/>
  <c r="R55" i="9"/>
  <c r="L55" i="9"/>
  <c r="N55" i="9" s="1"/>
  <c r="O55" i="9" s="1"/>
  <c r="K55" i="9"/>
  <c r="H55" i="9"/>
  <c r="G55" i="9"/>
  <c r="AM54" i="9"/>
  <c r="AF54" i="9"/>
  <c r="Y54" i="9"/>
  <c r="R54" i="9"/>
  <c r="K54" i="9"/>
  <c r="J54" i="9"/>
  <c r="H54" i="9"/>
  <c r="G54" i="9"/>
  <c r="AP53" i="9"/>
  <c r="AN53" i="9"/>
  <c r="AG53" i="9"/>
  <c r="AB53" i="9"/>
  <c r="Z53" i="9"/>
  <c r="S53" i="9"/>
  <c r="U53" i="9" s="1"/>
  <c r="L53" i="9"/>
  <c r="H53" i="9"/>
  <c r="Q52" i="9"/>
  <c r="X52" i="9" s="1"/>
  <c r="AE52" i="9" s="1"/>
  <c r="AL52" i="9" s="1"/>
  <c r="S51" i="9"/>
  <c r="Q51" i="9"/>
  <c r="X51" i="9" s="1"/>
  <c r="AE51" i="9" s="1"/>
  <c r="AL51" i="9" s="1"/>
  <c r="K51" i="9"/>
  <c r="K52" i="9" s="1"/>
  <c r="L52" i="9" s="1"/>
  <c r="G51" i="9"/>
  <c r="AM49" i="9"/>
  <c r="AL49" i="9"/>
  <c r="Q49" i="9"/>
  <c r="K49" i="9"/>
  <c r="L49" i="9" s="1"/>
  <c r="J49" i="9"/>
  <c r="AM48" i="9"/>
  <c r="AF48" i="9"/>
  <c r="Y48" i="9"/>
  <c r="Y49" i="9" s="1"/>
  <c r="R48" i="9"/>
  <c r="R49" i="9" s="1"/>
  <c r="K48" i="9"/>
  <c r="J48" i="9"/>
  <c r="H48" i="9"/>
  <c r="G48" i="9"/>
  <c r="G49" i="9" s="1"/>
  <c r="H49" i="9" s="1"/>
  <c r="AG46" i="9"/>
  <c r="AQ46" i="9" s="1"/>
  <c r="S46" i="9"/>
  <c r="AC46" i="9" s="1"/>
  <c r="L46" i="9"/>
  <c r="V46" i="9" s="1"/>
  <c r="J46" i="9"/>
  <c r="Q46" i="9" s="1"/>
  <c r="X46" i="9" s="1"/>
  <c r="AE46" i="9" s="1"/>
  <c r="AL46" i="9" s="1"/>
  <c r="AN46" i="9" s="1"/>
  <c r="AP46" i="9" s="1"/>
  <c r="H46" i="9"/>
  <c r="O46" i="9" s="1"/>
  <c r="AL45" i="9"/>
  <c r="AE45" i="9"/>
  <c r="X45" i="9"/>
  <c r="R45" i="9"/>
  <c r="R51" i="9" s="1"/>
  <c r="R52" i="9" s="1"/>
  <c r="S52" i="9" s="1"/>
  <c r="Q45" i="9"/>
  <c r="K45" i="9"/>
  <c r="J45" i="9"/>
  <c r="L45" i="9" s="1"/>
  <c r="N45" i="9" s="1"/>
  <c r="H45" i="9"/>
  <c r="G45" i="9"/>
  <c r="F45" i="9"/>
  <c r="AP44" i="9"/>
  <c r="AQ44" i="9" s="1"/>
  <c r="AN44" i="9"/>
  <c r="AM44" i="9"/>
  <c r="AI44" i="9"/>
  <c r="AJ44" i="9" s="1"/>
  <c r="AG44" i="9"/>
  <c r="AF44" i="9"/>
  <c r="AB44" i="9"/>
  <c r="AC44" i="9" s="1"/>
  <c r="Z44" i="9"/>
  <c r="Y44" i="9"/>
  <c r="U44" i="9"/>
  <c r="V44" i="9" s="1"/>
  <c r="S44" i="9"/>
  <c r="R44" i="9"/>
  <c r="L44" i="9"/>
  <c r="K44" i="9"/>
  <c r="G44" i="9"/>
  <c r="H44" i="9" s="1"/>
  <c r="AN43" i="9"/>
  <c r="AM43" i="9"/>
  <c r="AF43" i="9"/>
  <c r="AG43" i="9" s="1"/>
  <c r="Z43" i="9"/>
  <c r="Y43" i="9"/>
  <c r="R43" i="9"/>
  <c r="S43" i="9" s="1"/>
  <c r="L43" i="9"/>
  <c r="H43" i="9"/>
  <c r="O43" i="9" s="1"/>
  <c r="G43" i="9"/>
  <c r="AQ42" i="9"/>
  <c r="AP42" i="9"/>
  <c r="AN42" i="9"/>
  <c r="AM42" i="9"/>
  <c r="AJ42" i="9"/>
  <c r="AI42" i="9"/>
  <c r="AG42" i="9"/>
  <c r="AF42" i="9"/>
  <c r="AC42" i="9"/>
  <c r="AB42" i="9"/>
  <c r="Z42" i="9"/>
  <c r="Y42" i="9"/>
  <c r="V42" i="9"/>
  <c r="U42" i="9"/>
  <c r="S42" i="9"/>
  <c r="R42" i="9"/>
  <c r="L42" i="9"/>
  <c r="K42" i="9"/>
  <c r="H42" i="9"/>
  <c r="N42" i="9" s="1"/>
  <c r="G42" i="9"/>
  <c r="AM41" i="9"/>
  <c r="AN41" i="9" s="1"/>
  <c r="AP41" i="9" s="1"/>
  <c r="AG41" i="9"/>
  <c r="AF41" i="9"/>
  <c r="Y41" i="9"/>
  <c r="Z41" i="9" s="1"/>
  <c r="S41" i="9"/>
  <c r="R41" i="9"/>
  <c r="L41" i="9"/>
  <c r="H41" i="9"/>
  <c r="O41" i="9" s="1"/>
  <c r="AQ40" i="9"/>
  <c r="AP40" i="9"/>
  <c r="AN40" i="9"/>
  <c r="AM40" i="9"/>
  <c r="AJ40" i="9"/>
  <c r="AI40" i="9"/>
  <c r="AG40" i="9"/>
  <c r="AF40" i="9"/>
  <c r="AC40" i="9"/>
  <c r="AB40" i="9"/>
  <c r="Z40" i="9"/>
  <c r="Y40" i="9"/>
  <c r="S40" i="9"/>
  <c r="R40" i="9"/>
  <c r="L40" i="9"/>
  <c r="U40" i="9" s="1"/>
  <c r="V40" i="9" s="1"/>
  <c r="K40" i="9"/>
  <c r="G40" i="9"/>
  <c r="H40" i="9" s="1"/>
  <c r="AM38" i="9"/>
  <c r="AN38" i="9" s="1"/>
  <c r="AF38" i="9"/>
  <c r="AG38" i="9" s="1"/>
  <c r="Z38" i="9"/>
  <c r="AJ38" i="9" s="1"/>
  <c r="Y38" i="9"/>
  <c r="R38" i="9"/>
  <c r="S38" i="9" s="1"/>
  <c r="K38" i="9"/>
  <c r="L38" i="9" s="1"/>
  <c r="H38" i="9"/>
  <c r="O38" i="9" s="1"/>
  <c r="G38" i="9"/>
  <c r="AN37" i="9"/>
  <c r="AP37" i="9" s="1"/>
  <c r="AM37" i="9"/>
  <c r="AG37" i="9"/>
  <c r="AQ37" i="9" s="1"/>
  <c r="AF37" i="9"/>
  <c r="Z37" i="9"/>
  <c r="AB37" i="9" s="1"/>
  <c r="Y37" i="9"/>
  <c r="S37" i="9"/>
  <c r="AC37" i="9" s="1"/>
  <c r="R37" i="9"/>
  <c r="L37" i="9"/>
  <c r="K37" i="9"/>
  <c r="G37" i="9"/>
  <c r="H37" i="9" s="1"/>
  <c r="O37" i="9" s="1"/>
  <c r="AM36" i="9"/>
  <c r="AN36" i="9" s="1"/>
  <c r="AP36" i="9" s="1"/>
  <c r="AG36" i="9"/>
  <c r="AF36" i="9"/>
  <c r="Y36" i="9"/>
  <c r="Z36" i="9" s="1"/>
  <c r="R36" i="9"/>
  <c r="S36" i="9" s="1"/>
  <c r="O36" i="9"/>
  <c r="K36" i="9"/>
  <c r="L36" i="9" s="1"/>
  <c r="H36" i="9"/>
  <c r="G36" i="9"/>
  <c r="AN35" i="9"/>
  <c r="AP35" i="9" s="1"/>
  <c r="AM35" i="9"/>
  <c r="AG35" i="9"/>
  <c r="AQ35" i="9" s="1"/>
  <c r="AF35" i="9"/>
  <c r="Z35" i="9"/>
  <c r="AJ35" i="9" s="1"/>
  <c r="Y35" i="9"/>
  <c r="S35" i="9"/>
  <c r="AC35" i="9" s="1"/>
  <c r="R35" i="9"/>
  <c r="L35" i="9"/>
  <c r="V35" i="9" s="1"/>
  <c r="K35" i="9"/>
  <c r="G35" i="9"/>
  <c r="H35" i="9" s="1"/>
  <c r="O35" i="9" s="1"/>
  <c r="AN34" i="9"/>
  <c r="AM34" i="9"/>
  <c r="AF34" i="9"/>
  <c r="AG34" i="9" s="1"/>
  <c r="Y34" i="9"/>
  <c r="Z34" i="9" s="1"/>
  <c r="R34" i="9"/>
  <c r="S34" i="9" s="1"/>
  <c r="O34" i="9"/>
  <c r="L34" i="9"/>
  <c r="N34" i="9" s="1"/>
  <c r="K34" i="9"/>
  <c r="H34" i="9"/>
  <c r="G34" i="9"/>
  <c r="AQ33" i="9"/>
  <c r="AN33" i="9"/>
  <c r="AP33" i="9" s="1"/>
  <c r="AM33" i="9"/>
  <c r="AJ33" i="9"/>
  <c r="AG33" i="9"/>
  <c r="AI33" i="9" s="1"/>
  <c r="AF33" i="9"/>
  <c r="AC33" i="9"/>
  <c r="Z33" i="9"/>
  <c r="AB33" i="9" s="1"/>
  <c r="Y33" i="9"/>
  <c r="V33" i="9"/>
  <c r="S33" i="9"/>
  <c r="U33" i="9" s="1"/>
  <c r="R33" i="9"/>
  <c r="O33" i="9"/>
  <c r="L33" i="9"/>
  <c r="K33" i="9"/>
  <c r="H33" i="9"/>
  <c r="G33" i="9"/>
  <c r="AM32" i="9"/>
  <c r="AN32" i="9" s="1"/>
  <c r="AP32" i="9" s="1"/>
  <c r="AF32" i="9"/>
  <c r="AG32" i="9" s="1"/>
  <c r="AC32" i="9"/>
  <c r="Y32" i="9"/>
  <c r="Z32" i="9" s="1"/>
  <c r="S32" i="9"/>
  <c r="R32" i="9"/>
  <c r="O32" i="9"/>
  <c r="K32" i="9"/>
  <c r="L32" i="9" s="1"/>
  <c r="H32" i="9"/>
  <c r="G32" i="9"/>
  <c r="AQ31" i="9"/>
  <c r="AP31" i="9"/>
  <c r="AN31" i="9"/>
  <c r="AM31" i="9"/>
  <c r="AJ31" i="9"/>
  <c r="AI31" i="9"/>
  <c r="AG31" i="9"/>
  <c r="AF31" i="9"/>
  <c r="AC31" i="9"/>
  <c r="AB31" i="9"/>
  <c r="Z31" i="9"/>
  <c r="Y31" i="9"/>
  <c r="S31" i="9"/>
  <c r="R31" i="9"/>
  <c r="L31" i="9"/>
  <c r="U31" i="9" s="1"/>
  <c r="K31" i="9"/>
  <c r="G31" i="9"/>
  <c r="H31" i="9" s="1"/>
  <c r="O31" i="9" s="1"/>
  <c r="AM30" i="9"/>
  <c r="AN30" i="9" s="1"/>
  <c r="AP30" i="9" s="1"/>
  <c r="AJ30" i="9"/>
  <c r="AF30" i="9"/>
  <c r="AG30" i="9" s="1"/>
  <c r="Z30" i="9"/>
  <c r="Y30" i="9"/>
  <c r="R30" i="9"/>
  <c r="S30" i="9" s="1"/>
  <c r="K30" i="9"/>
  <c r="L30" i="9" s="1"/>
  <c r="H30" i="9"/>
  <c r="O30" i="9" s="1"/>
  <c r="G30" i="9"/>
  <c r="AN29" i="9"/>
  <c r="AM29" i="9"/>
  <c r="AG29" i="9"/>
  <c r="AF29" i="9"/>
  <c r="Z29" i="9"/>
  <c r="Y29" i="9"/>
  <c r="S29" i="9"/>
  <c r="R29" i="9"/>
  <c r="L29" i="9"/>
  <c r="K29" i="9"/>
  <c r="G29" i="9"/>
  <c r="H29" i="9" s="1"/>
  <c r="AQ28" i="9"/>
  <c r="AN28" i="9"/>
  <c r="AP28" i="9" s="1"/>
  <c r="AG28" i="9"/>
  <c r="Z28" i="9"/>
  <c r="AJ28" i="9" s="1"/>
  <c r="U28" i="9"/>
  <c r="S28" i="9"/>
  <c r="AC28" i="9" s="1"/>
  <c r="L28" i="9"/>
  <c r="H28" i="9"/>
  <c r="O28" i="9" s="1"/>
  <c r="AQ27" i="9"/>
  <c r="AN27" i="9"/>
  <c r="AP27" i="9" s="1"/>
  <c r="AG27" i="9"/>
  <c r="Z27" i="9"/>
  <c r="S27" i="9"/>
  <c r="U27" i="9" s="1"/>
  <c r="O27" i="9"/>
  <c r="L27" i="9"/>
  <c r="H27" i="9"/>
  <c r="AQ26" i="9"/>
  <c r="AN26" i="9"/>
  <c r="AP26" i="9" s="1"/>
  <c r="AJ26" i="9"/>
  <c r="AG26" i="9"/>
  <c r="AB26" i="9"/>
  <c r="Z26" i="9"/>
  <c r="AI26" i="9" s="1"/>
  <c r="S26" i="9"/>
  <c r="AC26" i="9" s="1"/>
  <c r="O26" i="9"/>
  <c r="L26" i="9"/>
  <c r="H26" i="9"/>
  <c r="AQ25" i="9"/>
  <c r="AN25" i="9"/>
  <c r="AG25" i="9"/>
  <c r="Z25" i="9"/>
  <c r="AJ25" i="9" s="1"/>
  <c r="S25" i="9"/>
  <c r="U25" i="9" s="1"/>
  <c r="L25" i="9"/>
  <c r="H25" i="9"/>
  <c r="O25" i="9" s="1"/>
  <c r="AQ24" i="9"/>
  <c r="AN24" i="9"/>
  <c r="AP24" i="9" s="1"/>
  <c r="AG24" i="9"/>
  <c r="Z24" i="9"/>
  <c r="AB24" i="9" s="1"/>
  <c r="U24" i="9"/>
  <c r="S24" i="9"/>
  <c r="AC24" i="9" s="1"/>
  <c r="L24" i="9"/>
  <c r="H24" i="9"/>
  <c r="AN23" i="9"/>
  <c r="I34" i="28" s="1"/>
  <c r="AG23" i="9"/>
  <c r="Z23" i="9"/>
  <c r="S23" i="9"/>
  <c r="L23" i="9"/>
  <c r="H23" i="9"/>
  <c r="AE74" i="9" l="1"/>
  <c r="Y45" i="9"/>
  <c r="O45" i="9"/>
  <c r="S45" i="9"/>
  <c r="L51" i="9"/>
  <c r="U51" i="9" s="1"/>
  <c r="F34" i="28"/>
  <c r="N31" i="9"/>
  <c r="V31" i="9"/>
  <c r="H34" i="28"/>
  <c r="AP29" i="9"/>
  <c r="AQ29" i="9" s="1"/>
  <c r="G34" i="28"/>
  <c r="E34" i="28"/>
  <c r="AP23" i="9"/>
  <c r="AI23" i="9"/>
  <c r="N29" i="9"/>
  <c r="O29" i="9" s="1"/>
  <c r="AB34" i="9"/>
  <c r="AJ34" i="9"/>
  <c r="AB36" i="9"/>
  <c r="AJ36" i="9"/>
  <c r="N44" i="9"/>
  <c r="O44" i="9"/>
  <c r="AP25" i="9"/>
  <c r="AN39" i="9"/>
  <c r="AJ27" i="9"/>
  <c r="AB27" i="9"/>
  <c r="AI34" i="9"/>
  <c r="AQ34" i="9"/>
  <c r="N36" i="9"/>
  <c r="V36" i="9"/>
  <c r="AI38" i="9"/>
  <c r="AQ38" i="9"/>
  <c r="V27" i="9"/>
  <c r="N27" i="9"/>
  <c r="U29" i="9"/>
  <c r="V29" i="9" s="1"/>
  <c r="AI29" i="9"/>
  <c r="AJ29" i="9" s="1"/>
  <c r="AB30" i="9"/>
  <c r="AI32" i="9"/>
  <c r="AQ32" i="9"/>
  <c r="U34" i="9"/>
  <c r="AC34" i="9"/>
  <c r="N37" i="9"/>
  <c r="U38" i="9"/>
  <c r="AC38" i="9"/>
  <c r="AP38" i="9"/>
  <c r="AJ41" i="9"/>
  <c r="AB41" i="9"/>
  <c r="AC43" i="9"/>
  <c r="U43" i="9"/>
  <c r="V43" i="9" s="1"/>
  <c r="N52" i="9"/>
  <c r="AJ59" i="9"/>
  <c r="AB59" i="9"/>
  <c r="AB29" i="9"/>
  <c r="AC29" i="9" s="1"/>
  <c r="U30" i="9"/>
  <c r="AC30" i="9"/>
  <c r="N32" i="9"/>
  <c r="V32" i="9"/>
  <c r="AB32" i="9"/>
  <c r="AJ32" i="9"/>
  <c r="N57" i="9"/>
  <c r="N23" i="9"/>
  <c r="L39" i="9"/>
  <c r="N38" i="9"/>
  <c r="V38" i="9"/>
  <c r="AQ43" i="9"/>
  <c r="AI43" i="9"/>
  <c r="S39" i="9"/>
  <c r="Z39" i="9"/>
  <c r="AB23" i="9"/>
  <c r="H39" i="9"/>
  <c r="O24" i="9"/>
  <c r="AC25" i="9"/>
  <c r="AI27" i="9"/>
  <c r="N30" i="9"/>
  <c r="V30" i="9"/>
  <c r="AI30" i="9"/>
  <c r="AQ30" i="9"/>
  <c r="U32" i="9"/>
  <c r="N33" i="9"/>
  <c r="V34" i="9"/>
  <c r="AP34" i="9"/>
  <c r="U36" i="9"/>
  <c r="AC36" i="9"/>
  <c r="N40" i="9"/>
  <c r="O40" i="9"/>
  <c r="N41" i="9"/>
  <c r="AJ57" i="9"/>
  <c r="AB57" i="9"/>
  <c r="AC57" i="9" s="1"/>
  <c r="V59" i="9"/>
  <c r="N59" i="9"/>
  <c r="AI36" i="9"/>
  <c r="AQ36" i="9"/>
  <c r="AQ41" i="9"/>
  <c r="AI41" i="9"/>
  <c r="O42" i="9"/>
  <c r="AP43" i="9"/>
  <c r="V53" i="9"/>
  <c r="V28" i="9"/>
  <c r="N28" i="9"/>
  <c r="AI28" i="9"/>
  <c r="U37" i="9"/>
  <c r="AI37" i="9"/>
  <c r="U45" i="9"/>
  <c r="V45" i="9" s="1"/>
  <c r="AN49" i="9"/>
  <c r="AC53" i="9"/>
  <c r="V55" i="9"/>
  <c r="AJ24" i="9"/>
  <c r="U26" i="9"/>
  <c r="AC27" i="9"/>
  <c r="AB28" i="9"/>
  <c r="N35" i="9"/>
  <c r="U35" i="9"/>
  <c r="AB35" i="9"/>
  <c r="AI35" i="9"/>
  <c r="V37" i="9"/>
  <c r="AJ37" i="9"/>
  <c r="Z46" i="9"/>
  <c r="X48" i="9"/>
  <c r="L48" i="9"/>
  <c r="Q48" i="9"/>
  <c r="S48" i="9" s="1"/>
  <c r="S49" i="9"/>
  <c r="Z48" i="9"/>
  <c r="AL48" i="9"/>
  <c r="AN48" i="9" s="1"/>
  <c r="AE49" i="9"/>
  <c r="X49" i="9"/>
  <c r="Z49" i="9" s="1"/>
  <c r="AF49" i="9"/>
  <c r="S54" i="9"/>
  <c r="AG54" i="9"/>
  <c r="AB55" i="9"/>
  <c r="AJ55" i="9"/>
  <c r="AP55" i="9"/>
  <c r="AB38" i="9"/>
  <c r="AC41" i="9"/>
  <c r="U41" i="9"/>
  <c r="V41" i="9" s="1"/>
  <c r="N43" i="9"/>
  <c r="AJ43" i="9"/>
  <c r="AB43" i="9"/>
  <c r="U52" i="9"/>
  <c r="V52" i="9" s="1"/>
  <c r="V24" i="9"/>
  <c r="N24" i="9"/>
  <c r="AI24" i="9"/>
  <c r="U46" i="9"/>
  <c r="V25" i="9"/>
  <c r="N25" i="9"/>
  <c r="AI25" i="9"/>
  <c r="U23" i="9"/>
  <c r="AG39" i="9"/>
  <c r="AB25" i="9"/>
  <c r="V26" i="9"/>
  <c r="N26" i="9"/>
  <c r="N46" i="9"/>
  <c r="AE48" i="9"/>
  <c r="AG48" i="9" s="1"/>
  <c r="N49" i="9"/>
  <c r="O49" i="9" s="1"/>
  <c r="G52" i="9"/>
  <c r="H52" i="9" s="1"/>
  <c r="H51" i="9"/>
  <c r="O53" i="9"/>
  <c r="N53" i="9"/>
  <c r="Q54" i="9"/>
  <c r="X54" i="9" s="1"/>
  <c r="AE54" i="9" s="1"/>
  <c r="AL54" i="9" s="1"/>
  <c r="AN54" i="9" s="1"/>
  <c r="L54" i="9"/>
  <c r="AQ55" i="9"/>
  <c r="AQ53" i="9"/>
  <c r="AI53" i="9"/>
  <c r="AJ53" i="9" s="1"/>
  <c r="AM56" i="9"/>
  <c r="AN56" i="9" s="1"/>
  <c r="AP56" i="9" s="1"/>
  <c r="AF56" i="9"/>
  <c r="AG56" i="9" s="1"/>
  <c r="Y56" i="9"/>
  <c r="Z56" i="9" s="1"/>
  <c r="R56" i="9"/>
  <c r="S56" i="9" s="1"/>
  <c r="K56" i="9"/>
  <c r="L56" i="9" s="1"/>
  <c r="AM58" i="9"/>
  <c r="AN58" i="9" s="1"/>
  <c r="AF58" i="9"/>
  <c r="AG58" i="9" s="1"/>
  <c r="Y58" i="9"/>
  <c r="Z58" i="9" s="1"/>
  <c r="S58" i="9"/>
  <c r="K58" i="9"/>
  <c r="L58" i="9" s="1"/>
  <c r="U55" i="9"/>
  <c r="AC55" i="9"/>
  <c r="O57" i="9"/>
  <c r="U57" i="9"/>
  <c r="V57" i="9" s="1"/>
  <c r="AQ57" i="9"/>
  <c r="AI57" i="9"/>
  <c r="AC59" i="9"/>
  <c r="U59" i="9"/>
  <c r="AQ59" i="9"/>
  <c r="AI59" i="9"/>
  <c r="Y51" i="9" l="1"/>
  <c r="Z45" i="9"/>
  <c r="AB45" i="9" s="1"/>
  <c r="AC45" i="9" s="1"/>
  <c r="V51" i="9"/>
  <c r="AL74" i="9"/>
  <c r="AM45" i="9" s="1"/>
  <c r="AF45" i="9"/>
  <c r="H35" i="28"/>
  <c r="AQ23" i="9"/>
  <c r="I35" i="28"/>
  <c r="AJ23" i="9"/>
  <c r="AC23" i="9"/>
  <c r="G35" i="28"/>
  <c r="V23" i="9"/>
  <c r="F35" i="28"/>
  <c r="O23" i="9"/>
  <c r="E35" i="28"/>
  <c r="AI48" i="9"/>
  <c r="N56" i="9"/>
  <c r="O56" i="9" s="1"/>
  <c r="V56" i="9"/>
  <c r="AI39" i="9"/>
  <c r="AJ39" i="9" s="1"/>
  <c r="AB49" i="9"/>
  <c r="AJ46" i="9"/>
  <c r="AB46" i="9"/>
  <c r="AI46" i="9"/>
  <c r="H47" i="9"/>
  <c r="AJ58" i="9"/>
  <c r="AB58" i="9"/>
  <c r="U56" i="9"/>
  <c r="V54" i="9"/>
  <c r="N54" i="9"/>
  <c r="O54" i="9" s="1"/>
  <c r="U54" i="9"/>
  <c r="AP39" i="9"/>
  <c r="AQ39" i="9" s="1"/>
  <c r="AI58" i="9"/>
  <c r="AB56" i="9"/>
  <c r="AC56" i="9" s="1"/>
  <c r="AP54" i="9"/>
  <c r="AQ54" i="9" s="1"/>
  <c r="AP48" i="9"/>
  <c r="AQ48" i="9" s="1"/>
  <c r="N48" i="9"/>
  <c r="O48" i="9" s="1"/>
  <c r="N51" i="9"/>
  <c r="O51" i="9" s="1"/>
  <c r="U58" i="9"/>
  <c r="V58" i="9" s="1"/>
  <c r="AC58" i="9"/>
  <c r="AI54" i="9"/>
  <c r="AC49" i="9"/>
  <c r="U49" i="9"/>
  <c r="V49" i="9" s="1"/>
  <c r="S47" i="9"/>
  <c r="U39" i="9"/>
  <c r="V39" i="9" s="1"/>
  <c r="AC48" i="9"/>
  <c r="U48" i="9"/>
  <c r="V48" i="9" s="1"/>
  <c r="N58" i="9"/>
  <c r="O58" i="9" s="1"/>
  <c r="AP58" i="9"/>
  <c r="AQ58" i="9" s="1"/>
  <c r="AI56" i="9"/>
  <c r="AJ56" i="9" s="1"/>
  <c r="AQ56" i="9"/>
  <c r="O52" i="9"/>
  <c r="AG49" i="9"/>
  <c r="AB48" i="9"/>
  <c r="AJ48" i="9"/>
  <c r="AP49" i="9"/>
  <c r="Z54" i="9"/>
  <c r="AB39" i="9"/>
  <c r="AC39" i="9" s="1"/>
  <c r="N39" i="9"/>
  <c r="O39" i="9" s="1"/>
  <c r="L47" i="9"/>
  <c r="H36" i="28" l="1"/>
  <c r="AM51" i="9"/>
  <c r="AN45" i="9"/>
  <c r="Z47" i="9"/>
  <c r="Z50" i="9" s="1"/>
  <c r="AG45" i="9"/>
  <c r="AF51" i="9"/>
  <c r="Y52" i="9"/>
  <c r="Z52" i="9" s="1"/>
  <c r="AB52" i="9" s="1"/>
  <c r="AC52" i="9" s="1"/>
  <c r="Z51" i="9"/>
  <c r="AB51" i="9" s="1"/>
  <c r="AC51" i="9" s="1"/>
  <c r="I36" i="28"/>
  <c r="G36" i="28"/>
  <c r="F36" i="28"/>
  <c r="E36" i="28"/>
  <c r="U47" i="9"/>
  <c r="V47" i="9" s="1"/>
  <c r="S50" i="9"/>
  <c r="L50" i="9"/>
  <c r="N47" i="9"/>
  <c r="O47" i="9" s="1"/>
  <c r="AB54" i="9"/>
  <c r="AC54" i="9" s="1"/>
  <c r="AJ54" i="9"/>
  <c r="AI49" i="9"/>
  <c r="AJ49" i="9" s="1"/>
  <c r="AQ49" i="9"/>
  <c r="H50" i="9"/>
  <c r="AB47" i="9" l="1"/>
  <c r="AC47" i="9" s="1"/>
  <c r="AG47" i="9"/>
  <c r="AI45" i="9"/>
  <c r="AJ45" i="9" s="1"/>
  <c r="AP45" i="9"/>
  <c r="AQ45" i="9" s="1"/>
  <c r="AN47" i="9"/>
  <c r="AG51" i="9"/>
  <c r="AF52" i="9"/>
  <c r="AG52" i="9" s="1"/>
  <c r="AI52" i="9" s="1"/>
  <c r="AJ52" i="9" s="1"/>
  <c r="AM52" i="9"/>
  <c r="AN52" i="9" s="1"/>
  <c r="AN51" i="9"/>
  <c r="H67" i="9"/>
  <c r="H61" i="9"/>
  <c r="H77" i="9" s="1"/>
  <c r="N50" i="9"/>
  <c r="O50" i="9" s="1"/>
  <c r="L67" i="9"/>
  <c r="L61" i="9"/>
  <c r="L77" i="9" s="1"/>
  <c r="AB50" i="9"/>
  <c r="AC50" i="9" s="1"/>
  <c r="Z67" i="9"/>
  <c r="Z61" i="9"/>
  <c r="Z77" i="9" s="1"/>
  <c r="U50" i="9"/>
  <c r="V50" i="9" s="1"/>
  <c r="S61" i="9"/>
  <c r="S77" i="9" s="1"/>
  <c r="S67" i="9"/>
  <c r="AG50" i="9" l="1"/>
  <c r="AI47" i="9"/>
  <c r="AJ47" i="9" s="1"/>
  <c r="AP52" i="9"/>
  <c r="AQ52" i="9" s="1"/>
  <c r="AI51" i="9"/>
  <c r="AJ51" i="9" s="1"/>
  <c r="AP51" i="9"/>
  <c r="AQ51" i="9" s="1"/>
  <c r="AP47" i="9"/>
  <c r="AQ47" i="9" s="1"/>
  <c r="AN50" i="9"/>
  <c r="H78" i="9"/>
  <c r="H79" i="9"/>
  <c r="Z78" i="9"/>
  <c r="Z79" i="9" s="1"/>
  <c r="AB77" i="9"/>
  <c r="AC77" i="9" s="1"/>
  <c r="S78" i="9"/>
  <c r="N77" i="9"/>
  <c r="O77" i="9" s="1"/>
  <c r="U77" i="9"/>
  <c r="V77" i="9" s="1"/>
  <c r="L78" i="9"/>
  <c r="L79" i="9" s="1"/>
  <c r="U61" i="9"/>
  <c r="V61" i="9" s="1"/>
  <c r="S62" i="9"/>
  <c r="Z62" i="9"/>
  <c r="Z63" i="9" s="1"/>
  <c r="AB61" i="9"/>
  <c r="AC61" i="9" s="1"/>
  <c r="N61" i="9"/>
  <c r="O61" i="9" s="1"/>
  <c r="L62" i="9"/>
  <c r="L63" i="9" s="1"/>
  <c r="H62" i="9"/>
  <c r="H63" i="9" s="1"/>
  <c r="U67" i="9"/>
  <c r="V67" i="9" s="1"/>
  <c r="S68" i="9"/>
  <c r="Z68" i="9"/>
  <c r="Z69" i="9" s="1"/>
  <c r="AB67" i="9"/>
  <c r="AC67" i="9" s="1"/>
  <c r="N67" i="9"/>
  <c r="O67" i="9" s="1"/>
  <c r="L68" i="9"/>
  <c r="H68" i="9"/>
  <c r="H69" i="9" s="1"/>
  <c r="AN61" i="9" l="1"/>
  <c r="AN67" i="9"/>
  <c r="AP50" i="9"/>
  <c r="AQ50" i="9" s="1"/>
  <c r="AG61" i="9"/>
  <c r="AI50" i="9"/>
  <c r="AJ50" i="9" s="1"/>
  <c r="AG67" i="9"/>
  <c r="H80" i="9"/>
  <c r="H81" i="9"/>
  <c r="AB78" i="9"/>
  <c r="AC78" i="9" s="1"/>
  <c r="Z80" i="9"/>
  <c r="S79" i="9"/>
  <c r="U79" i="9" s="1"/>
  <c r="V79" i="9" s="1"/>
  <c r="L80" i="9"/>
  <c r="N79" i="9"/>
  <c r="O79" i="9" s="1"/>
  <c r="N78" i="9"/>
  <c r="O78" i="9" s="1"/>
  <c r="U78" i="9"/>
  <c r="V78" i="9" s="1"/>
  <c r="Z70" i="9"/>
  <c r="U62" i="9"/>
  <c r="V62" i="9" s="1"/>
  <c r="N68" i="9"/>
  <c r="O68" i="9" s="1"/>
  <c r="S63" i="9"/>
  <c r="AB63" i="9" s="1"/>
  <c r="L69" i="9"/>
  <c r="N62" i="9"/>
  <c r="O62" i="9" s="1"/>
  <c r="AB62" i="9"/>
  <c r="AC62" i="9" s="1"/>
  <c r="U68" i="9"/>
  <c r="V68" i="9" s="1"/>
  <c r="H64" i="9"/>
  <c r="O64" i="9" s="1"/>
  <c r="S69" i="9"/>
  <c r="H70" i="9"/>
  <c r="O70" i="9" s="1"/>
  <c r="AB68" i="9"/>
  <c r="AC68" i="9" s="1"/>
  <c r="N63" i="9"/>
  <c r="O63" i="9" s="1"/>
  <c r="L64" i="9"/>
  <c r="L65" i="9" s="1"/>
  <c r="Z64" i="9"/>
  <c r="Z65" i="9" s="1"/>
  <c r="AI67" i="9" l="1"/>
  <c r="AJ67" i="9" s="1"/>
  <c r="AG68" i="9"/>
  <c r="AN68" i="9"/>
  <c r="AP67" i="9"/>
  <c r="AQ67" i="9" s="1"/>
  <c r="AG77" i="9"/>
  <c r="AG62" i="9"/>
  <c r="AI61" i="9"/>
  <c r="AJ61" i="9" s="1"/>
  <c r="AN77" i="9"/>
  <c r="AN62" i="9"/>
  <c r="AP61" i="9"/>
  <c r="AQ61" i="9" s="1"/>
  <c r="H71" i="9"/>
  <c r="Z81" i="9"/>
  <c r="AB79" i="9"/>
  <c r="AC79" i="9" s="1"/>
  <c r="S80" i="9"/>
  <c r="AB80" i="9" s="1"/>
  <c r="AC80" i="9" s="1"/>
  <c r="L81" i="9"/>
  <c r="N80" i="9"/>
  <c r="O80" i="9" s="1"/>
  <c r="AJ70" i="9"/>
  <c r="Z71" i="9"/>
  <c r="U69" i="9"/>
  <c r="V69" i="9" s="1"/>
  <c r="S70" i="9"/>
  <c r="AB70" i="9" s="1"/>
  <c r="H65" i="9"/>
  <c r="AJ64" i="9"/>
  <c r="AC63" i="9"/>
  <c r="U63" i="9"/>
  <c r="V63" i="9" s="1"/>
  <c r="S64" i="9"/>
  <c r="AB64" i="9" s="1"/>
  <c r="V64" i="9"/>
  <c r="N64" i="9"/>
  <c r="N69" i="9"/>
  <c r="O69" i="9" s="1"/>
  <c r="L70" i="9"/>
  <c r="L71" i="9" s="1"/>
  <c r="AB69" i="9"/>
  <c r="AC69" i="9" s="1"/>
  <c r="AG63" i="9" l="1"/>
  <c r="AI62" i="9"/>
  <c r="AJ62" i="9" s="1"/>
  <c r="AN69" i="9"/>
  <c r="AP68" i="9"/>
  <c r="AQ68" i="9" s="1"/>
  <c r="AI68" i="9"/>
  <c r="AJ68" i="9" s="1"/>
  <c r="AG69" i="9"/>
  <c r="AP62" i="9"/>
  <c r="AQ62" i="9" s="1"/>
  <c r="AN63" i="9"/>
  <c r="AG78" i="9"/>
  <c r="AI78" i="9" s="1"/>
  <c r="AJ78" i="9" s="1"/>
  <c r="AI77" i="9"/>
  <c r="AJ77" i="9" s="1"/>
  <c r="AP77" i="9"/>
  <c r="AQ77" i="9" s="1"/>
  <c r="AN78" i="9"/>
  <c r="S65" i="9"/>
  <c r="U65" i="9" s="1"/>
  <c r="V65" i="9" s="1"/>
  <c r="F38" i="28" s="1"/>
  <c r="U80" i="9"/>
  <c r="V80" i="9" s="1"/>
  <c r="S81" i="9"/>
  <c r="U81" i="9" s="1"/>
  <c r="V81" i="9" s="1"/>
  <c r="F37" i="28" s="1"/>
  <c r="N81" i="9"/>
  <c r="O81" i="9" s="1"/>
  <c r="E37" i="28" s="1"/>
  <c r="S71" i="9"/>
  <c r="AB71" i="9" s="1"/>
  <c r="N71" i="9"/>
  <c r="O71" i="9" s="1"/>
  <c r="AC70" i="9"/>
  <c r="U70" i="9"/>
  <c r="V70" i="9"/>
  <c r="N70" i="9"/>
  <c r="AC64" i="9"/>
  <c r="U64" i="9"/>
  <c r="N65" i="9"/>
  <c r="O65" i="9" s="1"/>
  <c r="E38" i="28" s="1"/>
  <c r="AP78" i="9" l="1"/>
  <c r="AQ78" i="9" s="1"/>
  <c r="AB65" i="9"/>
  <c r="AC65" i="9" s="1"/>
  <c r="G38" i="28" s="1"/>
  <c r="AN79" i="9"/>
  <c r="AP69" i="9"/>
  <c r="AQ69" i="9" s="1"/>
  <c r="AN70" i="9"/>
  <c r="AG79" i="9"/>
  <c r="AN80" i="9"/>
  <c r="AI69" i="9"/>
  <c r="AJ69" i="9" s="1"/>
  <c r="AG70" i="9"/>
  <c r="AN64" i="9"/>
  <c r="AP63" i="9"/>
  <c r="AQ63" i="9" s="1"/>
  <c r="AG64" i="9"/>
  <c r="AI63" i="9"/>
  <c r="AJ63" i="9" s="1"/>
  <c r="AB81" i="9"/>
  <c r="AC81" i="9" s="1"/>
  <c r="G37" i="28" s="1"/>
  <c r="AC71" i="9"/>
  <c r="U71" i="9"/>
  <c r="V71" i="9" s="1"/>
  <c r="AP79" i="9" l="1"/>
  <c r="AQ79" i="9" s="1"/>
  <c r="AP64" i="9"/>
  <c r="AN65" i="9"/>
  <c r="AP65" i="9" s="1"/>
  <c r="AQ65" i="9" s="1"/>
  <c r="I38" i="28" s="1"/>
  <c r="AG80" i="9"/>
  <c r="AI79" i="9"/>
  <c r="AJ79" i="9" s="1"/>
  <c r="AG65" i="9"/>
  <c r="AI65" i="9" s="1"/>
  <c r="AJ65" i="9" s="1"/>
  <c r="H38" i="28" s="1"/>
  <c r="AQ64" i="9"/>
  <c r="AI64" i="9"/>
  <c r="AP70" i="9"/>
  <c r="AN71" i="9"/>
  <c r="AG71" i="9"/>
  <c r="AI71" i="9" s="1"/>
  <c r="AJ71" i="9" s="1"/>
  <c r="AI70" i="9"/>
  <c r="AQ70" i="9"/>
  <c r="AN81" i="9"/>
  <c r="Q74" i="8"/>
  <c r="X74" i="8" s="1"/>
  <c r="AM59" i="8"/>
  <c r="AN59" i="8" s="1"/>
  <c r="AP59" i="8" s="1"/>
  <c r="AF59" i="8"/>
  <c r="AG59" i="8" s="1"/>
  <c r="Y59" i="8"/>
  <c r="Z59" i="8" s="1"/>
  <c r="R59" i="8"/>
  <c r="S59" i="8" s="1"/>
  <c r="K59" i="8"/>
  <c r="L59" i="8" s="1"/>
  <c r="G59" i="8"/>
  <c r="H59" i="8" s="1"/>
  <c r="O59" i="8" s="1"/>
  <c r="H58" i="8"/>
  <c r="G58" i="8"/>
  <c r="AN57" i="8"/>
  <c r="AM57" i="8"/>
  <c r="AG57" i="8"/>
  <c r="AF57" i="8"/>
  <c r="Z57" i="8"/>
  <c r="Y57" i="8"/>
  <c r="S57" i="8"/>
  <c r="R57" i="8"/>
  <c r="L57" i="8"/>
  <c r="K57" i="8"/>
  <c r="G57" i="8"/>
  <c r="H57" i="8" s="1"/>
  <c r="G56" i="8"/>
  <c r="AM55" i="8"/>
  <c r="AN55" i="8" s="1"/>
  <c r="AP55" i="8" s="1"/>
  <c r="AF55" i="8"/>
  <c r="AG55" i="8" s="1"/>
  <c r="Y55" i="8"/>
  <c r="Z55" i="8" s="1"/>
  <c r="R55" i="8"/>
  <c r="S55" i="8" s="1"/>
  <c r="K55" i="8"/>
  <c r="L55" i="8" s="1"/>
  <c r="G55" i="8"/>
  <c r="H55" i="8" s="1"/>
  <c r="AM54" i="8"/>
  <c r="AF54" i="8"/>
  <c r="Y54" i="8"/>
  <c r="R54" i="8"/>
  <c r="K54" i="8"/>
  <c r="L54" i="8" s="1"/>
  <c r="J54" i="8"/>
  <c r="Q54" i="8" s="1"/>
  <c r="H54" i="8"/>
  <c r="G54" i="8"/>
  <c r="AN53" i="8"/>
  <c r="AP53" i="8" s="1"/>
  <c r="AQ53" i="8" s="1"/>
  <c r="AG53" i="8"/>
  <c r="Z53" i="8"/>
  <c r="U53" i="8"/>
  <c r="S53" i="8"/>
  <c r="L53" i="8"/>
  <c r="H53" i="8"/>
  <c r="X52" i="8"/>
  <c r="AE52" i="8" s="1"/>
  <c r="AL52" i="8" s="1"/>
  <c r="Q52" i="8"/>
  <c r="G52" i="8"/>
  <c r="H52" i="8" s="1"/>
  <c r="Q51" i="8"/>
  <c r="X51" i="8" s="1"/>
  <c r="AE51" i="8" s="1"/>
  <c r="AL51" i="8" s="1"/>
  <c r="AE49" i="8"/>
  <c r="X49" i="8"/>
  <c r="Q49" i="8"/>
  <c r="J49" i="8"/>
  <c r="AL49" i="8" s="1"/>
  <c r="G49" i="8"/>
  <c r="H49" i="8" s="1"/>
  <c r="R48" i="8"/>
  <c r="R52" i="8" s="1"/>
  <c r="S52" i="8" s="1"/>
  <c r="K48" i="8"/>
  <c r="K52" i="8" s="1"/>
  <c r="L52" i="8" s="1"/>
  <c r="J48" i="8"/>
  <c r="G48" i="8"/>
  <c r="H48" i="8" s="1"/>
  <c r="U46" i="8"/>
  <c r="Q46" i="8"/>
  <c r="S46" i="8" s="1"/>
  <c r="AC46" i="8" s="1"/>
  <c r="O46" i="8"/>
  <c r="J46" i="8"/>
  <c r="L46" i="8" s="1"/>
  <c r="H46" i="8"/>
  <c r="AL45" i="8"/>
  <c r="AE45" i="8"/>
  <c r="X45" i="8"/>
  <c r="R45" i="8"/>
  <c r="Q45" i="8"/>
  <c r="K45" i="8"/>
  <c r="L45" i="8" s="1"/>
  <c r="J45" i="8"/>
  <c r="G45" i="8"/>
  <c r="F45" i="8"/>
  <c r="AQ43" i="8"/>
  <c r="AN43" i="8"/>
  <c r="AP43" i="8" s="1"/>
  <c r="AM43" i="8"/>
  <c r="AJ43" i="8"/>
  <c r="AG43" i="8"/>
  <c r="AI43" i="8" s="1"/>
  <c r="AF43" i="8"/>
  <c r="AC43" i="8"/>
  <c r="Z43" i="8"/>
  <c r="AB43" i="8" s="1"/>
  <c r="Y43" i="8"/>
  <c r="S43" i="8"/>
  <c r="R43" i="8"/>
  <c r="L43" i="8"/>
  <c r="N43" i="8" s="1"/>
  <c r="K43" i="8"/>
  <c r="H43" i="8"/>
  <c r="O43" i="8" s="1"/>
  <c r="G43" i="8"/>
  <c r="AM42" i="8"/>
  <c r="AN42" i="8" s="1"/>
  <c r="AJ42" i="8"/>
  <c r="AF42" i="8"/>
  <c r="AG42" i="8" s="1"/>
  <c r="AI42" i="8" s="1"/>
  <c r="Y42" i="8"/>
  <c r="Z42" i="8" s="1"/>
  <c r="V42" i="8"/>
  <c r="R42" i="8"/>
  <c r="S42" i="8" s="1"/>
  <c r="AC42" i="8" s="1"/>
  <c r="K42" i="8"/>
  <c r="L42" i="8" s="1"/>
  <c r="H42" i="8"/>
  <c r="O42" i="8" s="1"/>
  <c r="G42" i="8"/>
  <c r="AM41" i="8"/>
  <c r="AN41" i="8" s="1"/>
  <c r="AP41" i="8" s="1"/>
  <c r="AG41" i="8"/>
  <c r="AQ41" i="8" s="1"/>
  <c r="AF41" i="8"/>
  <c r="Y41" i="8"/>
  <c r="Z41" i="8" s="1"/>
  <c r="S41" i="8"/>
  <c r="AC41" i="8" s="1"/>
  <c r="R41" i="8"/>
  <c r="K41" i="8"/>
  <c r="L41" i="8" s="1"/>
  <c r="G41" i="8"/>
  <c r="H41" i="8" s="1"/>
  <c r="O41" i="8" s="1"/>
  <c r="AQ40" i="8"/>
  <c r="AM40" i="8"/>
  <c r="AN40" i="8" s="1"/>
  <c r="AP40" i="8" s="1"/>
  <c r="AF40" i="8"/>
  <c r="AG40" i="8" s="1"/>
  <c r="AC40" i="8"/>
  <c r="Y40" i="8"/>
  <c r="Z40" i="8" s="1"/>
  <c r="AJ40" i="8" s="1"/>
  <c r="R40" i="8"/>
  <c r="S40" i="8" s="1"/>
  <c r="K40" i="8"/>
  <c r="L40" i="8" s="1"/>
  <c r="G40" i="8"/>
  <c r="H40" i="8" s="1"/>
  <c r="O40" i="8" s="1"/>
  <c r="AN38" i="8"/>
  <c r="AP38" i="8" s="1"/>
  <c r="AM38" i="8"/>
  <c r="AF38" i="8"/>
  <c r="AG38" i="8" s="1"/>
  <c r="Z38" i="8"/>
  <c r="AJ38" i="8" s="1"/>
  <c r="Y38" i="8"/>
  <c r="R38" i="8"/>
  <c r="S38" i="8" s="1"/>
  <c r="L38" i="8"/>
  <c r="V38" i="8" s="1"/>
  <c r="K38" i="8"/>
  <c r="G38" i="8"/>
  <c r="H38" i="8" s="1"/>
  <c r="O38" i="8" s="1"/>
  <c r="AM37" i="8"/>
  <c r="AN37" i="8" s="1"/>
  <c r="AJ37" i="8"/>
  <c r="AF37" i="8"/>
  <c r="AG37" i="8" s="1"/>
  <c r="AQ37" i="8" s="1"/>
  <c r="Y37" i="8"/>
  <c r="Z37" i="8" s="1"/>
  <c r="V37" i="8"/>
  <c r="R37" i="8"/>
  <c r="S37" i="8" s="1"/>
  <c r="AC37" i="8" s="1"/>
  <c r="N37" i="8"/>
  <c r="K37" i="8"/>
  <c r="L37" i="8" s="1"/>
  <c r="H37" i="8"/>
  <c r="O37" i="8" s="1"/>
  <c r="G37" i="8"/>
  <c r="AM36" i="8"/>
  <c r="AN36" i="8" s="1"/>
  <c r="AP36" i="8" s="1"/>
  <c r="AG36" i="8"/>
  <c r="AQ36" i="8" s="1"/>
  <c r="AF36" i="8"/>
  <c r="Y36" i="8"/>
  <c r="Z36" i="8" s="1"/>
  <c r="S36" i="8"/>
  <c r="AC36" i="8" s="1"/>
  <c r="R36" i="8"/>
  <c r="K36" i="8"/>
  <c r="L36" i="8" s="1"/>
  <c r="G36" i="8"/>
  <c r="H36" i="8" s="1"/>
  <c r="O36" i="8" s="1"/>
  <c r="AQ35" i="8"/>
  <c r="AM35" i="8"/>
  <c r="AN35" i="8" s="1"/>
  <c r="AP35" i="8" s="1"/>
  <c r="AF35" i="8"/>
  <c r="AG35" i="8" s="1"/>
  <c r="AC35" i="8"/>
  <c r="Y35" i="8"/>
  <c r="Z35" i="8" s="1"/>
  <c r="AJ35" i="8" s="1"/>
  <c r="R35" i="8"/>
  <c r="S35" i="8" s="1"/>
  <c r="K35" i="8"/>
  <c r="L35" i="8" s="1"/>
  <c r="V35" i="8" s="1"/>
  <c r="G35" i="8"/>
  <c r="H35" i="8" s="1"/>
  <c r="O35" i="8" s="1"/>
  <c r="AN34" i="8"/>
  <c r="AM34" i="8"/>
  <c r="AF34" i="8"/>
  <c r="AG34" i="8" s="1"/>
  <c r="Z34" i="8"/>
  <c r="AJ34" i="8" s="1"/>
  <c r="Y34" i="8"/>
  <c r="R34" i="8"/>
  <c r="S34" i="8" s="1"/>
  <c r="L34" i="8"/>
  <c r="V34" i="8" s="1"/>
  <c r="K34" i="8"/>
  <c r="G34" i="8"/>
  <c r="H34" i="8" s="1"/>
  <c r="O34" i="8" s="1"/>
  <c r="AM33" i="8"/>
  <c r="AN33" i="8" s="1"/>
  <c r="AJ33" i="8"/>
  <c r="AF33" i="8"/>
  <c r="AG33" i="8" s="1"/>
  <c r="AQ33" i="8" s="1"/>
  <c r="Y33" i="8"/>
  <c r="Z33" i="8" s="1"/>
  <c r="V33" i="8"/>
  <c r="R33" i="8"/>
  <c r="S33" i="8" s="1"/>
  <c r="AC33" i="8" s="1"/>
  <c r="K33" i="8"/>
  <c r="L33" i="8" s="1"/>
  <c r="H33" i="8"/>
  <c r="O33" i="8" s="1"/>
  <c r="G33" i="8"/>
  <c r="AM32" i="8"/>
  <c r="AN32" i="8" s="1"/>
  <c r="AP32" i="8" s="1"/>
  <c r="AG32" i="8"/>
  <c r="AQ32" i="8" s="1"/>
  <c r="AF32" i="8"/>
  <c r="Y32" i="8"/>
  <c r="Z32" i="8" s="1"/>
  <c r="S32" i="8"/>
  <c r="AC32" i="8" s="1"/>
  <c r="R32" i="8"/>
  <c r="K32" i="8"/>
  <c r="L32" i="8" s="1"/>
  <c r="G32" i="8"/>
  <c r="H32" i="8" s="1"/>
  <c r="O32" i="8" s="1"/>
  <c r="AQ31" i="8"/>
  <c r="AM31" i="8"/>
  <c r="AN31" i="8" s="1"/>
  <c r="AP31" i="8" s="1"/>
  <c r="AF31" i="8"/>
  <c r="AG31" i="8" s="1"/>
  <c r="AC31" i="8"/>
  <c r="Y31" i="8"/>
  <c r="Z31" i="8" s="1"/>
  <c r="AJ31" i="8" s="1"/>
  <c r="R31" i="8"/>
  <c r="S31" i="8" s="1"/>
  <c r="K31" i="8"/>
  <c r="L31" i="8" s="1"/>
  <c r="U31" i="8" s="1"/>
  <c r="G31" i="8"/>
  <c r="H31" i="8" s="1"/>
  <c r="O31" i="8" s="1"/>
  <c r="AN30" i="8"/>
  <c r="AP30" i="8" s="1"/>
  <c r="AM30" i="8"/>
  <c r="AF30" i="8"/>
  <c r="AG30" i="8" s="1"/>
  <c r="Z30" i="8"/>
  <c r="AJ30" i="8" s="1"/>
  <c r="Y30" i="8"/>
  <c r="R30" i="8"/>
  <c r="S30" i="8" s="1"/>
  <c r="L30" i="8"/>
  <c r="V30" i="8" s="1"/>
  <c r="K30" i="8"/>
  <c r="G30" i="8"/>
  <c r="H30" i="8" s="1"/>
  <c r="O30" i="8" s="1"/>
  <c r="AM29" i="8"/>
  <c r="AN29" i="8" s="1"/>
  <c r="AF29" i="8"/>
  <c r="AG29" i="8" s="1"/>
  <c r="Y29" i="8"/>
  <c r="Z29" i="8" s="1"/>
  <c r="R29" i="8"/>
  <c r="S29" i="8" s="1"/>
  <c r="K29" i="8"/>
  <c r="L29" i="8" s="1"/>
  <c r="N29" i="8" s="1"/>
  <c r="H29" i="8"/>
  <c r="G29" i="8"/>
  <c r="AP28" i="8"/>
  <c r="AN28" i="8"/>
  <c r="AJ28" i="8"/>
  <c r="AG28" i="8"/>
  <c r="AC28" i="8"/>
  <c r="Z28" i="8"/>
  <c r="U28" i="8"/>
  <c r="S28" i="8"/>
  <c r="AB28" i="8" s="1"/>
  <c r="L28" i="8"/>
  <c r="V28" i="8" s="1"/>
  <c r="H28" i="8"/>
  <c r="O28" i="8" s="1"/>
  <c r="AN27" i="8"/>
  <c r="AP27" i="8" s="1"/>
  <c r="AJ27" i="8"/>
  <c r="AG27" i="8"/>
  <c r="Z27" i="8"/>
  <c r="S27" i="8"/>
  <c r="AC27" i="8" s="1"/>
  <c r="L27" i="8"/>
  <c r="N27" i="8" s="1"/>
  <c r="H27" i="8"/>
  <c r="O27" i="8" s="1"/>
  <c r="AP26" i="8"/>
  <c r="AN26" i="8"/>
  <c r="AJ26" i="8"/>
  <c r="AG26" i="8"/>
  <c r="AC26" i="8"/>
  <c r="Z26" i="8"/>
  <c r="U26" i="8"/>
  <c r="S26" i="8"/>
  <c r="AB26" i="8" s="1"/>
  <c r="N26" i="8"/>
  <c r="L26" i="8"/>
  <c r="V26" i="8" s="1"/>
  <c r="H26" i="8"/>
  <c r="O26" i="8" s="1"/>
  <c r="AN25" i="8"/>
  <c r="AP25" i="8" s="1"/>
  <c r="AJ25" i="8"/>
  <c r="AG25" i="8"/>
  <c r="Z25" i="8"/>
  <c r="S25" i="8"/>
  <c r="AC25" i="8" s="1"/>
  <c r="L25" i="8"/>
  <c r="N25" i="8" s="1"/>
  <c r="H25" i="8"/>
  <c r="O25" i="8" s="1"/>
  <c r="AP24" i="8"/>
  <c r="AN24" i="8"/>
  <c r="AJ24" i="8"/>
  <c r="AG24" i="8"/>
  <c r="AC24" i="8"/>
  <c r="Z24" i="8"/>
  <c r="U24" i="8"/>
  <c r="S24" i="8"/>
  <c r="AB24" i="8" s="1"/>
  <c r="L24" i="8"/>
  <c r="V24" i="8" s="1"/>
  <c r="H24" i="8"/>
  <c r="O24" i="8" s="1"/>
  <c r="AN23" i="8"/>
  <c r="AG23" i="8"/>
  <c r="H44" i="28" s="1"/>
  <c r="Z23" i="8"/>
  <c r="G44" i="28" s="1"/>
  <c r="S23" i="8"/>
  <c r="F44" i="28" s="1"/>
  <c r="L23" i="8"/>
  <c r="E44" i="28" s="1"/>
  <c r="H23" i="8"/>
  <c r="U43" i="8" l="1"/>
  <c r="V43" i="8" s="1"/>
  <c r="AG81" i="9"/>
  <c r="AI81" i="9" s="1"/>
  <c r="AJ81" i="9" s="1"/>
  <c r="H37" i="28" s="1"/>
  <c r="AI80" i="9"/>
  <c r="AJ80" i="9" s="1"/>
  <c r="AP80" i="9"/>
  <c r="AQ80" i="9" s="1"/>
  <c r="AP71" i="9"/>
  <c r="AQ71" i="9" s="1"/>
  <c r="R49" i="8"/>
  <c r="S49" i="8" s="1"/>
  <c r="K49" i="8"/>
  <c r="L49" i="8" s="1"/>
  <c r="U49" i="8" s="1"/>
  <c r="K51" i="8"/>
  <c r="L51" i="8" s="1"/>
  <c r="O29" i="8"/>
  <c r="AP23" i="8"/>
  <c r="I44" i="28"/>
  <c r="AQ34" i="8"/>
  <c r="AI34" i="8"/>
  <c r="V36" i="8"/>
  <c r="N36" i="8"/>
  <c r="AC38" i="8"/>
  <c r="U38" i="8"/>
  <c r="AJ32" i="8"/>
  <c r="AB32" i="8"/>
  <c r="AC34" i="8"/>
  <c r="U34" i="8"/>
  <c r="L39" i="8"/>
  <c r="AQ30" i="8"/>
  <c r="AI30" i="8"/>
  <c r="V32" i="8"/>
  <c r="N32" i="8"/>
  <c r="AP34" i="8"/>
  <c r="AJ41" i="8"/>
  <c r="AB41" i="8"/>
  <c r="AC30" i="8"/>
  <c r="U30" i="8"/>
  <c r="AJ36" i="8"/>
  <c r="AB36" i="8"/>
  <c r="AQ38" i="8"/>
  <c r="AI38" i="8"/>
  <c r="N41" i="8"/>
  <c r="AQ23" i="8"/>
  <c r="AI23" i="8"/>
  <c r="AB25" i="8"/>
  <c r="V27" i="8"/>
  <c r="AQ27" i="8"/>
  <c r="AI27" i="8"/>
  <c r="AP29" i="8"/>
  <c r="AQ29" i="8" s="1"/>
  <c r="AB33" i="8"/>
  <c r="AI35" i="8"/>
  <c r="AP37" i="8"/>
  <c r="AN39" i="8"/>
  <c r="U40" i="8"/>
  <c r="V40" i="8" s="1"/>
  <c r="AB42" i="8"/>
  <c r="AE48" i="8"/>
  <c r="X48" i="8"/>
  <c r="Q48" i="8"/>
  <c r="N49" i="8"/>
  <c r="O49" i="8" s="1"/>
  <c r="X54" i="8"/>
  <c r="AE54" i="8" s="1"/>
  <c r="AL54" i="8" s="1"/>
  <c r="S54" i="8"/>
  <c r="N23" i="8"/>
  <c r="E45" i="28" s="1"/>
  <c r="Z39" i="8"/>
  <c r="AQ24" i="8"/>
  <c r="AI24" i="8"/>
  <c r="U25" i="8"/>
  <c r="AQ28" i="8"/>
  <c r="AI28" i="8"/>
  <c r="AI29" i="8"/>
  <c r="AJ29" i="8" s="1"/>
  <c r="N30" i="8"/>
  <c r="N31" i="8"/>
  <c r="V31" i="8"/>
  <c r="U32" i="8"/>
  <c r="U33" i="8"/>
  <c r="AB34" i="8"/>
  <c r="AB35" i="8"/>
  <c r="AI36" i="8"/>
  <c r="AI37" i="8"/>
  <c r="N38" i="8"/>
  <c r="S39" i="8"/>
  <c r="N40" i="8"/>
  <c r="U41" i="8"/>
  <c r="V41" i="8" s="1"/>
  <c r="U42" i="8"/>
  <c r="AP42" i="8"/>
  <c r="U52" i="8"/>
  <c r="N54" i="8"/>
  <c r="O54" i="8" s="1"/>
  <c r="N55" i="8"/>
  <c r="O55" i="8" s="1"/>
  <c r="AB23" i="8"/>
  <c r="N24" i="8"/>
  <c r="V25" i="8"/>
  <c r="AQ25" i="8"/>
  <c r="AI25" i="8"/>
  <c r="AB27" i="8"/>
  <c r="N28" i="8"/>
  <c r="AB29" i="8"/>
  <c r="AC29" i="8" s="1"/>
  <c r="AI31" i="8"/>
  <c r="N33" i="8"/>
  <c r="AP33" i="8"/>
  <c r="U35" i="8"/>
  <c r="AB37" i="8"/>
  <c r="H39" i="8"/>
  <c r="AG39" i="8"/>
  <c r="AI40" i="8"/>
  <c r="N42" i="8"/>
  <c r="AQ42" i="8"/>
  <c r="H45" i="8"/>
  <c r="G44" i="8"/>
  <c r="L48" i="8"/>
  <c r="V52" i="8"/>
  <c r="N52" i="8"/>
  <c r="O52" i="8" s="1"/>
  <c r="AJ59" i="8"/>
  <c r="AB59" i="8"/>
  <c r="U23" i="8"/>
  <c r="AQ26" i="8"/>
  <c r="AI26" i="8"/>
  <c r="U27" i="8"/>
  <c r="U29" i="8"/>
  <c r="V29" i="8" s="1"/>
  <c r="AB30" i="8"/>
  <c r="AB31" i="8"/>
  <c r="AI32" i="8"/>
  <c r="AI33" i="8"/>
  <c r="N34" i="8"/>
  <c r="N35" i="8"/>
  <c r="U36" i="8"/>
  <c r="U37" i="8"/>
  <c r="AB38" i="8"/>
  <c r="AB40" i="8"/>
  <c r="AI41" i="8"/>
  <c r="S45" i="8"/>
  <c r="V46" i="8"/>
  <c r="N46" i="8"/>
  <c r="X46" i="8"/>
  <c r="AL48" i="8"/>
  <c r="G51" i="8"/>
  <c r="H51" i="8" s="1"/>
  <c r="AN54" i="8"/>
  <c r="AP54" i="8" s="1"/>
  <c r="U55" i="8"/>
  <c r="V55" i="8" s="1"/>
  <c r="AM56" i="8"/>
  <c r="AN56" i="8" s="1"/>
  <c r="AF56" i="8"/>
  <c r="AG56" i="8" s="1"/>
  <c r="Y56" i="8"/>
  <c r="Z56" i="8" s="1"/>
  <c r="R56" i="8"/>
  <c r="S56" i="8" s="1"/>
  <c r="K56" i="8"/>
  <c r="L56" i="8" s="1"/>
  <c r="H56" i="8"/>
  <c r="N57" i="8"/>
  <c r="O57" i="8" s="1"/>
  <c r="AJ57" i="8"/>
  <c r="AB57" i="8"/>
  <c r="AC57" i="8" s="1"/>
  <c r="AP57" i="8"/>
  <c r="AQ59" i="8"/>
  <c r="AI59" i="8"/>
  <c r="V53" i="8"/>
  <c r="N53" i="8"/>
  <c r="O53" i="8" s="1"/>
  <c r="AJ53" i="8"/>
  <c r="AB53" i="8"/>
  <c r="AC53" i="8" s="1"/>
  <c r="AB55" i="8"/>
  <c r="AC55" i="8" s="1"/>
  <c r="V59" i="8"/>
  <c r="N59" i="8"/>
  <c r="R51" i="8"/>
  <c r="S51" i="8" s="1"/>
  <c r="S48" i="8"/>
  <c r="N51" i="8"/>
  <c r="AI53" i="8"/>
  <c r="AG54" i="8"/>
  <c r="AQ55" i="8"/>
  <c r="AI55" i="8"/>
  <c r="AJ55" i="8" s="1"/>
  <c r="U57" i="8"/>
  <c r="V57" i="8" s="1"/>
  <c r="AQ57" i="8"/>
  <c r="AI57" i="8"/>
  <c r="AC59" i="8"/>
  <c r="U59" i="8"/>
  <c r="AE74" i="8"/>
  <c r="Y48" i="8"/>
  <c r="Y45" i="8"/>
  <c r="Z45" i="8" s="1"/>
  <c r="AM58" i="8"/>
  <c r="AN58" i="8" s="1"/>
  <c r="AF58" i="8"/>
  <c r="AG58" i="8" s="1"/>
  <c r="Y58" i="8"/>
  <c r="Z58" i="8" s="1"/>
  <c r="S58" i="8"/>
  <c r="K58" i="8"/>
  <c r="L58" i="8" s="1"/>
  <c r="O23" i="8" l="1"/>
  <c r="AP81" i="9"/>
  <c r="AQ81" i="9" s="1"/>
  <c r="I37" i="28" s="1"/>
  <c r="V49" i="8"/>
  <c r="I45" i="28"/>
  <c r="G45" i="28"/>
  <c r="AC23" i="8"/>
  <c r="AJ23" i="8"/>
  <c r="H45" i="28"/>
  <c r="V23" i="8"/>
  <c r="F45" i="28"/>
  <c r="E46" i="28"/>
  <c r="AP58" i="8"/>
  <c r="AQ58" i="8" s="1"/>
  <c r="AB58" i="8"/>
  <c r="AJ58" i="8"/>
  <c r="AB45" i="8"/>
  <c r="AQ54" i="8"/>
  <c r="U51" i="8"/>
  <c r="V51" i="8" s="1"/>
  <c r="U56" i="8"/>
  <c r="O51" i="8"/>
  <c r="R44" i="8"/>
  <c r="S44" i="8" s="1"/>
  <c r="S47" i="8" s="1"/>
  <c r="H44" i="8"/>
  <c r="AM44" i="8"/>
  <c r="AN44" i="8" s="1"/>
  <c r="AP44" i="8" s="1"/>
  <c r="Y44" i="8"/>
  <c r="Z44" i="8" s="1"/>
  <c r="K44" i="8"/>
  <c r="L44" i="8" s="1"/>
  <c r="L47" i="8" s="1"/>
  <c r="AF44" i="8"/>
  <c r="AG44" i="8" s="1"/>
  <c r="AB39" i="8"/>
  <c r="AC39" i="8" s="1"/>
  <c r="N39" i="8"/>
  <c r="O39" i="8" s="1"/>
  <c r="AI58" i="8"/>
  <c r="Y51" i="8"/>
  <c r="Z51" i="8" s="1"/>
  <c r="Y52" i="8"/>
  <c r="Z52" i="8" s="1"/>
  <c r="Z48" i="8"/>
  <c r="Y49" i="8"/>
  <c r="Z49" i="8" s="1"/>
  <c r="AB56" i="8"/>
  <c r="AC56" i="8" s="1"/>
  <c r="U45" i="8"/>
  <c r="V45" i="8" s="1"/>
  <c r="AC45" i="8"/>
  <c r="AI39" i="8"/>
  <c r="AJ39" i="8" s="1"/>
  <c r="N58" i="8"/>
  <c r="O58" i="8" s="1"/>
  <c r="AL74" i="8"/>
  <c r="AF48" i="8"/>
  <c r="AF45" i="8"/>
  <c r="AG45" i="8" s="1"/>
  <c r="AI56" i="8"/>
  <c r="AJ56" i="8" s="1"/>
  <c r="Z46" i="8"/>
  <c r="AE46" i="8"/>
  <c r="H47" i="8"/>
  <c r="AP39" i="8"/>
  <c r="AQ39" i="8" s="1"/>
  <c r="U58" i="8"/>
  <c r="V58" i="8" s="1"/>
  <c r="AC58" i="8"/>
  <c r="U48" i="8"/>
  <c r="V48" i="8" s="1"/>
  <c r="V56" i="8"/>
  <c r="N56" i="8"/>
  <c r="O56" i="8" s="1"/>
  <c r="AP56" i="8"/>
  <c r="AQ56" i="8" s="1"/>
  <c r="Z54" i="8"/>
  <c r="N48" i="8"/>
  <c r="O48" i="8" s="1"/>
  <c r="U39" i="8"/>
  <c r="V39" i="8" s="1"/>
  <c r="U54" i="8"/>
  <c r="V54" i="8" s="1"/>
  <c r="N45" i="8"/>
  <c r="O45" i="8" s="1"/>
  <c r="G46" i="28" l="1"/>
  <c r="I46" i="28"/>
  <c r="H46" i="28"/>
  <c r="F46" i="28"/>
  <c r="L50" i="8"/>
  <c r="N47" i="8"/>
  <c r="O47" i="8" s="1"/>
  <c r="U47" i="8"/>
  <c r="V47" i="8" s="1"/>
  <c r="S50" i="8"/>
  <c r="AI45" i="8"/>
  <c r="AJ45" i="8" s="1"/>
  <c r="H50" i="8"/>
  <c r="AM48" i="8"/>
  <c r="AM45" i="8"/>
  <c r="AN45" i="8" s="1"/>
  <c r="AP45" i="8" s="1"/>
  <c r="AQ45" i="8" s="1"/>
  <c r="AG47" i="8"/>
  <c r="AB49" i="8"/>
  <c r="AC49" i="8" s="1"/>
  <c r="AB54" i="8"/>
  <c r="AC54" i="8" s="1"/>
  <c r="AJ54" i="8"/>
  <c r="AB48" i="8"/>
  <c r="AC48" i="8" s="1"/>
  <c r="AI44" i="8"/>
  <c r="AJ44" i="8" s="1"/>
  <c r="AQ44" i="8"/>
  <c r="O44" i="8"/>
  <c r="AG46" i="8"/>
  <c r="AL46" i="8"/>
  <c r="AN46" i="8" s="1"/>
  <c r="AP46" i="8" s="1"/>
  <c r="AB52" i="8"/>
  <c r="AC52" i="8" s="1"/>
  <c r="N44" i="8"/>
  <c r="U44" i="8"/>
  <c r="V44" i="8" s="1"/>
  <c r="AJ46" i="8"/>
  <c r="AB46" i="8"/>
  <c r="AF51" i="8"/>
  <c r="AG51" i="8" s="1"/>
  <c r="AF49" i="8"/>
  <c r="AG49" i="8" s="1"/>
  <c r="AG48" i="8"/>
  <c r="AF52" i="8"/>
  <c r="AG52" i="8" s="1"/>
  <c r="AB51" i="8"/>
  <c r="AC51" i="8" s="1"/>
  <c r="Z47" i="8"/>
  <c r="AB44" i="8"/>
  <c r="AC44" i="8" s="1"/>
  <c r="AI54" i="8"/>
  <c r="AI51" i="8" l="1"/>
  <c r="AJ51" i="8" s="1"/>
  <c r="H67" i="8"/>
  <c r="H61" i="8"/>
  <c r="U50" i="8"/>
  <c r="V50" i="8" s="1"/>
  <c r="S61" i="8"/>
  <c r="S77" i="8" s="1"/>
  <c r="S67" i="8"/>
  <c r="Z50" i="8"/>
  <c r="AB47" i="8"/>
  <c r="AC47" i="8" s="1"/>
  <c r="AI52" i="8"/>
  <c r="AJ52" i="8" s="1"/>
  <c r="AG50" i="8"/>
  <c r="AG61" i="8" s="1"/>
  <c r="AG77" i="8" s="1"/>
  <c r="AI47" i="8"/>
  <c r="AJ47" i="8" s="1"/>
  <c r="N50" i="8"/>
  <c r="O50" i="8" s="1"/>
  <c r="L61" i="8"/>
  <c r="L77" i="8" s="1"/>
  <c r="L67" i="8"/>
  <c r="AI48" i="8"/>
  <c r="AJ48" i="8" s="1"/>
  <c r="AQ49" i="8"/>
  <c r="AI49" i="8"/>
  <c r="AJ49" i="8" s="1"/>
  <c r="AN47" i="8"/>
  <c r="AI46" i="8"/>
  <c r="AQ46" i="8"/>
  <c r="AM52" i="8"/>
  <c r="AN52" i="8" s="1"/>
  <c r="AP52" i="8" s="1"/>
  <c r="AQ52" i="8" s="1"/>
  <c r="AM51" i="8"/>
  <c r="AN51" i="8" s="1"/>
  <c r="AM49" i="8"/>
  <c r="AN49" i="8" s="1"/>
  <c r="AP49" i="8" s="1"/>
  <c r="AN48" i="8"/>
  <c r="AP48" i="8" s="1"/>
  <c r="AQ48" i="8" s="1"/>
  <c r="AG78" i="8" l="1"/>
  <c r="AG79" i="8" s="1"/>
  <c r="S78" i="8"/>
  <c r="U77" i="8"/>
  <c r="V77" i="8" s="1"/>
  <c r="L78" i="8"/>
  <c r="N77" i="8"/>
  <c r="O77" i="8" s="1"/>
  <c r="U67" i="8"/>
  <c r="V67" i="8" s="1"/>
  <c r="S68" i="8"/>
  <c r="S69" i="8" s="1"/>
  <c r="H63" i="8"/>
  <c r="H62" i="8"/>
  <c r="N61" i="8"/>
  <c r="O61" i="8" s="1"/>
  <c r="L62" i="8"/>
  <c r="L63" i="8" s="1"/>
  <c r="U61" i="8"/>
  <c r="V61" i="8" s="1"/>
  <c r="S62" i="8"/>
  <c r="S63" i="8" s="1"/>
  <c r="H68" i="8"/>
  <c r="AG62" i="8"/>
  <c r="AI50" i="8"/>
  <c r="AJ50" i="8" s="1"/>
  <c r="AG67" i="8"/>
  <c r="AP51" i="8"/>
  <c r="AQ51" i="8" s="1"/>
  <c r="AN50" i="8"/>
  <c r="AP47" i="8"/>
  <c r="AQ47" i="8" s="1"/>
  <c r="AB50" i="8"/>
  <c r="AC50" i="8" s="1"/>
  <c r="Z67" i="8"/>
  <c r="Z61" i="8"/>
  <c r="Z77" i="8" s="1"/>
  <c r="AB77" i="8" s="1"/>
  <c r="AC77" i="8" s="1"/>
  <c r="N67" i="8"/>
  <c r="O67" i="8" s="1"/>
  <c r="L68" i="8"/>
  <c r="L69" i="8" s="1"/>
  <c r="AG80" i="8" l="1"/>
  <c r="AI77" i="8"/>
  <c r="AJ77" i="8" s="1"/>
  <c r="Z78" i="8"/>
  <c r="Z79" i="8" s="1"/>
  <c r="AI61" i="8"/>
  <c r="AJ61" i="8" s="1"/>
  <c r="S79" i="8"/>
  <c r="L79" i="8"/>
  <c r="N78" i="8"/>
  <c r="O78" i="8" s="1"/>
  <c r="U78" i="8"/>
  <c r="V78" i="8" s="1"/>
  <c r="L70" i="8"/>
  <c r="Z68" i="8"/>
  <c r="AB67" i="8"/>
  <c r="AC67" i="8" s="1"/>
  <c r="AP50" i="8"/>
  <c r="AQ50" i="8" s="1"/>
  <c r="AN67" i="8"/>
  <c r="U69" i="8"/>
  <c r="V69" i="8" s="1"/>
  <c r="S70" i="8"/>
  <c r="AN61" i="8"/>
  <c r="AN77" i="8" s="1"/>
  <c r="U62" i="8"/>
  <c r="V62" i="8" s="1"/>
  <c r="N62" i="8"/>
  <c r="O62" i="8" s="1"/>
  <c r="U68" i="8"/>
  <c r="V68" i="8" s="1"/>
  <c r="U63" i="8"/>
  <c r="V63" i="8" s="1"/>
  <c r="S64" i="8"/>
  <c r="S65" i="8" s="1"/>
  <c r="N63" i="8"/>
  <c r="O63" i="8" s="1"/>
  <c r="L64" i="8"/>
  <c r="L65" i="8" s="1"/>
  <c r="H64" i="8"/>
  <c r="O64" i="8" s="1"/>
  <c r="N68" i="8"/>
  <c r="O68" i="8" s="1"/>
  <c r="Z62" i="8"/>
  <c r="AB61" i="8"/>
  <c r="AC61" i="8" s="1"/>
  <c r="AI67" i="8"/>
  <c r="AJ67" i="8" s="1"/>
  <c r="AG68" i="8"/>
  <c r="AG63" i="8"/>
  <c r="H69" i="8"/>
  <c r="AN78" i="8" l="1"/>
  <c r="AP78" i="8" s="1"/>
  <c r="AQ78" i="8" s="1"/>
  <c r="AP77" i="8"/>
  <c r="AQ77" i="8" s="1"/>
  <c r="AG81" i="8"/>
  <c r="AB78" i="8"/>
  <c r="AC78" i="8" s="1"/>
  <c r="AI79" i="8"/>
  <c r="AJ79" i="8" s="1"/>
  <c r="Z80" i="8"/>
  <c r="AI80" i="8" s="1"/>
  <c r="AJ80" i="8" s="1"/>
  <c r="AI78" i="8"/>
  <c r="AJ78" i="8" s="1"/>
  <c r="S80" i="8"/>
  <c r="AB79" i="8"/>
  <c r="AC79" i="8" s="1"/>
  <c r="N79" i="8"/>
  <c r="O79" i="8" s="1"/>
  <c r="L80" i="8"/>
  <c r="L81" i="8" s="1"/>
  <c r="U79" i="8"/>
  <c r="V79" i="8" s="1"/>
  <c r="H71" i="8"/>
  <c r="H70" i="8"/>
  <c r="O70" i="8" s="1"/>
  <c r="AB62" i="8"/>
  <c r="AC62" i="8" s="1"/>
  <c r="U65" i="8"/>
  <c r="V65" i="8" s="1"/>
  <c r="F48" i="28" s="1"/>
  <c r="AI62" i="8"/>
  <c r="AJ62" i="8" s="1"/>
  <c r="V70" i="8"/>
  <c r="N70" i="8"/>
  <c r="AG64" i="8"/>
  <c r="Z63" i="8"/>
  <c r="AI63" i="8" s="1"/>
  <c r="H65" i="8"/>
  <c r="N65" i="8" s="1"/>
  <c r="AP61" i="8"/>
  <c r="AQ61" i="8" s="1"/>
  <c r="AN62" i="8"/>
  <c r="AP62" i="8" s="1"/>
  <c r="AQ62" i="8" s="1"/>
  <c r="L71" i="8"/>
  <c r="AI68" i="8"/>
  <c r="AJ68" i="8" s="1"/>
  <c r="AC70" i="8"/>
  <c r="U70" i="8"/>
  <c r="AP67" i="8"/>
  <c r="AQ67" i="8" s="1"/>
  <c r="AN68" i="8"/>
  <c r="AP68" i="8" s="1"/>
  <c r="AQ68" i="8" s="1"/>
  <c r="AB68" i="8"/>
  <c r="AC68" i="8" s="1"/>
  <c r="N69" i="8"/>
  <c r="O69" i="8" s="1"/>
  <c r="AG69" i="8"/>
  <c r="V64" i="8"/>
  <c r="N64" i="8"/>
  <c r="AC64" i="8"/>
  <c r="U64" i="8"/>
  <c r="S71" i="8"/>
  <c r="Z69" i="8"/>
  <c r="AN79" i="8" l="1"/>
  <c r="AP79" i="8" s="1"/>
  <c r="AQ79" i="8" s="1"/>
  <c r="AN63" i="8"/>
  <c r="AN64" i="8" s="1"/>
  <c r="AP64" i="8" s="1"/>
  <c r="AN69" i="8"/>
  <c r="AP69" i="8" s="1"/>
  <c r="AQ69" i="8" s="1"/>
  <c r="AB80" i="8"/>
  <c r="AC80" i="8" s="1"/>
  <c r="Z81" i="8"/>
  <c r="S81" i="8"/>
  <c r="U81" i="8" s="1"/>
  <c r="V81" i="8" s="1"/>
  <c r="F47" i="28" s="1"/>
  <c r="N81" i="8"/>
  <c r="O81" i="8" s="1"/>
  <c r="E47" i="28" s="1"/>
  <c r="N80" i="8"/>
  <c r="O80" i="8" s="1"/>
  <c r="U80" i="8"/>
  <c r="V80" i="8" s="1"/>
  <c r="U71" i="8"/>
  <c r="V71" i="8" s="1"/>
  <c r="N71" i="8"/>
  <c r="O71" i="8" s="1"/>
  <c r="AP63" i="8"/>
  <c r="AQ63" i="8" s="1"/>
  <c r="AQ64" i="8"/>
  <c r="Z70" i="8"/>
  <c r="AB69" i="8"/>
  <c r="AC69" i="8" s="1"/>
  <c r="AG65" i="8"/>
  <c r="O65" i="8"/>
  <c r="E48" i="28" s="1"/>
  <c r="AI69" i="8"/>
  <c r="AJ69" i="8" s="1"/>
  <c r="AG70" i="8"/>
  <c r="AG71" i="8" s="1"/>
  <c r="Z64" i="8"/>
  <c r="Z65" i="8" s="1"/>
  <c r="AJ63" i="8"/>
  <c r="AB63" i="8"/>
  <c r="AC63" i="8" s="1"/>
  <c r="AN80" i="8" l="1"/>
  <c r="AP80" i="8" s="1"/>
  <c r="AQ80" i="8" s="1"/>
  <c r="AN70" i="8"/>
  <c r="AN71" i="8" s="1"/>
  <c r="AP71" i="8" s="1"/>
  <c r="AQ71" i="8" s="1"/>
  <c r="AB81" i="8"/>
  <c r="AC81" i="8" s="1"/>
  <c r="G47" i="28" s="1"/>
  <c r="AI64" i="8"/>
  <c r="AI81" i="8"/>
  <c r="AJ81" i="8" s="1"/>
  <c r="H47" i="28" s="1"/>
  <c r="AB65" i="8"/>
  <c r="AC65" i="8" s="1"/>
  <c r="G48" i="28" s="1"/>
  <c r="AQ70" i="8"/>
  <c r="AI70" i="8"/>
  <c r="AP70" i="8"/>
  <c r="AJ70" i="8"/>
  <c r="AB70" i="8"/>
  <c r="AJ64" i="8"/>
  <c r="AB64" i="8"/>
  <c r="AI65" i="8"/>
  <c r="AJ65" i="8" s="1"/>
  <c r="H48" i="28" s="1"/>
  <c r="Z71" i="8"/>
  <c r="AN65" i="8"/>
  <c r="AP65" i="8" s="1"/>
  <c r="AQ65" i="8" s="1"/>
  <c r="I48" i="28" s="1"/>
  <c r="AN81" i="8" l="1"/>
  <c r="AP81" i="8" s="1"/>
  <c r="AQ81" i="8" s="1"/>
  <c r="I47" i="28" s="1"/>
  <c r="AB71" i="8"/>
  <c r="AC71" i="8" s="1"/>
  <c r="AI71" i="8"/>
  <c r="AJ71" i="8" s="1"/>
  <c r="AE74" i="7" l="1"/>
  <c r="AL74" i="7" s="1"/>
  <c r="X74" i="7"/>
  <c r="Q74" i="7"/>
  <c r="G59" i="7"/>
  <c r="AN58" i="7"/>
  <c r="AM58" i="7"/>
  <c r="AF58" i="7"/>
  <c r="AG58" i="7" s="1"/>
  <c r="Z58" i="7"/>
  <c r="Y58" i="7"/>
  <c r="S58" i="7"/>
  <c r="L58" i="7"/>
  <c r="K58" i="7"/>
  <c r="H58" i="7"/>
  <c r="AF57" i="7"/>
  <c r="AG57" i="7" s="1"/>
  <c r="G57" i="7"/>
  <c r="R56" i="7"/>
  <c r="S56" i="7" s="1"/>
  <c r="G56" i="7"/>
  <c r="H56" i="7" s="1"/>
  <c r="G55" i="7"/>
  <c r="AM54" i="7"/>
  <c r="AF54" i="7"/>
  <c r="Y54" i="7"/>
  <c r="R54" i="7"/>
  <c r="Q54" i="7"/>
  <c r="K54" i="7"/>
  <c r="J54" i="7"/>
  <c r="H54" i="7"/>
  <c r="G54" i="7"/>
  <c r="AN53" i="7"/>
  <c r="AP53" i="7" s="1"/>
  <c r="AQ53" i="7" s="1"/>
  <c r="AG53" i="7"/>
  <c r="Z53" i="7"/>
  <c r="S53" i="7"/>
  <c r="L53" i="7"/>
  <c r="H53" i="7"/>
  <c r="AL52" i="7"/>
  <c r="AE52" i="7"/>
  <c r="X52" i="7"/>
  <c r="Q52" i="7"/>
  <c r="AM51" i="7"/>
  <c r="X51" i="7"/>
  <c r="AE51" i="7" s="1"/>
  <c r="AL51" i="7" s="1"/>
  <c r="Q51" i="7"/>
  <c r="AM49" i="7"/>
  <c r="AN49" i="7" s="1"/>
  <c r="AE49" i="7"/>
  <c r="Y49" i="7"/>
  <c r="X49" i="7"/>
  <c r="Q49" i="7"/>
  <c r="L49" i="7"/>
  <c r="J49" i="7"/>
  <c r="AL49" i="7" s="1"/>
  <c r="G49" i="7"/>
  <c r="H49" i="7" s="1"/>
  <c r="AM48" i="7"/>
  <c r="AF48" i="7"/>
  <c r="Y48" i="7"/>
  <c r="X48" i="7"/>
  <c r="Z48" i="7" s="1"/>
  <c r="R48" i="7"/>
  <c r="Q48" i="7"/>
  <c r="L48" i="7"/>
  <c r="K48" i="7"/>
  <c r="K49" i="7" s="1"/>
  <c r="J48" i="7"/>
  <c r="AE48" i="7" s="1"/>
  <c r="G48" i="7"/>
  <c r="H48" i="7" s="1"/>
  <c r="X46" i="7"/>
  <c r="Q46" i="7"/>
  <c r="S46" i="7" s="1"/>
  <c r="O46" i="7"/>
  <c r="J46" i="7"/>
  <c r="L46" i="7" s="1"/>
  <c r="H46" i="7"/>
  <c r="AM45" i="7"/>
  <c r="AN45" i="7" s="1"/>
  <c r="AL45" i="7"/>
  <c r="AE45" i="7"/>
  <c r="Y45" i="7"/>
  <c r="X45" i="7"/>
  <c r="R45" i="7"/>
  <c r="R51" i="7" s="1"/>
  <c r="Q45" i="7"/>
  <c r="K45" i="7"/>
  <c r="K51" i="7" s="1"/>
  <c r="J45" i="7"/>
  <c r="H45" i="7"/>
  <c r="G45" i="7"/>
  <c r="G51" i="7" s="1"/>
  <c r="G52" i="7" s="1"/>
  <c r="H52" i="7" s="1"/>
  <c r="F45" i="7"/>
  <c r="AN44" i="7"/>
  <c r="AM44" i="7"/>
  <c r="AF44" i="7"/>
  <c r="AG44" i="7" s="1"/>
  <c r="Y44" i="7"/>
  <c r="Z44" i="7" s="1"/>
  <c r="R44" i="7"/>
  <c r="S44" i="7" s="1"/>
  <c r="L44" i="7"/>
  <c r="K44" i="7"/>
  <c r="G44" i="7"/>
  <c r="H44" i="7" s="1"/>
  <c r="AP43" i="7"/>
  <c r="AM43" i="7"/>
  <c r="AN43" i="7" s="1"/>
  <c r="AF43" i="7"/>
  <c r="AG43" i="7" s="1"/>
  <c r="Y43" i="7"/>
  <c r="Z43" i="7" s="1"/>
  <c r="AJ43" i="7" s="1"/>
  <c r="R43" i="7"/>
  <c r="S43" i="7" s="1"/>
  <c r="AC43" i="7" s="1"/>
  <c r="L43" i="7"/>
  <c r="G43" i="7"/>
  <c r="H43" i="7" s="1"/>
  <c r="O43" i="7" s="1"/>
  <c r="AP42" i="7"/>
  <c r="AM42" i="7"/>
  <c r="AN42" i="7" s="1"/>
  <c r="AG42" i="7"/>
  <c r="AF42" i="7"/>
  <c r="Y42" i="7"/>
  <c r="Z42" i="7" s="1"/>
  <c r="R42" i="7"/>
  <c r="S42" i="7" s="1"/>
  <c r="K42" i="7"/>
  <c r="L42" i="7" s="1"/>
  <c r="G42" i="7"/>
  <c r="H42" i="7" s="1"/>
  <c r="O42" i="7" s="1"/>
  <c r="Y41" i="7"/>
  <c r="Z41" i="7" s="1"/>
  <c r="AM40" i="7"/>
  <c r="AN40" i="7" s="1"/>
  <c r="AI40" i="7"/>
  <c r="AF40" i="7"/>
  <c r="AG40" i="7" s="1"/>
  <c r="AQ40" i="7" s="1"/>
  <c r="Z40" i="7"/>
  <c r="Y40" i="7"/>
  <c r="R40" i="7"/>
  <c r="S40" i="7" s="1"/>
  <c r="K40" i="7"/>
  <c r="L40" i="7" s="1"/>
  <c r="G40" i="7"/>
  <c r="H40" i="7" s="1"/>
  <c r="O40" i="7" s="1"/>
  <c r="AM38" i="7"/>
  <c r="AN38" i="7" s="1"/>
  <c r="AP38" i="7" s="1"/>
  <c r="AJ38" i="7"/>
  <c r="AF38" i="7"/>
  <c r="AG38" i="7" s="1"/>
  <c r="AQ38" i="7" s="1"/>
  <c r="AB38" i="7"/>
  <c r="Y38" i="7"/>
  <c r="Z38" i="7" s="1"/>
  <c r="R38" i="7"/>
  <c r="S38" i="7" s="1"/>
  <c r="K38" i="7"/>
  <c r="L38" i="7" s="1"/>
  <c r="V38" i="7" s="1"/>
  <c r="H38" i="7"/>
  <c r="O38" i="7" s="1"/>
  <c r="G38" i="7"/>
  <c r="AM37" i="7"/>
  <c r="AN37" i="7" s="1"/>
  <c r="AF37" i="7"/>
  <c r="AG37" i="7" s="1"/>
  <c r="AB37" i="7"/>
  <c r="Y37" i="7"/>
  <c r="Z37" i="7" s="1"/>
  <c r="AJ37" i="7" s="1"/>
  <c r="S37" i="7"/>
  <c r="R37" i="7"/>
  <c r="K37" i="7"/>
  <c r="L37" i="7" s="1"/>
  <c r="G37" i="7"/>
  <c r="H37" i="7" s="1"/>
  <c r="O37" i="7" s="1"/>
  <c r="AM36" i="7"/>
  <c r="AN36" i="7" s="1"/>
  <c r="AP36" i="7" s="1"/>
  <c r="AF36" i="7"/>
  <c r="AG36" i="7" s="1"/>
  <c r="AQ36" i="7" s="1"/>
  <c r="AC36" i="7"/>
  <c r="Y36" i="7"/>
  <c r="Z36" i="7" s="1"/>
  <c r="AJ36" i="7" s="1"/>
  <c r="R36" i="7"/>
  <c r="S36" i="7" s="1"/>
  <c r="K36" i="7"/>
  <c r="L36" i="7" s="1"/>
  <c r="U36" i="7" s="1"/>
  <c r="G36" i="7"/>
  <c r="H36" i="7" s="1"/>
  <c r="O36" i="7" s="1"/>
  <c r="AN35" i="7"/>
  <c r="AM35" i="7"/>
  <c r="AF35" i="7"/>
  <c r="AG35" i="7" s="1"/>
  <c r="Y35" i="7"/>
  <c r="Z35" i="7" s="1"/>
  <c r="R35" i="7"/>
  <c r="S35" i="7" s="1"/>
  <c r="AC35" i="7" s="1"/>
  <c r="L35" i="7"/>
  <c r="K35" i="7"/>
  <c r="G35" i="7"/>
  <c r="H35" i="7" s="1"/>
  <c r="O35" i="7" s="1"/>
  <c r="AP34" i="7"/>
  <c r="AM34" i="7"/>
  <c r="AN34" i="7" s="1"/>
  <c r="AF34" i="7"/>
  <c r="AG34" i="7" s="1"/>
  <c r="Y34" i="7"/>
  <c r="Z34" i="7" s="1"/>
  <c r="AJ34" i="7" s="1"/>
  <c r="V34" i="7"/>
  <c r="R34" i="7"/>
  <c r="S34" i="7" s="1"/>
  <c r="AC34" i="7" s="1"/>
  <c r="K34" i="7"/>
  <c r="L34" i="7" s="1"/>
  <c r="G34" i="7"/>
  <c r="H34" i="7" s="1"/>
  <c r="O34" i="7" s="1"/>
  <c r="AM33" i="7"/>
  <c r="AN33" i="7" s="1"/>
  <c r="AP33" i="7" s="1"/>
  <c r="AG33" i="7"/>
  <c r="AQ33" i="7" s="1"/>
  <c r="AF33" i="7"/>
  <c r="Y33" i="7"/>
  <c r="Z33" i="7" s="1"/>
  <c r="R33" i="7"/>
  <c r="S33" i="7" s="1"/>
  <c r="K33" i="7"/>
  <c r="L33" i="7" s="1"/>
  <c r="V33" i="7" s="1"/>
  <c r="G33" i="7"/>
  <c r="H33" i="7" s="1"/>
  <c r="O33" i="7" s="1"/>
  <c r="AQ32" i="7"/>
  <c r="AM32" i="7"/>
  <c r="AN32" i="7" s="1"/>
  <c r="AP32" i="7" s="1"/>
  <c r="AI32" i="7"/>
  <c r="AF32" i="7"/>
  <c r="AG32" i="7" s="1"/>
  <c r="Y32" i="7"/>
  <c r="Z32" i="7" s="1"/>
  <c r="AB32" i="7" s="1"/>
  <c r="R32" i="7"/>
  <c r="S32" i="7" s="1"/>
  <c r="K32" i="7"/>
  <c r="L32" i="7" s="1"/>
  <c r="V32" i="7" s="1"/>
  <c r="G32" i="7"/>
  <c r="H32" i="7" s="1"/>
  <c r="O32" i="7" s="1"/>
  <c r="AM31" i="7"/>
  <c r="AN31" i="7" s="1"/>
  <c r="AP31" i="7" s="1"/>
  <c r="AF31" i="7"/>
  <c r="AG31" i="7" s="1"/>
  <c r="AQ31" i="7" s="1"/>
  <c r="Z31" i="7"/>
  <c r="AJ31" i="7" s="1"/>
  <c r="Y31" i="7"/>
  <c r="R31" i="7"/>
  <c r="S31" i="7" s="1"/>
  <c r="K31" i="7"/>
  <c r="L31" i="7" s="1"/>
  <c r="G31" i="7"/>
  <c r="H31" i="7" s="1"/>
  <c r="O31" i="7" s="1"/>
  <c r="AM30" i="7"/>
  <c r="AN30" i="7" s="1"/>
  <c r="AP30" i="7" s="1"/>
  <c r="AJ30" i="7"/>
  <c r="AF30" i="7"/>
  <c r="AG30" i="7" s="1"/>
  <c r="AQ30" i="7" s="1"/>
  <c r="AB30" i="7"/>
  <c r="Y30" i="7"/>
  <c r="Z30" i="7" s="1"/>
  <c r="U30" i="7"/>
  <c r="R30" i="7"/>
  <c r="S30" i="7" s="1"/>
  <c r="AC30" i="7" s="1"/>
  <c r="K30" i="7"/>
  <c r="L30" i="7" s="1"/>
  <c r="H30" i="7"/>
  <c r="O30" i="7" s="1"/>
  <c r="G30" i="7"/>
  <c r="AM29" i="7"/>
  <c r="AN29" i="7" s="1"/>
  <c r="AF29" i="7"/>
  <c r="AG29" i="7" s="1"/>
  <c r="Y29" i="7"/>
  <c r="Z29" i="7" s="1"/>
  <c r="S29" i="7"/>
  <c r="R29" i="7"/>
  <c r="K29" i="7"/>
  <c r="L29" i="7" s="1"/>
  <c r="G29" i="7"/>
  <c r="H29" i="7" s="1"/>
  <c r="AP28" i="7"/>
  <c r="AN28" i="7"/>
  <c r="AG28" i="7"/>
  <c r="AB28" i="7"/>
  <c r="Z28" i="7"/>
  <c r="AJ28" i="7" s="1"/>
  <c r="V28" i="7"/>
  <c r="S28" i="7"/>
  <c r="O28" i="7"/>
  <c r="L28" i="7"/>
  <c r="H28" i="7"/>
  <c r="N28" i="7" s="1"/>
  <c r="AQ27" i="7"/>
  <c r="AN27" i="7"/>
  <c r="AG27" i="7"/>
  <c r="AP27" i="7" s="1"/>
  <c r="Z27" i="7"/>
  <c r="AB27" i="7" s="1"/>
  <c r="V27" i="7"/>
  <c r="S27" i="7"/>
  <c r="O27" i="7"/>
  <c r="N27" i="7"/>
  <c r="L27" i="7"/>
  <c r="H27" i="7"/>
  <c r="AN26" i="7"/>
  <c r="AG26" i="7"/>
  <c r="AP26" i="7" s="1"/>
  <c r="Z26" i="7"/>
  <c r="AJ26" i="7" s="1"/>
  <c r="V26" i="7"/>
  <c r="S26" i="7"/>
  <c r="AB26" i="7" s="1"/>
  <c r="L26" i="7"/>
  <c r="H26" i="7"/>
  <c r="N26" i="7" s="1"/>
  <c r="AQ25" i="7"/>
  <c r="AN25" i="7"/>
  <c r="AJ25" i="7"/>
  <c r="AI25" i="7"/>
  <c r="AG25" i="7"/>
  <c r="AP25" i="7" s="1"/>
  <c r="Z25" i="7"/>
  <c r="AB25" i="7" s="1"/>
  <c r="V25" i="7"/>
  <c r="S25" i="7"/>
  <c r="O25" i="7"/>
  <c r="N25" i="7"/>
  <c r="L25" i="7"/>
  <c r="H25" i="7"/>
  <c r="AP24" i="7"/>
  <c r="AN24" i="7"/>
  <c r="AG24" i="7"/>
  <c r="AB24" i="7"/>
  <c r="Z24" i="7"/>
  <c r="AJ24" i="7" s="1"/>
  <c r="V24" i="7"/>
  <c r="S24" i="7"/>
  <c r="O24" i="7"/>
  <c r="L24" i="7"/>
  <c r="H24" i="7"/>
  <c r="N24" i="7" s="1"/>
  <c r="AN23" i="7"/>
  <c r="I29" i="28" s="1"/>
  <c r="AG23" i="7"/>
  <c r="H29" i="28" s="1"/>
  <c r="Z23" i="7"/>
  <c r="S23" i="7"/>
  <c r="L23" i="7"/>
  <c r="N23" i="7" s="1"/>
  <c r="O23" i="7" s="1"/>
  <c r="H23" i="7"/>
  <c r="AI23" i="7" l="1"/>
  <c r="AJ23" i="7" s="1"/>
  <c r="AP29" i="7"/>
  <c r="G29" i="28"/>
  <c r="F29" i="28"/>
  <c r="E29" i="28"/>
  <c r="AC31" i="7"/>
  <c r="U31" i="7"/>
  <c r="V31" i="7" s="1"/>
  <c r="AB31" i="7"/>
  <c r="AJ33" i="7"/>
  <c r="AB33" i="7"/>
  <c r="AI33" i="7"/>
  <c r="N29" i="7"/>
  <c r="AQ37" i="7"/>
  <c r="AI37" i="7"/>
  <c r="AC40" i="7"/>
  <c r="U40" i="7"/>
  <c r="V40" i="7" s="1"/>
  <c r="AJ41" i="7"/>
  <c r="AB41" i="7"/>
  <c r="AC44" i="7"/>
  <c r="N46" i="7"/>
  <c r="V46" i="7"/>
  <c r="AF49" i="7"/>
  <c r="AG49" i="7" s="1"/>
  <c r="AP49" i="7" s="1"/>
  <c r="AG48" i="7"/>
  <c r="X54" i="7"/>
  <c r="AE54" i="7" s="1"/>
  <c r="AL54" i="7" s="1"/>
  <c r="S54" i="7"/>
  <c r="AP58" i="7"/>
  <c r="AQ58" i="7" s="1"/>
  <c r="AG39" i="7"/>
  <c r="AC24" i="7"/>
  <c r="U24" i="7"/>
  <c r="AQ24" i="7"/>
  <c r="AI24" i="7"/>
  <c r="AC28" i="7"/>
  <c r="U28" i="7"/>
  <c r="AI28" i="7"/>
  <c r="AQ28" i="7"/>
  <c r="U29" i="7"/>
  <c r="N30" i="7"/>
  <c r="V30" i="7"/>
  <c r="AJ32" i="7"/>
  <c r="N34" i="7"/>
  <c r="U35" i="7"/>
  <c r="AP35" i="7"/>
  <c r="AC37" i="7"/>
  <c r="U37" i="7"/>
  <c r="AP37" i="7"/>
  <c r="AC38" i="7"/>
  <c r="U38" i="7"/>
  <c r="AP40" i="7"/>
  <c r="N42" i="7"/>
  <c r="AQ42" i="7"/>
  <c r="AI42" i="7"/>
  <c r="U44" i="7"/>
  <c r="V44" i="7" s="1"/>
  <c r="AP44" i="7"/>
  <c r="S51" i="7"/>
  <c r="R52" i="7"/>
  <c r="S52" i="7" s="1"/>
  <c r="N49" i="7"/>
  <c r="AJ53" i="7"/>
  <c r="AB53" i="7"/>
  <c r="AC53" i="7" s="1"/>
  <c r="H55" i="7"/>
  <c r="AF55" i="7"/>
  <c r="AG55" i="7" s="1"/>
  <c r="AM55" i="7"/>
  <c r="AN55" i="7" s="1"/>
  <c r="AP55" i="7" s="1"/>
  <c r="R55" i="7"/>
  <c r="S55" i="7" s="1"/>
  <c r="Y55" i="7"/>
  <c r="Z55" i="7" s="1"/>
  <c r="K55" i="7"/>
  <c r="L55" i="7" s="1"/>
  <c r="O26" i="7"/>
  <c r="AI27" i="7"/>
  <c r="AI31" i="7"/>
  <c r="N33" i="7"/>
  <c r="AI34" i="7"/>
  <c r="AQ34" i="7"/>
  <c r="AJ35" i="7"/>
  <c r="AB35" i="7"/>
  <c r="AJ40" i="7"/>
  <c r="AB40" i="7"/>
  <c r="AM41" i="7"/>
  <c r="AN41" i="7" s="1"/>
  <c r="K41" i="7"/>
  <c r="L41" i="7" s="1"/>
  <c r="R41" i="7"/>
  <c r="S41" i="7" s="1"/>
  <c r="H41" i="7"/>
  <c r="O41" i="7" s="1"/>
  <c r="AF41" i="7"/>
  <c r="AG41" i="7" s="1"/>
  <c r="AC42" i="7"/>
  <c r="U42" i="7"/>
  <c r="V42" i="7" s="1"/>
  <c r="N43" i="7"/>
  <c r="AI43" i="7"/>
  <c r="AQ43" i="7"/>
  <c r="AB44" i="7"/>
  <c r="U46" i="7"/>
  <c r="AC46" i="7"/>
  <c r="L39" i="7"/>
  <c r="AB23" i="7"/>
  <c r="AC23" i="7" s="1"/>
  <c r="Z39" i="7"/>
  <c r="AQ29" i="7"/>
  <c r="AI29" i="7"/>
  <c r="AC32" i="7"/>
  <c r="U32" i="7"/>
  <c r="AC26" i="7"/>
  <c r="U26" i="7"/>
  <c r="AQ26" i="7"/>
  <c r="AI26" i="7"/>
  <c r="AJ27" i="7"/>
  <c r="AB29" i="7"/>
  <c r="N31" i="7"/>
  <c r="AC33" i="7"/>
  <c r="U33" i="7"/>
  <c r="V35" i="7"/>
  <c r="N35" i="7"/>
  <c r="AQ35" i="7"/>
  <c r="AI35" i="7"/>
  <c r="V36" i="7"/>
  <c r="N36" i="7"/>
  <c r="V37" i="7"/>
  <c r="N37" i="7"/>
  <c r="H39" i="7"/>
  <c r="N40" i="7"/>
  <c r="AJ42" i="7"/>
  <c r="AB42" i="7"/>
  <c r="N44" i="7"/>
  <c r="AQ44" i="7"/>
  <c r="AI44" i="7"/>
  <c r="AJ44" i="7" s="1"/>
  <c r="AE46" i="7"/>
  <c r="Z46" i="7"/>
  <c r="N48" i="7"/>
  <c r="O48" i="7" s="1"/>
  <c r="O49" i="7"/>
  <c r="H51" i="7"/>
  <c r="V53" i="7"/>
  <c r="N53" i="7"/>
  <c r="O53" i="7" s="1"/>
  <c r="U53" i="7"/>
  <c r="AM52" i="7"/>
  <c r="AN52" i="7" s="1"/>
  <c r="AN51" i="7"/>
  <c r="H57" i="7"/>
  <c r="AM57" i="7"/>
  <c r="AN57" i="7" s="1"/>
  <c r="AP57" i="7" s="1"/>
  <c r="AQ57" i="7" s="1"/>
  <c r="K57" i="7"/>
  <c r="L57" i="7" s="1"/>
  <c r="Y57" i="7"/>
  <c r="Z57" i="7" s="1"/>
  <c r="AB58" i="7"/>
  <c r="AJ58" i="7"/>
  <c r="AN39" i="7"/>
  <c r="AI36" i="7"/>
  <c r="U23" i="7"/>
  <c r="V23" i="7" s="1"/>
  <c r="AP23" i="7"/>
  <c r="AC25" i="7"/>
  <c r="U25" i="7"/>
  <c r="AC27" i="7"/>
  <c r="U27" i="7"/>
  <c r="AI30" i="7"/>
  <c r="N32" i="7"/>
  <c r="U34" i="7"/>
  <c r="AB36" i="7"/>
  <c r="AI38" i="7"/>
  <c r="S39" i="7"/>
  <c r="U43" i="7"/>
  <c r="V43" i="7" s="1"/>
  <c r="L45" i="7"/>
  <c r="S45" i="7"/>
  <c r="U58" i="7"/>
  <c r="V58" i="7" s="1"/>
  <c r="AC58" i="7"/>
  <c r="AB34" i="7"/>
  <c r="N38" i="7"/>
  <c r="AB43" i="7"/>
  <c r="O44" i="7"/>
  <c r="K52" i="7"/>
  <c r="L52" i="7" s="1"/>
  <c r="L51" i="7"/>
  <c r="Y51" i="7"/>
  <c r="Z45" i="7"/>
  <c r="S48" i="7"/>
  <c r="AB48" i="7" s="1"/>
  <c r="R49" i="7"/>
  <c r="S49" i="7" s="1"/>
  <c r="AL48" i="7"/>
  <c r="AN48" i="7" s="1"/>
  <c r="AP48" i="7" s="1"/>
  <c r="AM56" i="7"/>
  <c r="AN56" i="7" s="1"/>
  <c r="AP56" i="7" s="1"/>
  <c r="K56" i="7"/>
  <c r="L56" i="7" s="1"/>
  <c r="U56" i="7" s="1"/>
  <c r="Y56" i="7"/>
  <c r="Z56" i="7" s="1"/>
  <c r="AF56" i="7"/>
  <c r="AG56" i="7" s="1"/>
  <c r="R57" i="7"/>
  <c r="S57" i="7" s="1"/>
  <c r="AI58" i="7"/>
  <c r="AF45" i="7"/>
  <c r="Z49" i="7"/>
  <c r="AI53" i="7"/>
  <c r="N58" i="7"/>
  <c r="O58" i="7" s="1"/>
  <c r="AM59" i="7"/>
  <c r="AN59" i="7" s="1"/>
  <c r="AF59" i="7"/>
  <c r="AG59" i="7" s="1"/>
  <c r="Y59" i="7"/>
  <c r="Z59" i="7" s="1"/>
  <c r="R59" i="7"/>
  <c r="S59" i="7" s="1"/>
  <c r="K59" i="7"/>
  <c r="L59" i="7" s="1"/>
  <c r="H59" i="7"/>
  <c r="L54" i="7"/>
  <c r="AN54" i="7"/>
  <c r="F30" i="28" l="1"/>
  <c r="AQ23" i="7"/>
  <c r="I30" i="28"/>
  <c r="AJ29" i="7"/>
  <c r="H30" i="28"/>
  <c r="AC29" i="7"/>
  <c r="G30" i="28"/>
  <c r="V29" i="7"/>
  <c r="O29" i="7"/>
  <c r="E30" i="28"/>
  <c r="N54" i="7"/>
  <c r="O54" i="7" s="1"/>
  <c r="AC57" i="7"/>
  <c r="U57" i="7"/>
  <c r="V57" i="7" s="1"/>
  <c r="N52" i="7"/>
  <c r="O52" i="7" s="1"/>
  <c r="AJ46" i="7"/>
  <c r="AB46" i="7"/>
  <c r="N41" i="7"/>
  <c r="AI59" i="7"/>
  <c r="AJ59" i="7" s="1"/>
  <c r="AG54" i="7"/>
  <c r="AI56" i="7"/>
  <c r="AQ56" i="7"/>
  <c r="Z54" i="7"/>
  <c r="AB45" i="7"/>
  <c r="U45" i="7"/>
  <c r="AC45" i="7"/>
  <c r="AG46" i="7"/>
  <c r="AL46" i="7"/>
  <c r="AN46" i="7" s="1"/>
  <c r="AP46" i="7" s="1"/>
  <c r="L47" i="7"/>
  <c r="N39" i="7"/>
  <c r="O39" i="7" s="1"/>
  <c r="AQ41" i="7"/>
  <c r="AI41" i="7"/>
  <c r="AP41" i="7"/>
  <c r="N55" i="7"/>
  <c r="O55" i="7" s="1"/>
  <c r="AQ55" i="7"/>
  <c r="AI55" i="7"/>
  <c r="N59" i="7"/>
  <c r="O59" i="7" s="1"/>
  <c r="V59" i="7"/>
  <c r="AP59" i="7"/>
  <c r="AQ59" i="7" s="1"/>
  <c r="AB56" i="7"/>
  <c r="AC56" i="7" s="1"/>
  <c r="AJ56" i="7"/>
  <c r="Y52" i="7"/>
  <c r="Z52" i="7" s="1"/>
  <c r="Z51" i="7"/>
  <c r="N45" i="7"/>
  <c r="O45" i="7" s="1"/>
  <c r="V45" i="7"/>
  <c r="AJ57" i="7"/>
  <c r="AB57" i="7"/>
  <c r="AI57" i="7"/>
  <c r="AJ55" i="7"/>
  <c r="AB55" i="7"/>
  <c r="AC55" i="7" s="1"/>
  <c r="U52" i="7"/>
  <c r="V52" i="7" s="1"/>
  <c r="AI39" i="7"/>
  <c r="AJ39" i="7" s="1"/>
  <c r="AQ48" i="7"/>
  <c r="AI48" i="7"/>
  <c r="AJ48" i="7" s="1"/>
  <c r="AB59" i="7"/>
  <c r="AF51" i="7"/>
  <c r="AG45" i="7"/>
  <c r="AC48" i="7"/>
  <c r="U48" i="7"/>
  <c r="V48" i="7" s="1"/>
  <c r="U39" i="7"/>
  <c r="V39" i="7" s="1"/>
  <c r="S47" i="7"/>
  <c r="AP54" i="7"/>
  <c r="AC59" i="7"/>
  <c r="U59" i="7"/>
  <c r="AB49" i="7"/>
  <c r="N56" i="7"/>
  <c r="O56" i="7" s="1"/>
  <c r="V56" i="7"/>
  <c r="U49" i="7"/>
  <c r="V49" i="7" s="1"/>
  <c r="AC49" i="7"/>
  <c r="N51" i="7"/>
  <c r="O51" i="7" s="1"/>
  <c r="AN47" i="7"/>
  <c r="AP39" i="7"/>
  <c r="AQ39" i="7" s="1"/>
  <c r="N57" i="7"/>
  <c r="O57" i="7" s="1"/>
  <c r="H47" i="7"/>
  <c r="AB39" i="7"/>
  <c r="AC39" i="7" s="1"/>
  <c r="Z47" i="7"/>
  <c r="AC41" i="7"/>
  <c r="U41" i="7"/>
  <c r="V41" i="7" s="1"/>
  <c r="U55" i="7"/>
  <c r="V55" i="7" s="1"/>
  <c r="U51" i="7"/>
  <c r="V51" i="7" s="1"/>
  <c r="U54" i="7"/>
  <c r="V54" i="7" s="1"/>
  <c r="AQ49" i="7"/>
  <c r="AI49" i="7"/>
  <c r="AJ49" i="7" s="1"/>
  <c r="F31" i="28" l="1"/>
  <c r="I31" i="28"/>
  <c r="H31" i="28"/>
  <c r="G31" i="28"/>
  <c r="E31" i="28"/>
  <c r="AN50" i="7"/>
  <c r="AF52" i="7"/>
  <c r="AG52" i="7" s="1"/>
  <c r="AG51" i="7"/>
  <c r="AB52" i="7"/>
  <c r="AC52" i="7" s="1"/>
  <c r="H50" i="7"/>
  <c r="U47" i="7"/>
  <c r="V47" i="7" s="1"/>
  <c r="S50" i="7"/>
  <c r="AQ46" i="7"/>
  <c r="AI46" i="7"/>
  <c r="L50" i="7"/>
  <c r="N47" i="7"/>
  <c r="O47" i="7" s="1"/>
  <c r="AB54" i="7"/>
  <c r="AC54" i="7" s="1"/>
  <c r="Z50" i="7"/>
  <c r="Z61" i="7" s="1"/>
  <c r="Z77" i="7" s="1"/>
  <c r="AB47" i="7"/>
  <c r="AC47" i="7" s="1"/>
  <c r="AI45" i="7"/>
  <c r="AJ45" i="7" s="1"/>
  <c r="AP45" i="7"/>
  <c r="AQ45" i="7" s="1"/>
  <c r="AG47" i="7"/>
  <c r="AB51" i="7"/>
  <c r="AC51" i="7" s="1"/>
  <c r="AI54" i="7"/>
  <c r="AJ54" i="7" s="1"/>
  <c r="AQ54" i="7"/>
  <c r="Z78" i="7" l="1"/>
  <c r="Z79" i="7" s="1"/>
  <c r="AI47" i="7"/>
  <c r="AJ47" i="7" s="1"/>
  <c r="AG50" i="7"/>
  <c r="AP50" i="7" s="1"/>
  <c r="AN67" i="7"/>
  <c r="AN61" i="7"/>
  <c r="AN77" i="7" s="1"/>
  <c r="Z62" i="7"/>
  <c r="Z63" i="7" s="1"/>
  <c r="AQ51" i="7"/>
  <c r="AI51" i="7"/>
  <c r="AJ51" i="7" s="1"/>
  <c r="AP51" i="7"/>
  <c r="AB50" i="7"/>
  <c r="AC50" i="7" s="1"/>
  <c r="Z67" i="7"/>
  <c r="N50" i="7"/>
  <c r="O50" i="7" s="1"/>
  <c r="L67" i="7"/>
  <c r="L61" i="7"/>
  <c r="L77" i="7" s="1"/>
  <c r="U50" i="7"/>
  <c r="V50" i="7" s="1"/>
  <c r="S67" i="7"/>
  <c r="S61" i="7"/>
  <c r="S77" i="7" s="1"/>
  <c r="H67" i="7"/>
  <c r="H61" i="7"/>
  <c r="H77" i="7" s="1"/>
  <c r="AI52" i="7"/>
  <c r="AJ52" i="7" s="1"/>
  <c r="AP52" i="7"/>
  <c r="AQ52" i="7" s="1"/>
  <c r="AP47" i="7"/>
  <c r="AQ47" i="7" s="1"/>
  <c r="H78" i="7" l="1"/>
  <c r="H79" i="7"/>
  <c r="AG61" i="7"/>
  <c r="AN78" i="7"/>
  <c r="AN79" i="7" s="1"/>
  <c r="Z80" i="7"/>
  <c r="AB77" i="7"/>
  <c r="AC77" i="7" s="1"/>
  <c r="S78" i="7"/>
  <c r="AB61" i="7"/>
  <c r="AC61" i="7" s="1"/>
  <c r="N77" i="7"/>
  <c r="O77" i="7" s="1"/>
  <c r="U77" i="7"/>
  <c r="V77" i="7" s="1"/>
  <c r="L78" i="7"/>
  <c r="Z64" i="7"/>
  <c r="Z65" i="7" s="1"/>
  <c r="H63" i="7"/>
  <c r="H62" i="7"/>
  <c r="L68" i="7"/>
  <c r="L69" i="7" s="1"/>
  <c r="N67" i="7"/>
  <c r="O67" i="7" s="1"/>
  <c r="H69" i="7"/>
  <c r="H68" i="7"/>
  <c r="AQ50" i="7"/>
  <c r="AI50" i="7"/>
  <c r="AJ50" i="7" s="1"/>
  <c r="AG67" i="7"/>
  <c r="AP67" i="7" s="1"/>
  <c r="AN62" i="7"/>
  <c r="AN63" i="7" s="1"/>
  <c r="S68" i="7"/>
  <c r="S69" i="7" s="1"/>
  <c r="U67" i="7"/>
  <c r="V67" i="7" s="1"/>
  <c r="S62" i="7"/>
  <c r="AB62" i="7" s="1"/>
  <c r="U61" i="7"/>
  <c r="V61" i="7" s="1"/>
  <c r="L62" i="7"/>
  <c r="L63" i="7" s="1"/>
  <c r="N61" i="7"/>
  <c r="O61" i="7" s="1"/>
  <c r="AB67" i="7"/>
  <c r="AC67" i="7" s="1"/>
  <c r="Z68" i="7"/>
  <c r="AG62" i="7"/>
  <c r="AG63" i="7" s="1"/>
  <c r="AN68" i="7"/>
  <c r="AN69" i="7" s="1"/>
  <c r="AG77" i="7" l="1"/>
  <c r="AP77" i="7" s="1"/>
  <c r="AQ77" i="7" s="1"/>
  <c r="AI61" i="7"/>
  <c r="AJ61" i="7" s="1"/>
  <c r="H80" i="7"/>
  <c r="H81" i="7" s="1"/>
  <c r="AP61" i="7"/>
  <c r="AQ61" i="7" s="1"/>
  <c r="AN80" i="7"/>
  <c r="AN81" i="7" s="1"/>
  <c r="Z81" i="7"/>
  <c r="S63" i="7"/>
  <c r="AB63" i="7" s="1"/>
  <c r="S79" i="7"/>
  <c r="AB78" i="7"/>
  <c r="AC78" i="7" s="1"/>
  <c r="L79" i="7"/>
  <c r="N78" i="7"/>
  <c r="O78" i="7" s="1"/>
  <c r="U78" i="7"/>
  <c r="V78" i="7" s="1"/>
  <c r="AN70" i="7"/>
  <c r="N69" i="7"/>
  <c r="O69" i="7" s="1"/>
  <c r="L70" i="7"/>
  <c r="L71" i="7" s="1"/>
  <c r="AJ64" i="7"/>
  <c r="AI62" i="7"/>
  <c r="AJ62" i="7" s="1"/>
  <c r="N62" i="7"/>
  <c r="O62" i="7" s="1"/>
  <c r="U62" i="7"/>
  <c r="V62" i="7" s="1"/>
  <c r="AC62" i="7"/>
  <c r="U68" i="7"/>
  <c r="V68" i="7" s="1"/>
  <c r="AP62" i="7"/>
  <c r="AQ62" i="7" s="1"/>
  <c r="AB68" i="7"/>
  <c r="AC68" i="7" s="1"/>
  <c r="AN64" i="7"/>
  <c r="AP63" i="7"/>
  <c r="AQ63" i="7" s="1"/>
  <c r="H70" i="7"/>
  <c r="O70" i="7" s="1"/>
  <c r="N68" i="7"/>
  <c r="O68" i="7" s="1"/>
  <c r="AI63" i="7"/>
  <c r="AJ63" i="7" s="1"/>
  <c r="AG64" i="7"/>
  <c r="AG65" i="7" s="1"/>
  <c r="Z69" i="7"/>
  <c r="L64" i="7"/>
  <c r="L65" i="7" s="1"/>
  <c r="N63" i="7"/>
  <c r="O63" i="7" s="1"/>
  <c r="S70" i="7"/>
  <c r="U69" i="7"/>
  <c r="V69" i="7" s="1"/>
  <c r="AI67" i="7"/>
  <c r="AJ67" i="7" s="1"/>
  <c r="AG68" i="7"/>
  <c r="AQ67" i="7"/>
  <c r="H64" i="7"/>
  <c r="O64" i="7" s="1"/>
  <c r="AG78" i="7" l="1"/>
  <c r="AI77" i="7"/>
  <c r="AJ77" i="7" s="1"/>
  <c r="S64" i="7"/>
  <c r="AC64" i="7" s="1"/>
  <c r="U63" i="7"/>
  <c r="V63" i="7" s="1"/>
  <c r="AC63" i="7"/>
  <c r="S80" i="7"/>
  <c r="AB80" i="7" s="1"/>
  <c r="AC80" i="7" s="1"/>
  <c r="AB79" i="7"/>
  <c r="AC79" i="7" s="1"/>
  <c r="U79" i="7"/>
  <c r="V79" i="7" s="1"/>
  <c r="N79" i="7"/>
  <c r="O79" i="7" s="1"/>
  <c r="L80" i="7"/>
  <c r="L81" i="7" s="1"/>
  <c r="AI65" i="7"/>
  <c r="AJ65" i="7" s="1"/>
  <c r="H33" i="28" s="1"/>
  <c r="AI68" i="7"/>
  <c r="AJ68" i="7" s="1"/>
  <c r="AC70" i="7"/>
  <c r="U70" i="7"/>
  <c r="AG69" i="7"/>
  <c r="S71" i="7"/>
  <c r="AP64" i="7"/>
  <c r="AP68" i="7"/>
  <c r="AQ68" i="7" s="1"/>
  <c r="N70" i="7"/>
  <c r="V70" i="7"/>
  <c r="AI64" i="7"/>
  <c r="AQ64" i="7"/>
  <c r="H65" i="7"/>
  <c r="N65" i="7" s="1"/>
  <c r="V64" i="7"/>
  <c r="N64" i="7"/>
  <c r="Z70" i="7"/>
  <c r="AB69" i="7"/>
  <c r="AC69" i="7" s="1"/>
  <c r="H71" i="7"/>
  <c r="AN65" i="7"/>
  <c r="AP65" i="7" s="1"/>
  <c r="AQ65" i="7" s="1"/>
  <c r="I33" i="28" s="1"/>
  <c r="N71" i="7"/>
  <c r="AN71" i="7"/>
  <c r="U64" i="7" l="1"/>
  <c r="AB64" i="7"/>
  <c r="AG79" i="7"/>
  <c r="AP78" i="7"/>
  <c r="AQ78" i="7" s="1"/>
  <c r="AI78" i="7"/>
  <c r="AJ78" i="7" s="1"/>
  <c r="S65" i="7"/>
  <c r="AB65" i="7" s="1"/>
  <c r="AC65" i="7" s="1"/>
  <c r="G33" i="28" s="1"/>
  <c r="S81" i="7"/>
  <c r="AB81" i="7" s="1"/>
  <c r="AC81" i="7" s="1"/>
  <c r="G32" i="28" s="1"/>
  <c r="N80" i="7"/>
  <c r="O80" i="7" s="1"/>
  <c r="U80" i="7"/>
  <c r="V80" i="7" s="1"/>
  <c r="N81" i="7"/>
  <c r="O81" i="7" s="1"/>
  <c r="E32" i="28" s="1"/>
  <c r="AJ70" i="7"/>
  <c r="AB70" i="7"/>
  <c r="Z71" i="7"/>
  <c r="O65" i="7"/>
  <c r="E33" i="28" s="1"/>
  <c r="AI69" i="7"/>
  <c r="AJ69" i="7" s="1"/>
  <c r="AG70" i="7"/>
  <c r="AP69" i="7"/>
  <c r="AQ69" i="7" s="1"/>
  <c r="O71" i="7"/>
  <c r="U71" i="7"/>
  <c r="V71" i="7" s="1"/>
  <c r="AP79" i="7" l="1"/>
  <c r="AQ79" i="7" s="1"/>
  <c r="AI79" i="7"/>
  <c r="AJ79" i="7" s="1"/>
  <c r="AG80" i="7"/>
  <c r="U65" i="7"/>
  <c r="V65" i="7" s="1"/>
  <c r="F33" i="28" s="1"/>
  <c r="U81" i="7"/>
  <c r="V81" i="7" s="1"/>
  <c r="F32" i="28" s="1"/>
  <c r="AQ70" i="7"/>
  <c r="AI70" i="7"/>
  <c r="AP70" i="7"/>
  <c r="AG71" i="7"/>
  <c r="AB71" i="7"/>
  <c r="AC71" i="7" s="1"/>
  <c r="AG81" i="7" l="1"/>
  <c r="AP80" i="7"/>
  <c r="AQ80" i="7" s="1"/>
  <c r="AI80" i="7"/>
  <c r="AJ80" i="7" s="1"/>
  <c r="AI71" i="7"/>
  <c r="AJ71" i="7" s="1"/>
  <c r="AP71" i="7"/>
  <c r="AQ71" i="7" s="1"/>
  <c r="AI81" i="7" l="1"/>
  <c r="AJ81" i="7" s="1"/>
  <c r="H32" i="28" s="1"/>
  <c r="AP81" i="7"/>
  <c r="AQ81" i="7" s="1"/>
  <c r="I32" i="28" s="1"/>
  <c r="Q74" i="6"/>
  <c r="X74" i="6" s="1"/>
  <c r="AE74" i="6" s="1"/>
  <c r="G59" i="6"/>
  <c r="AN58" i="6"/>
  <c r="AM58" i="6"/>
  <c r="AF58" i="6"/>
  <c r="AG58" i="6" s="1"/>
  <c r="Z58" i="6"/>
  <c r="Y58" i="6"/>
  <c r="S58" i="6"/>
  <c r="L58" i="6"/>
  <c r="K58" i="6"/>
  <c r="H58" i="6"/>
  <c r="H57" i="6"/>
  <c r="G57" i="6"/>
  <c r="AM56" i="6"/>
  <c r="AN56" i="6" s="1"/>
  <c r="AP56" i="6" s="1"/>
  <c r="AG56" i="6"/>
  <c r="AQ56" i="6" s="1"/>
  <c r="AF56" i="6"/>
  <c r="Y56" i="6"/>
  <c r="Z56" i="6" s="1"/>
  <c r="S56" i="6"/>
  <c r="R56" i="6"/>
  <c r="K56" i="6"/>
  <c r="L56" i="6" s="1"/>
  <c r="H56" i="6"/>
  <c r="G56" i="6"/>
  <c r="H55" i="6"/>
  <c r="G55" i="6"/>
  <c r="AM54" i="6"/>
  <c r="AF54" i="6"/>
  <c r="Y54" i="6"/>
  <c r="R54" i="6"/>
  <c r="K54" i="6"/>
  <c r="L54" i="6" s="1"/>
  <c r="J54" i="6"/>
  <c r="Q54" i="6" s="1"/>
  <c r="X54" i="6" s="1"/>
  <c r="AE54" i="6" s="1"/>
  <c r="AL54" i="6" s="1"/>
  <c r="G54" i="6"/>
  <c r="H54" i="6" s="1"/>
  <c r="AN53" i="6"/>
  <c r="AG53" i="6"/>
  <c r="Z53" i="6"/>
  <c r="AB53" i="6" s="1"/>
  <c r="S53" i="6"/>
  <c r="N53" i="6"/>
  <c r="L53" i="6"/>
  <c r="H53" i="6"/>
  <c r="AM52" i="6"/>
  <c r="AF52" i="6"/>
  <c r="Y52" i="6"/>
  <c r="S52" i="6"/>
  <c r="R52" i="6"/>
  <c r="Q52" i="6"/>
  <c r="X52" i="6" s="1"/>
  <c r="AE52" i="6" s="1"/>
  <c r="K52" i="6"/>
  <c r="L52" i="6" s="1"/>
  <c r="AM51" i="6"/>
  <c r="AF51" i="6"/>
  <c r="Y51" i="6"/>
  <c r="S51" i="6"/>
  <c r="R51" i="6"/>
  <c r="Q51" i="6"/>
  <c r="X51" i="6" s="1"/>
  <c r="AE51" i="6" s="1"/>
  <c r="AL51" i="6" s="1"/>
  <c r="L51" i="6"/>
  <c r="K51" i="6"/>
  <c r="AF49" i="6"/>
  <c r="Y49" i="6"/>
  <c r="R49" i="6"/>
  <c r="J49" i="6"/>
  <c r="AN48" i="6"/>
  <c r="AP48" i="6" s="1"/>
  <c r="AM48" i="6"/>
  <c r="AM49" i="6" s="1"/>
  <c r="AG48" i="6"/>
  <c r="AF48" i="6"/>
  <c r="AE48" i="6"/>
  <c r="Y48" i="6"/>
  <c r="X48" i="6"/>
  <c r="R48" i="6"/>
  <c r="Q48" i="6"/>
  <c r="S48" i="6" s="1"/>
  <c r="L48" i="6"/>
  <c r="K48" i="6"/>
  <c r="K49" i="6" s="1"/>
  <c r="J48" i="6"/>
  <c r="AL48" i="6" s="1"/>
  <c r="G48" i="6"/>
  <c r="H48" i="6" s="1"/>
  <c r="Q46" i="6"/>
  <c r="L46" i="6"/>
  <c r="N46" i="6" s="1"/>
  <c r="J46" i="6"/>
  <c r="H46" i="6"/>
  <c r="O46" i="6" s="1"/>
  <c r="AL45" i="6"/>
  <c r="AE45" i="6"/>
  <c r="X45" i="6"/>
  <c r="Q45" i="6"/>
  <c r="K45" i="6"/>
  <c r="L45" i="6" s="1"/>
  <c r="J45" i="6"/>
  <c r="G45" i="6"/>
  <c r="F45" i="6"/>
  <c r="AP44" i="6"/>
  <c r="AM44" i="6"/>
  <c r="AN44" i="6" s="1"/>
  <c r="AG44" i="6"/>
  <c r="AF44" i="6"/>
  <c r="AB44" i="6"/>
  <c r="Y44" i="6"/>
  <c r="Z44" i="6" s="1"/>
  <c r="S44" i="6"/>
  <c r="R44" i="6"/>
  <c r="N44" i="6"/>
  <c r="K44" i="6"/>
  <c r="L44" i="6" s="1"/>
  <c r="G44" i="6"/>
  <c r="H44" i="6" s="1"/>
  <c r="AQ43" i="6"/>
  <c r="AM43" i="6"/>
  <c r="AN43" i="6" s="1"/>
  <c r="AP43" i="6" s="1"/>
  <c r="AF43" i="6"/>
  <c r="AG43" i="6" s="1"/>
  <c r="AC43" i="6"/>
  <c r="Y43" i="6"/>
  <c r="Z43" i="6" s="1"/>
  <c r="R43" i="6"/>
  <c r="S43" i="6" s="1"/>
  <c r="O43" i="6"/>
  <c r="L43" i="6"/>
  <c r="G43" i="6"/>
  <c r="H43" i="6" s="1"/>
  <c r="AN42" i="6"/>
  <c r="AP42" i="6" s="1"/>
  <c r="AM42" i="6"/>
  <c r="AI42" i="6"/>
  <c r="AF42" i="6"/>
  <c r="AG42" i="6" s="1"/>
  <c r="AQ42" i="6" s="1"/>
  <c r="Z42" i="6"/>
  <c r="Y42" i="6"/>
  <c r="R42" i="6"/>
  <c r="S42" i="6" s="1"/>
  <c r="AC42" i="6" s="1"/>
  <c r="L42" i="6"/>
  <c r="U42" i="6" s="1"/>
  <c r="K42" i="6"/>
  <c r="G42" i="6"/>
  <c r="H42" i="6" s="1"/>
  <c r="O42" i="6" s="1"/>
  <c r="AM41" i="6"/>
  <c r="AN41" i="6" s="1"/>
  <c r="AJ41" i="6"/>
  <c r="AF41" i="6"/>
  <c r="AG41" i="6" s="1"/>
  <c r="Y41" i="6"/>
  <c r="Z41" i="6" s="1"/>
  <c r="R41" i="6"/>
  <c r="S41" i="6" s="1"/>
  <c r="K41" i="6"/>
  <c r="L41" i="6" s="1"/>
  <c r="H41" i="6"/>
  <c r="O41" i="6" s="1"/>
  <c r="AM40" i="6"/>
  <c r="AN40" i="6" s="1"/>
  <c r="AG40" i="6"/>
  <c r="AF40" i="6"/>
  <c r="Y40" i="6"/>
  <c r="Z40" i="6" s="1"/>
  <c r="AJ40" i="6" s="1"/>
  <c r="S40" i="6"/>
  <c r="R40" i="6"/>
  <c r="K40" i="6"/>
  <c r="L40" i="6" s="1"/>
  <c r="G40" i="6"/>
  <c r="H40" i="6" s="1"/>
  <c r="O40" i="6" s="1"/>
  <c r="AQ38" i="6"/>
  <c r="AM38" i="6"/>
  <c r="AN38" i="6" s="1"/>
  <c r="AP38" i="6" s="1"/>
  <c r="AI38" i="6"/>
  <c r="AF38" i="6"/>
  <c r="AG38" i="6" s="1"/>
  <c r="AC38" i="6"/>
  <c r="Y38" i="6"/>
  <c r="Z38" i="6" s="1"/>
  <c r="U38" i="6"/>
  <c r="R38" i="6"/>
  <c r="S38" i="6" s="1"/>
  <c r="K38" i="6"/>
  <c r="L38" i="6" s="1"/>
  <c r="G38" i="6"/>
  <c r="H38" i="6" s="1"/>
  <c r="O38" i="6" s="1"/>
  <c r="AN37" i="6"/>
  <c r="AM37" i="6"/>
  <c r="AF37" i="6"/>
  <c r="AG37" i="6" s="1"/>
  <c r="AQ37" i="6" s="1"/>
  <c r="Z37" i="6"/>
  <c r="Y37" i="6"/>
  <c r="R37" i="6"/>
  <c r="S37" i="6" s="1"/>
  <c r="AC37" i="6" s="1"/>
  <c r="L37" i="6"/>
  <c r="K37" i="6"/>
  <c r="G37" i="6"/>
  <c r="H37" i="6" s="1"/>
  <c r="O37" i="6" s="1"/>
  <c r="AP36" i="6"/>
  <c r="AM36" i="6"/>
  <c r="AN36" i="6" s="1"/>
  <c r="AJ36" i="6"/>
  <c r="AF36" i="6"/>
  <c r="AG36" i="6" s="1"/>
  <c r="AB36" i="6"/>
  <c r="Y36" i="6"/>
  <c r="Z36" i="6" s="1"/>
  <c r="V36" i="6"/>
  <c r="R36" i="6"/>
  <c r="S36" i="6" s="1"/>
  <c r="N36" i="6"/>
  <c r="K36" i="6"/>
  <c r="L36" i="6" s="1"/>
  <c r="H36" i="6"/>
  <c r="O36" i="6" s="1"/>
  <c r="G36" i="6"/>
  <c r="AP35" i="6"/>
  <c r="AM35" i="6"/>
  <c r="AN35" i="6" s="1"/>
  <c r="AG35" i="6"/>
  <c r="AF35" i="6"/>
  <c r="AB35" i="6"/>
  <c r="Y35" i="6"/>
  <c r="Z35" i="6" s="1"/>
  <c r="AJ35" i="6" s="1"/>
  <c r="S35" i="6"/>
  <c r="R35" i="6"/>
  <c r="N35" i="6"/>
  <c r="K35" i="6"/>
  <c r="L35" i="6" s="1"/>
  <c r="V35" i="6" s="1"/>
  <c r="G35" i="6"/>
  <c r="H35" i="6" s="1"/>
  <c r="O35" i="6" s="1"/>
  <c r="AQ34" i="6"/>
  <c r="AM34" i="6"/>
  <c r="AN34" i="6" s="1"/>
  <c r="AP34" i="6" s="1"/>
  <c r="AF34" i="6"/>
  <c r="AG34" i="6" s="1"/>
  <c r="AC34" i="6"/>
  <c r="Y34" i="6"/>
  <c r="Z34" i="6" s="1"/>
  <c r="AI34" i="6" s="1"/>
  <c r="R34" i="6"/>
  <c r="S34" i="6" s="1"/>
  <c r="O34" i="6"/>
  <c r="K34" i="6"/>
  <c r="L34" i="6" s="1"/>
  <c r="G34" i="6"/>
  <c r="H34" i="6" s="1"/>
  <c r="AN33" i="6"/>
  <c r="AP33" i="6" s="1"/>
  <c r="AM33" i="6"/>
  <c r="AI33" i="6"/>
  <c r="AF33" i="6"/>
  <c r="AG33" i="6" s="1"/>
  <c r="AQ33" i="6" s="1"/>
  <c r="Z33" i="6"/>
  <c r="Y33" i="6"/>
  <c r="U33" i="6"/>
  <c r="R33" i="6"/>
  <c r="S33" i="6" s="1"/>
  <c r="AC33" i="6" s="1"/>
  <c r="L33" i="6"/>
  <c r="K33" i="6"/>
  <c r="G33" i="6"/>
  <c r="H33" i="6" s="1"/>
  <c r="O33" i="6" s="1"/>
  <c r="AM32" i="6"/>
  <c r="AN32" i="6" s="1"/>
  <c r="AI32" i="6"/>
  <c r="AF32" i="6"/>
  <c r="AG32" i="6" s="1"/>
  <c r="AQ32" i="6" s="1"/>
  <c r="AB32" i="6"/>
  <c r="Y32" i="6"/>
  <c r="Z32" i="6" s="1"/>
  <c r="AJ32" i="6" s="1"/>
  <c r="V32" i="6"/>
  <c r="R32" i="6"/>
  <c r="S32" i="6" s="1"/>
  <c r="K32" i="6"/>
  <c r="L32" i="6" s="1"/>
  <c r="G32" i="6"/>
  <c r="H32" i="6" s="1"/>
  <c r="AM31" i="6"/>
  <c r="AN31" i="6" s="1"/>
  <c r="AP31" i="6" s="1"/>
  <c r="AG31" i="6"/>
  <c r="AQ31" i="6" s="1"/>
  <c r="AF31" i="6"/>
  <c r="Y31" i="6"/>
  <c r="Z31" i="6" s="1"/>
  <c r="R31" i="6"/>
  <c r="S31" i="6" s="1"/>
  <c r="K31" i="6"/>
  <c r="L31" i="6" s="1"/>
  <c r="G31" i="6"/>
  <c r="H31" i="6" s="1"/>
  <c r="O31" i="6" s="1"/>
  <c r="AQ30" i="6"/>
  <c r="AM30" i="6"/>
  <c r="AN30" i="6" s="1"/>
  <c r="AP30" i="6" s="1"/>
  <c r="AJ30" i="6"/>
  <c r="AF30" i="6"/>
  <c r="AG30" i="6" s="1"/>
  <c r="AB30" i="6"/>
  <c r="Y30" i="6"/>
  <c r="Z30" i="6" s="1"/>
  <c r="AI30" i="6" s="1"/>
  <c r="U30" i="6"/>
  <c r="R30" i="6"/>
  <c r="S30" i="6" s="1"/>
  <c r="AC30" i="6" s="1"/>
  <c r="K30" i="6"/>
  <c r="L30" i="6" s="1"/>
  <c r="H30" i="6"/>
  <c r="O30" i="6" s="1"/>
  <c r="G30" i="6"/>
  <c r="AN29" i="6"/>
  <c r="AM29" i="6"/>
  <c r="AF29" i="6"/>
  <c r="AG29" i="6" s="1"/>
  <c r="Z29" i="6"/>
  <c r="Y29" i="6"/>
  <c r="S29" i="6"/>
  <c r="R29" i="6"/>
  <c r="L29" i="6"/>
  <c r="K29" i="6"/>
  <c r="G29" i="6"/>
  <c r="H29" i="6" s="1"/>
  <c r="AN28" i="6"/>
  <c r="AP28" i="6" s="1"/>
  <c r="AJ28" i="6"/>
  <c r="AG28" i="6"/>
  <c r="Z28" i="6"/>
  <c r="S28" i="6"/>
  <c r="AC28" i="6" s="1"/>
  <c r="L28" i="6"/>
  <c r="N28" i="6" s="1"/>
  <c r="H28" i="6"/>
  <c r="O28" i="6" s="1"/>
  <c r="AP27" i="6"/>
  <c r="AN27" i="6"/>
  <c r="AJ27" i="6"/>
  <c r="AG27" i="6"/>
  <c r="AC27" i="6"/>
  <c r="Z27" i="6"/>
  <c r="U27" i="6"/>
  <c r="S27" i="6"/>
  <c r="AB27" i="6" s="1"/>
  <c r="L27" i="6"/>
  <c r="V27" i="6" s="1"/>
  <c r="H27" i="6"/>
  <c r="O27" i="6" s="1"/>
  <c r="AN26" i="6"/>
  <c r="AP26" i="6" s="1"/>
  <c r="AJ26" i="6"/>
  <c r="AG26" i="6"/>
  <c r="Z26" i="6"/>
  <c r="S26" i="6"/>
  <c r="AC26" i="6" s="1"/>
  <c r="L26" i="6"/>
  <c r="N26" i="6" s="1"/>
  <c r="H26" i="6"/>
  <c r="O26" i="6" s="1"/>
  <c r="AP25" i="6"/>
  <c r="AN25" i="6"/>
  <c r="AJ25" i="6"/>
  <c r="AG25" i="6"/>
  <c r="AC25" i="6"/>
  <c r="Z25" i="6"/>
  <c r="U25" i="6"/>
  <c r="S25" i="6"/>
  <c r="AB25" i="6" s="1"/>
  <c r="N25" i="6"/>
  <c r="L25" i="6"/>
  <c r="V25" i="6" s="1"/>
  <c r="H25" i="6"/>
  <c r="O25" i="6" s="1"/>
  <c r="AN24" i="6"/>
  <c r="AP24" i="6" s="1"/>
  <c r="AJ24" i="6"/>
  <c r="AG24" i="6"/>
  <c r="Z24" i="6"/>
  <c r="S24" i="6"/>
  <c r="AC24" i="6" s="1"/>
  <c r="L24" i="6"/>
  <c r="N24" i="6" s="1"/>
  <c r="H24" i="6"/>
  <c r="O24" i="6" s="1"/>
  <c r="AN23" i="6"/>
  <c r="I24" i="28" s="1"/>
  <c r="AG23" i="6"/>
  <c r="Z23" i="6"/>
  <c r="S23" i="6"/>
  <c r="L23" i="6"/>
  <c r="H23" i="6"/>
  <c r="AP29" i="6" l="1"/>
  <c r="N23" i="6"/>
  <c r="O23" i="6" s="1"/>
  <c r="AI29" i="6"/>
  <c r="AJ29" i="6" s="1"/>
  <c r="G24" i="28"/>
  <c r="E24" i="28"/>
  <c r="AG39" i="6"/>
  <c r="H24" i="28"/>
  <c r="AP23" i="6"/>
  <c r="I25" i="28" s="1"/>
  <c r="AB23" i="6"/>
  <c r="F24" i="28"/>
  <c r="U23" i="6"/>
  <c r="V23" i="6" s="1"/>
  <c r="AP40" i="6"/>
  <c r="U48" i="6"/>
  <c r="AJ31" i="6"/>
  <c r="AB31" i="6"/>
  <c r="AL52" i="6"/>
  <c r="AG52" i="6"/>
  <c r="O54" i="6"/>
  <c r="AC31" i="6"/>
  <c r="U31" i="6"/>
  <c r="V31" i="6" s="1"/>
  <c r="N32" i="6"/>
  <c r="O32" i="6"/>
  <c r="V26" i="6"/>
  <c r="AQ26" i="6"/>
  <c r="AI26" i="6"/>
  <c r="AB28" i="6"/>
  <c r="N29" i="6"/>
  <c r="E25" i="28" s="1"/>
  <c r="V34" i="6"/>
  <c r="N34" i="6"/>
  <c r="AC41" i="6"/>
  <c r="U41" i="6"/>
  <c r="V41" i="6" s="1"/>
  <c r="AQ41" i="6"/>
  <c r="AI41" i="6"/>
  <c r="N43" i="6"/>
  <c r="AJ43" i="6"/>
  <c r="AB43" i="6"/>
  <c r="V48" i="6"/>
  <c r="N48" i="6"/>
  <c r="O48" i="6" s="1"/>
  <c r="U52" i="6"/>
  <c r="AI53" i="6"/>
  <c r="AJ53" i="6" s="1"/>
  <c r="V24" i="6"/>
  <c r="AQ24" i="6"/>
  <c r="AI24" i="6"/>
  <c r="AB26" i="6"/>
  <c r="N27" i="6"/>
  <c r="V28" i="6"/>
  <c r="AQ28" i="6"/>
  <c r="AI28" i="6"/>
  <c r="AB29" i="6"/>
  <c r="AC29" i="6" s="1"/>
  <c r="V33" i="6"/>
  <c r="N33" i="6"/>
  <c r="AJ33" i="6"/>
  <c r="AB33" i="6"/>
  <c r="AC35" i="6"/>
  <c r="U35" i="6"/>
  <c r="AQ35" i="6"/>
  <c r="AI35" i="6"/>
  <c r="V42" i="6"/>
  <c r="N42" i="6"/>
  <c r="AJ42" i="6"/>
  <c r="AB42" i="6"/>
  <c r="AC44" i="6"/>
  <c r="U44" i="6"/>
  <c r="AQ44" i="6"/>
  <c r="AI44" i="6"/>
  <c r="AJ44" i="6" s="1"/>
  <c r="G51" i="6"/>
  <c r="H45" i="6"/>
  <c r="V46" i="6"/>
  <c r="Q49" i="6"/>
  <c r="S49" i="6" s="1"/>
  <c r="AL49" i="6"/>
  <c r="AN49" i="6" s="1"/>
  <c r="AE49" i="6"/>
  <c r="AG49" i="6" s="1"/>
  <c r="X49" i="6"/>
  <c r="Z49" i="6"/>
  <c r="U51" i="6"/>
  <c r="AG51" i="6"/>
  <c r="O53" i="6"/>
  <c r="N54" i="6"/>
  <c r="AB56" i="6"/>
  <c r="U58" i="6"/>
  <c r="AN39" i="6"/>
  <c r="AQ25" i="6"/>
  <c r="AI25" i="6"/>
  <c r="U26" i="6"/>
  <c r="U29" i="6"/>
  <c r="V29" i="6" s="1"/>
  <c r="AQ29" i="6"/>
  <c r="N31" i="6"/>
  <c r="AI31" i="6"/>
  <c r="AC32" i="6"/>
  <c r="U32" i="6"/>
  <c r="AP32" i="6"/>
  <c r="U34" i="6"/>
  <c r="V37" i="6"/>
  <c r="N37" i="6"/>
  <c r="AJ37" i="6"/>
  <c r="AB37" i="6"/>
  <c r="AP37" i="6"/>
  <c r="N40" i="6"/>
  <c r="AB40" i="6"/>
  <c r="N41" i="6"/>
  <c r="AB41" i="6"/>
  <c r="AP41" i="6"/>
  <c r="U43" i="6"/>
  <c r="V43" i="6" s="1"/>
  <c r="AI43" i="6"/>
  <c r="V44" i="6"/>
  <c r="L49" i="6"/>
  <c r="V51" i="6"/>
  <c r="Z51" i="6"/>
  <c r="AN51" i="6"/>
  <c r="AP53" i="6"/>
  <c r="AQ53" i="6" s="1"/>
  <c r="N56" i="6"/>
  <c r="O56" i="6" s="1"/>
  <c r="V56" i="6"/>
  <c r="H39" i="6"/>
  <c r="AB24" i="6"/>
  <c r="AJ34" i="6"/>
  <c r="AB34" i="6"/>
  <c r="S39" i="6"/>
  <c r="AF59" i="6"/>
  <c r="AG59" i="6" s="1"/>
  <c r="R59" i="6"/>
  <c r="S59" i="6" s="1"/>
  <c r="H59" i="6"/>
  <c r="K59" i="6"/>
  <c r="L59" i="6" s="1"/>
  <c r="AM59" i="6"/>
  <c r="AN59" i="6" s="1"/>
  <c r="AP59" i="6" s="1"/>
  <c r="L39" i="6"/>
  <c r="AI23" i="6"/>
  <c r="U24" i="6"/>
  <c r="AQ27" i="6"/>
  <c r="AI27" i="6"/>
  <c r="U28" i="6"/>
  <c r="V30" i="6"/>
  <c r="N30" i="6"/>
  <c r="AC36" i="6"/>
  <c r="U36" i="6"/>
  <c r="AQ36" i="6"/>
  <c r="AI36" i="6"/>
  <c r="U37" i="6"/>
  <c r="AI37" i="6"/>
  <c r="V38" i="6"/>
  <c r="N38" i="6"/>
  <c r="AJ38" i="6"/>
  <c r="AB38" i="6"/>
  <c r="Z39" i="6"/>
  <c r="AC40" i="6"/>
  <c r="U40" i="6"/>
  <c r="V40" i="6" s="1"/>
  <c r="AQ40" i="6"/>
  <c r="AI40" i="6"/>
  <c r="N45" i="6"/>
  <c r="X46" i="6"/>
  <c r="S46" i="6"/>
  <c r="AQ48" i="6"/>
  <c r="AI48" i="6"/>
  <c r="G49" i="6"/>
  <c r="H49" i="6" s="1"/>
  <c r="V52" i="6"/>
  <c r="Z52" i="6"/>
  <c r="AN52" i="6"/>
  <c r="AP52" i="6" s="1"/>
  <c r="AC56" i="6"/>
  <c r="AI58" i="6"/>
  <c r="Y59" i="6"/>
  <c r="Z59" i="6" s="1"/>
  <c r="O44" i="6"/>
  <c r="R45" i="6"/>
  <c r="S45" i="6" s="1"/>
  <c r="Y45" i="6"/>
  <c r="Z45" i="6" s="1"/>
  <c r="AC53" i="6"/>
  <c r="U53" i="6"/>
  <c r="V53" i="6" s="1"/>
  <c r="AG54" i="6"/>
  <c r="V58" i="6"/>
  <c r="N58" i="6"/>
  <c r="AJ58" i="6"/>
  <c r="AB58" i="6"/>
  <c r="AC58" i="6" s="1"/>
  <c r="AP58" i="6"/>
  <c r="AQ58" i="6" s="1"/>
  <c r="Z48" i="6"/>
  <c r="S54" i="6"/>
  <c r="Z54" i="6"/>
  <c r="AN54" i="6"/>
  <c r="AP54" i="6" s="1"/>
  <c r="U56" i="6"/>
  <c r="AI56" i="6"/>
  <c r="AJ56" i="6" s="1"/>
  <c r="O58" i="6"/>
  <c r="AL74" i="6"/>
  <c r="AM45" i="6" s="1"/>
  <c r="AN45" i="6" s="1"/>
  <c r="AF45" i="6"/>
  <c r="AG45" i="6" s="1"/>
  <c r="AM55" i="6"/>
  <c r="AN55" i="6" s="1"/>
  <c r="AF55" i="6"/>
  <c r="AG55" i="6" s="1"/>
  <c r="Y55" i="6"/>
  <c r="Z55" i="6" s="1"/>
  <c r="R55" i="6"/>
  <c r="S55" i="6" s="1"/>
  <c r="K55" i="6"/>
  <c r="L55" i="6" s="1"/>
  <c r="AM57" i="6"/>
  <c r="AN57" i="6" s="1"/>
  <c r="AP57" i="6" s="1"/>
  <c r="AF57" i="6"/>
  <c r="AG57" i="6" s="1"/>
  <c r="Y57" i="6"/>
  <c r="Z57" i="6" s="1"/>
  <c r="R57" i="6"/>
  <c r="S57" i="6" s="1"/>
  <c r="K57" i="6"/>
  <c r="L57" i="6" s="1"/>
  <c r="I26" i="28" l="1"/>
  <c r="E26" i="28"/>
  <c r="AQ23" i="6"/>
  <c r="AI39" i="6"/>
  <c r="AJ39" i="6" s="1"/>
  <c r="F25" i="28"/>
  <c r="O29" i="6"/>
  <c r="AJ23" i="6"/>
  <c r="H25" i="28"/>
  <c r="AC23" i="6"/>
  <c r="G25" i="28"/>
  <c r="AI49" i="6"/>
  <c r="AQ49" i="6"/>
  <c r="U49" i="6"/>
  <c r="N57" i="6"/>
  <c r="O57" i="6" s="1"/>
  <c r="AI55" i="6"/>
  <c r="AI54" i="6"/>
  <c r="AQ54" i="6"/>
  <c r="U46" i="6"/>
  <c r="AC46" i="6"/>
  <c r="O59" i="6"/>
  <c r="AB57" i="6"/>
  <c r="AJ57" i="6"/>
  <c r="U55" i="6"/>
  <c r="V55" i="6" s="1"/>
  <c r="AI45" i="6"/>
  <c r="U54" i="6"/>
  <c r="V54" i="6" s="1"/>
  <c r="AB59" i="6"/>
  <c r="AC59" i="6" s="1"/>
  <c r="AI59" i="6"/>
  <c r="AJ59" i="6" s="1"/>
  <c r="AQ59" i="6"/>
  <c r="AB51" i="6"/>
  <c r="AC51" i="6" s="1"/>
  <c r="V49" i="6"/>
  <c r="N49" i="6"/>
  <c r="O45" i="6"/>
  <c r="AQ57" i="6"/>
  <c r="AI57" i="6"/>
  <c r="AJ55" i="6"/>
  <c r="AB55" i="6"/>
  <c r="AC55" i="6" s="1"/>
  <c r="AP45" i="6"/>
  <c r="AQ45" i="6" s="1"/>
  <c r="AJ48" i="6"/>
  <c r="AB48" i="6"/>
  <c r="AC48" i="6" s="1"/>
  <c r="AJ45" i="6"/>
  <c r="AB45" i="6"/>
  <c r="N59" i="6"/>
  <c r="AP49" i="6"/>
  <c r="H51" i="6"/>
  <c r="G52" i="6"/>
  <c r="H52" i="6" s="1"/>
  <c r="U45" i="6"/>
  <c r="V45" i="6" s="1"/>
  <c r="AC45" i="6"/>
  <c r="O49" i="6"/>
  <c r="AB39" i="6"/>
  <c r="AC39" i="6" s="1"/>
  <c r="U39" i="6"/>
  <c r="S47" i="6"/>
  <c r="AP39" i="6"/>
  <c r="AQ39" i="6" s="1"/>
  <c r="AB49" i="6"/>
  <c r="AC49" i="6" s="1"/>
  <c r="AJ49" i="6"/>
  <c r="AI52" i="6"/>
  <c r="AJ52" i="6" s="1"/>
  <c r="AQ52" i="6"/>
  <c r="AC57" i="6"/>
  <c r="U57" i="6"/>
  <c r="V57" i="6" s="1"/>
  <c r="N55" i="6"/>
  <c r="O55" i="6" s="1"/>
  <c r="AP55" i="6"/>
  <c r="AQ55" i="6" s="1"/>
  <c r="AJ54" i="6"/>
  <c r="AB54" i="6"/>
  <c r="AC54" i="6" s="1"/>
  <c r="AB52" i="6"/>
  <c r="AC52" i="6" s="1"/>
  <c r="Z46" i="6"/>
  <c r="Z47" i="6" s="1"/>
  <c r="AE46" i="6"/>
  <c r="V39" i="6"/>
  <c r="L47" i="6"/>
  <c r="N39" i="6"/>
  <c r="O39" i="6" s="1"/>
  <c r="U59" i="6"/>
  <c r="V59" i="6" s="1"/>
  <c r="H47" i="6"/>
  <c r="AP51" i="6"/>
  <c r="AQ51" i="6" s="1"/>
  <c r="AI51" i="6"/>
  <c r="AJ51" i="6" s="1"/>
  <c r="G26" i="28" l="1"/>
  <c r="F26" i="28"/>
  <c r="H26" i="28"/>
  <c r="Z50" i="6"/>
  <c r="AB47" i="6"/>
  <c r="AC47" i="6" s="1"/>
  <c r="H50" i="6"/>
  <c r="N47" i="6"/>
  <c r="O47" i="6" s="1"/>
  <c r="L50" i="6"/>
  <c r="S50" i="6"/>
  <c r="U47" i="6"/>
  <c r="V47" i="6" s="1"/>
  <c r="AG46" i="6"/>
  <c r="AL46" i="6"/>
  <c r="AN46" i="6" s="1"/>
  <c r="O52" i="6"/>
  <c r="N52" i="6"/>
  <c r="AB46" i="6"/>
  <c r="AJ46" i="6"/>
  <c r="O51" i="6"/>
  <c r="N51" i="6"/>
  <c r="AB50" i="6" l="1"/>
  <c r="AC50" i="6" s="1"/>
  <c r="Z67" i="6"/>
  <c r="Z61" i="6"/>
  <c r="Z77" i="6" s="1"/>
  <c r="AP46" i="6"/>
  <c r="AN47" i="6"/>
  <c r="U50" i="6"/>
  <c r="V50" i="6" s="1"/>
  <c r="S67" i="6"/>
  <c r="S61" i="6"/>
  <c r="S77" i="6" s="1"/>
  <c r="AI46" i="6"/>
  <c r="AQ46" i="6"/>
  <c r="AG47" i="6"/>
  <c r="N50" i="6"/>
  <c r="O50" i="6" s="1"/>
  <c r="L67" i="6"/>
  <c r="L61" i="6"/>
  <c r="L77" i="6" s="1"/>
  <c r="H67" i="6"/>
  <c r="H61" i="6"/>
  <c r="H77" i="6" s="1"/>
  <c r="Z78" i="6" l="1"/>
  <c r="Z79" i="6" s="1"/>
  <c r="S78" i="6"/>
  <c r="S79" i="6" s="1"/>
  <c r="AB77" i="6"/>
  <c r="AC77" i="6" s="1"/>
  <c r="U77" i="6"/>
  <c r="V77" i="6" s="1"/>
  <c r="L78" i="6"/>
  <c r="N77" i="6"/>
  <c r="O77" i="6" s="1"/>
  <c r="H78" i="6"/>
  <c r="H62" i="6"/>
  <c r="L68" i="6"/>
  <c r="L69" i="6" s="1"/>
  <c r="N67" i="6"/>
  <c r="O67" i="6" s="1"/>
  <c r="Z62" i="6"/>
  <c r="Z63" i="6" s="1"/>
  <c r="AB61" i="6"/>
  <c r="AC61" i="6" s="1"/>
  <c r="H68" i="6"/>
  <c r="H69" i="6" s="1"/>
  <c r="Z68" i="6"/>
  <c r="AB67" i="6"/>
  <c r="AC67" i="6" s="1"/>
  <c r="U61" i="6"/>
  <c r="V61" i="6" s="1"/>
  <c r="S62" i="6"/>
  <c r="AP47" i="6"/>
  <c r="AQ47" i="6" s="1"/>
  <c r="AN50" i="6"/>
  <c r="L62" i="6"/>
  <c r="N61" i="6"/>
  <c r="O61" i="6" s="1"/>
  <c r="AG50" i="6"/>
  <c r="AI47" i="6"/>
  <c r="AJ47" i="6" s="1"/>
  <c r="U67" i="6"/>
  <c r="V67" i="6" s="1"/>
  <c r="S68" i="6"/>
  <c r="U78" i="6" l="1"/>
  <c r="V78" i="6" s="1"/>
  <c r="Z80" i="6"/>
  <c r="Z81" i="6" s="1"/>
  <c r="S80" i="6"/>
  <c r="AB79" i="6"/>
  <c r="AC79" i="6" s="1"/>
  <c r="AB78" i="6"/>
  <c r="AC78" i="6" s="1"/>
  <c r="N78" i="6"/>
  <c r="O78" i="6" s="1"/>
  <c r="L79" i="6"/>
  <c r="H79" i="6"/>
  <c r="AP50" i="6"/>
  <c r="AN67" i="6"/>
  <c r="AN61" i="6"/>
  <c r="AN77" i="6" s="1"/>
  <c r="L70" i="6"/>
  <c r="L71" i="6" s="1"/>
  <c r="N69" i="6"/>
  <c r="O69" i="6" s="1"/>
  <c r="U68" i="6"/>
  <c r="V68" i="6" s="1"/>
  <c r="S69" i="6"/>
  <c r="AI50" i="6"/>
  <c r="AJ50" i="6" s="1"/>
  <c r="AQ50" i="6"/>
  <c r="AG67" i="6"/>
  <c r="AG61" i="6"/>
  <c r="AG77" i="6" s="1"/>
  <c r="N62" i="6"/>
  <c r="O62" i="6" s="1"/>
  <c r="U62" i="6"/>
  <c r="V62" i="6" s="1"/>
  <c r="H63" i="6"/>
  <c r="AB68" i="6"/>
  <c r="AC68" i="6" s="1"/>
  <c r="Z64" i="6"/>
  <c r="Z65" i="6" s="1"/>
  <c r="Z69" i="6"/>
  <c r="L63" i="6"/>
  <c r="S63" i="6"/>
  <c r="H70" i="6"/>
  <c r="O70" i="6" s="1"/>
  <c r="AB62" i="6"/>
  <c r="AC62" i="6" s="1"/>
  <c r="N68" i="6"/>
  <c r="O68" i="6" s="1"/>
  <c r="AN78" i="6" l="1"/>
  <c r="AN79" i="6" s="1"/>
  <c r="AP77" i="6"/>
  <c r="AQ77" i="6" s="1"/>
  <c r="AG78" i="6"/>
  <c r="AI77" i="6"/>
  <c r="AJ77" i="6" s="1"/>
  <c r="AB80" i="6"/>
  <c r="AC80" i="6" s="1"/>
  <c r="S81" i="6"/>
  <c r="AB81" i="6" s="1"/>
  <c r="AC81" i="6" s="1"/>
  <c r="G27" i="28" s="1"/>
  <c r="L80" i="6"/>
  <c r="U80" i="6" s="1"/>
  <c r="V80" i="6" s="1"/>
  <c r="U79" i="6"/>
  <c r="V79" i="6" s="1"/>
  <c r="H71" i="6"/>
  <c r="H80" i="6"/>
  <c r="H81" i="6" s="1"/>
  <c r="N79" i="6"/>
  <c r="O79" i="6" s="1"/>
  <c r="Z70" i="6"/>
  <c r="Z71" i="6" s="1"/>
  <c r="AB69" i="6"/>
  <c r="AC69" i="6" s="1"/>
  <c r="AN62" i="6"/>
  <c r="AN63" i="6" s="1"/>
  <c r="AP61" i="6"/>
  <c r="AQ61" i="6" s="1"/>
  <c r="U63" i="6"/>
  <c r="V63" i="6" s="1"/>
  <c r="S64" i="6"/>
  <c r="S65" i="6" s="1"/>
  <c r="AB63" i="6"/>
  <c r="AC63" i="6" s="1"/>
  <c r="AI67" i="6"/>
  <c r="AJ67" i="6" s="1"/>
  <c r="AG68" i="6"/>
  <c r="AN68" i="6"/>
  <c r="AP67" i="6"/>
  <c r="AQ67" i="6" s="1"/>
  <c r="AI61" i="6"/>
  <c r="AJ61" i="6" s="1"/>
  <c r="AG62" i="6"/>
  <c r="AG63" i="6" s="1"/>
  <c r="U69" i="6"/>
  <c r="V69" i="6" s="1"/>
  <c r="S70" i="6"/>
  <c r="L64" i="6"/>
  <c r="N63" i="6"/>
  <c r="O63" i="6" s="1"/>
  <c r="AJ64" i="6"/>
  <c r="H64" i="6"/>
  <c r="O64" i="6" s="1"/>
  <c r="N70" i="6"/>
  <c r="V70" i="6"/>
  <c r="H65" i="6" l="1"/>
  <c r="AN80" i="6"/>
  <c r="AN81" i="6" s="1"/>
  <c r="AP78" i="6"/>
  <c r="AQ78" i="6" s="1"/>
  <c r="AI78" i="6"/>
  <c r="AJ78" i="6" s="1"/>
  <c r="AG79" i="6"/>
  <c r="L81" i="6"/>
  <c r="N71" i="6"/>
  <c r="O71" i="6" s="1"/>
  <c r="N80" i="6"/>
  <c r="O80" i="6" s="1"/>
  <c r="AB65" i="6"/>
  <c r="AC65" i="6" s="1"/>
  <c r="G28" i="28" s="1"/>
  <c r="AI63" i="6"/>
  <c r="AJ63" i="6" s="1"/>
  <c r="AG64" i="6"/>
  <c r="AC70" i="6"/>
  <c r="U70" i="6"/>
  <c r="AI68" i="6"/>
  <c r="AJ68" i="6" s="1"/>
  <c r="AG69" i="6"/>
  <c r="N64" i="6"/>
  <c r="V64" i="6"/>
  <c r="AP68" i="6"/>
  <c r="AQ68" i="6" s="1"/>
  <c r="AP62" i="6"/>
  <c r="AQ62" i="6" s="1"/>
  <c r="AB70" i="6"/>
  <c r="AJ70" i="6"/>
  <c r="AI62" i="6"/>
  <c r="AJ62" i="6" s="1"/>
  <c r="S71" i="6"/>
  <c r="AC64" i="6"/>
  <c r="U64" i="6"/>
  <c r="AB64" i="6"/>
  <c r="L65" i="6"/>
  <c r="AN69" i="6"/>
  <c r="AN64" i="6"/>
  <c r="AP63" i="6"/>
  <c r="AQ63" i="6" s="1"/>
  <c r="AB71" i="6"/>
  <c r="AP64" i="6" l="1"/>
  <c r="AN65" i="6"/>
  <c r="AG80" i="6"/>
  <c r="AG81" i="6" s="1"/>
  <c r="AP79" i="6"/>
  <c r="AQ79" i="6" s="1"/>
  <c r="AI79" i="6"/>
  <c r="AJ79" i="6" s="1"/>
  <c r="U81" i="6"/>
  <c r="V81" i="6" s="1"/>
  <c r="F27" i="28" s="1"/>
  <c r="N81" i="6"/>
  <c r="O81" i="6" s="1"/>
  <c r="E27" i="28" s="1"/>
  <c r="AQ64" i="6"/>
  <c r="AI64" i="6"/>
  <c r="N65" i="6"/>
  <c r="O65" i="6" s="1"/>
  <c r="E28" i="28" s="1"/>
  <c r="AC71" i="6"/>
  <c r="U71" i="6"/>
  <c r="V71" i="6" s="1"/>
  <c r="AG65" i="6"/>
  <c r="U65" i="6"/>
  <c r="V65" i="6" s="1"/>
  <c r="F28" i="28" s="1"/>
  <c r="AN70" i="6"/>
  <c r="AN71" i="6" s="1"/>
  <c r="AP69" i="6"/>
  <c r="AQ69" i="6" s="1"/>
  <c r="AI69" i="6"/>
  <c r="AJ69" i="6" s="1"/>
  <c r="AG70" i="6"/>
  <c r="AP81" i="6" l="1"/>
  <c r="AQ81" i="6" s="1"/>
  <c r="I27" i="28" s="1"/>
  <c r="AI81" i="6"/>
  <c r="AJ81" i="6" s="1"/>
  <c r="H27" i="28" s="1"/>
  <c r="AP80" i="6"/>
  <c r="AQ80" i="6" s="1"/>
  <c r="AI80" i="6"/>
  <c r="AJ80" i="6" s="1"/>
  <c r="AQ70" i="6"/>
  <c r="AI70" i="6"/>
  <c r="AG71" i="6"/>
  <c r="AP70" i="6"/>
  <c r="AI65" i="6"/>
  <c r="AJ65" i="6" s="1"/>
  <c r="H28" i="28" s="1"/>
  <c r="AP65" i="6"/>
  <c r="AQ65" i="6" s="1"/>
  <c r="I28" i="28" s="1"/>
  <c r="AI71" i="6" l="1"/>
  <c r="AJ71" i="6" s="1"/>
  <c r="AP71" i="6"/>
  <c r="AQ71" i="6" s="1"/>
  <c r="Q74" i="5" l="1"/>
  <c r="X74" i="5" s="1"/>
  <c r="AE74" i="5" s="1"/>
  <c r="AL74" i="5" s="1"/>
  <c r="G59" i="5"/>
  <c r="AN58" i="5"/>
  <c r="AM58" i="5"/>
  <c r="AF58" i="5"/>
  <c r="AG58" i="5" s="1"/>
  <c r="Z58" i="5"/>
  <c r="Y58" i="5"/>
  <c r="S58" i="5"/>
  <c r="L58" i="5"/>
  <c r="K58" i="5"/>
  <c r="H58" i="5"/>
  <c r="G55" i="5"/>
  <c r="AM54" i="5"/>
  <c r="R54" i="5"/>
  <c r="J54" i="5"/>
  <c r="Q54" i="5" s="1"/>
  <c r="X54" i="5" s="1"/>
  <c r="AE54" i="5" s="1"/>
  <c r="AL54" i="5" s="1"/>
  <c r="G54" i="5"/>
  <c r="H54" i="5" s="1"/>
  <c r="AP53" i="5"/>
  <c r="AN53" i="5"/>
  <c r="AG53" i="5"/>
  <c r="AB53" i="5"/>
  <c r="Z53" i="5"/>
  <c r="S53" i="5"/>
  <c r="N53" i="5"/>
  <c r="L53" i="5"/>
  <c r="H53" i="5"/>
  <c r="AE52" i="5"/>
  <c r="AL52" i="5" s="1"/>
  <c r="Q52" i="5"/>
  <c r="X52" i="5" s="1"/>
  <c r="Q51" i="5"/>
  <c r="X51" i="5" s="1"/>
  <c r="AE51" i="5" s="1"/>
  <c r="AL51" i="5" s="1"/>
  <c r="AF49" i="5"/>
  <c r="Y49" i="5"/>
  <c r="R49" i="5"/>
  <c r="S49" i="5" s="1"/>
  <c r="U49" i="5" s="1"/>
  <c r="J49" i="5"/>
  <c r="Q49" i="5" s="1"/>
  <c r="G49" i="5"/>
  <c r="H49" i="5" s="1"/>
  <c r="AM48" i="5"/>
  <c r="AM49" i="5" s="1"/>
  <c r="AF48" i="5"/>
  <c r="AE48" i="5"/>
  <c r="AG48" i="5" s="1"/>
  <c r="Y48" i="5"/>
  <c r="X48" i="5"/>
  <c r="R48" i="5"/>
  <c r="Q48" i="5"/>
  <c r="S48" i="5" s="1"/>
  <c r="L48" i="5"/>
  <c r="K48" i="5"/>
  <c r="K49" i="5" s="1"/>
  <c r="L49" i="5" s="1"/>
  <c r="J48" i="5"/>
  <c r="AL48" i="5" s="1"/>
  <c r="AN48" i="5" s="1"/>
  <c r="AP48" i="5" s="1"/>
  <c r="G48" i="5"/>
  <c r="H48" i="5" s="1"/>
  <c r="V46" i="5"/>
  <c r="Q46" i="5"/>
  <c r="X46" i="5" s="1"/>
  <c r="L46" i="5"/>
  <c r="N46" i="5" s="1"/>
  <c r="J46" i="5"/>
  <c r="H46" i="5"/>
  <c r="O46" i="5" s="1"/>
  <c r="AL45" i="5"/>
  <c r="AE45" i="5"/>
  <c r="X45" i="5"/>
  <c r="Q45" i="5"/>
  <c r="J45" i="5"/>
  <c r="G45" i="5"/>
  <c r="H45" i="5" s="1"/>
  <c r="F45" i="5"/>
  <c r="AM44" i="5"/>
  <c r="AN44" i="5" s="1"/>
  <c r="AP44" i="5" s="1"/>
  <c r="AG44" i="5"/>
  <c r="AF44" i="5"/>
  <c r="Y44" i="5"/>
  <c r="Z44" i="5" s="1"/>
  <c r="S44" i="5"/>
  <c r="R44" i="5"/>
  <c r="K44" i="5"/>
  <c r="L44" i="5" s="1"/>
  <c r="G44" i="5"/>
  <c r="H44" i="5" s="1"/>
  <c r="AQ43" i="5"/>
  <c r="AM43" i="5"/>
  <c r="AN43" i="5" s="1"/>
  <c r="AP43" i="5" s="1"/>
  <c r="AF43" i="5"/>
  <c r="AG43" i="5" s="1"/>
  <c r="Y43" i="5"/>
  <c r="Z43" i="5" s="1"/>
  <c r="AJ43" i="5" s="1"/>
  <c r="L43" i="5"/>
  <c r="G43" i="5"/>
  <c r="H43" i="5" s="1"/>
  <c r="O43" i="5" s="1"/>
  <c r="AF42" i="5"/>
  <c r="AG42" i="5" s="1"/>
  <c r="Z42" i="5"/>
  <c r="AJ42" i="5" s="1"/>
  <c r="Y42" i="5"/>
  <c r="R42" i="5"/>
  <c r="S42" i="5" s="1"/>
  <c r="AC42" i="5" s="1"/>
  <c r="G42" i="5"/>
  <c r="H42" i="5" s="1"/>
  <c r="O42" i="5" s="1"/>
  <c r="AF41" i="5"/>
  <c r="AG41" i="5" s="1"/>
  <c r="R41" i="5"/>
  <c r="S41" i="5" s="1"/>
  <c r="AC41" i="5" s="1"/>
  <c r="H41" i="5"/>
  <c r="O41" i="5" s="1"/>
  <c r="Y41" i="5"/>
  <c r="Z41" i="5" s="1"/>
  <c r="AP40" i="5"/>
  <c r="AM40" i="5"/>
  <c r="AN40" i="5" s="1"/>
  <c r="AG40" i="5"/>
  <c r="AF40" i="5"/>
  <c r="Y40" i="5"/>
  <c r="Z40" i="5" s="1"/>
  <c r="AJ40" i="5" s="1"/>
  <c r="S40" i="5"/>
  <c r="R40" i="5"/>
  <c r="L40" i="5"/>
  <c r="N40" i="5" s="1"/>
  <c r="G40" i="5"/>
  <c r="H40" i="5" s="1"/>
  <c r="O40" i="5" s="1"/>
  <c r="AM38" i="5"/>
  <c r="AN38" i="5" s="1"/>
  <c r="AC38" i="5"/>
  <c r="Y38" i="5"/>
  <c r="Z38" i="5" s="1"/>
  <c r="R38" i="5"/>
  <c r="S38" i="5" s="1"/>
  <c r="O38" i="5"/>
  <c r="K38" i="5"/>
  <c r="L38" i="5" s="1"/>
  <c r="U38" i="5" s="1"/>
  <c r="G38" i="5"/>
  <c r="H38" i="5" s="1"/>
  <c r="AN37" i="5"/>
  <c r="AP37" i="5" s="1"/>
  <c r="AM37" i="5"/>
  <c r="AF37" i="5"/>
  <c r="AG37" i="5" s="1"/>
  <c r="AQ37" i="5" s="1"/>
  <c r="U37" i="5"/>
  <c r="R37" i="5"/>
  <c r="S37" i="5" s="1"/>
  <c r="AC37" i="5" s="1"/>
  <c r="L37" i="5"/>
  <c r="K37" i="5"/>
  <c r="G37" i="5"/>
  <c r="H37" i="5" s="1"/>
  <c r="O37" i="5" s="1"/>
  <c r="AM36" i="5"/>
  <c r="AN36" i="5" s="1"/>
  <c r="AF36" i="5"/>
  <c r="AG36" i="5" s="1"/>
  <c r="V36" i="5"/>
  <c r="R36" i="5"/>
  <c r="S36" i="5" s="1"/>
  <c r="K36" i="5"/>
  <c r="L36" i="5" s="1"/>
  <c r="AM35" i="5"/>
  <c r="AN35" i="5" s="1"/>
  <c r="AP35" i="5" s="1"/>
  <c r="AG35" i="5"/>
  <c r="AF35" i="5"/>
  <c r="Y35" i="5"/>
  <c r="Z35" i="5" s="1"/>
  <c r="K35" i="5"/>
  <c r="L35" i="5" s="1"/>
  <c r="V35" i="5" s="1"/>
  <c r="AQ34" i="5"/>
  <c r="AM34" i="5"/>
  <c r="AN34" i="5" s="1"/>
  <c r="AP34" i="5" s="1"/>
  <c r="AF34" i="5"/>
  <c r="AG34" i="5" s="1"/>
  <c r="AI34" i="5" s="1"/>
  <c r="Y34" i="5"/>
  <c r="Z34" i="5" s="1"/>
  <c r="K34" i="5"/>
  <c r="L34" i="5" s="1"/>
  <c r="V34" i="5" s="1"/>
  <c r="G34" i="5"/>
  <c r="H34" i="5" s="1"/>
  <c r="O34" i="5" s="1"/>
  <c r="AG33" i="5"/>
  <c r="AF33" i="5"/>
  <c r="Y33" i="5"/>
  <c r="Z33" i="5" s="1"/>
  <c r="R33" i="5"/>
  <c r="S33" i="5" s="1"/>
  <c r="AC33" i="5" s="1"/>
  <c r="G33" i="5"/>
  <c r="H33" i="5" s="1"/>
  <c r="O33" i="5" s="1"/>
  <c r="AI32" i="5"/>
  <c r="AF32" i="5"/>
  <c r="AG32" i="5" s="1"/>
  <c r="AQ32" i="5" s="1"/>
  <c r="Y32" i="5"/>
  <c r="Z32" i="5" s="1"/>
  <c r="AJ32" i="5" s="1"/>
  <c r="R32" i="5"/>
  <c r="S32" i="5" s="1"/>
  <c r="H32" i="5"/>
  <c r="O32" i="5" s="1"/>
  <c r="G32" i="5"/>
  <c r="AM31" i="5"/>
  <c r="AN31" i="5" s="1"/>
  <c r="AG31" i="5"/>
  <c r="AQ31" i="5" s="1"/>
  <c r="AF31" i="5"/>
  <c r="Z31" i="5"/>
  <c r="Y31" i="5"/>
  <c r="R31" i="5"/>
  <c r="S31" i="5" s="1"/>
  <c r="K31" i="5"/>
  <c r="L31" i="5" s="1"/>
  <c r="N31" i="5" s="1"/>
  <c r="G31" i="5"/>
  <c r="H31" i="5" s="1"/>
  <c r="O31" i="5" s="1"/>
  <c r="AM30" i="5"/>
  <c r="AN30" i="5" s="1"/>
  <c r="Y30" i="5"/>
  <c r="Z30" i="5" s="1"/>
  <c r="AJ30" i="5" s="1"/>
  <c r="R30" i="5"/>
  <c r="S30" i="5" s="1"/>
  <c r="K30" i="5"/>
  <c r="L30" i="5" s="1"/>
  <c r="G30" i="5"/>
  <c r="H30" i="5" s="1"/>
  <c r="O30" i="5" s="1"/>
  <c r="AM29" i="5"/>
  <c r="AN29" i="5" s="1"/>
  <c r="AP29" i="5" s="1"/>
  <c r="AQ29" i="5" s="1"/>
  <c r="AF29" i="5"/>
  <c r="AG29" i="5" s="1"/>
  <c r="Y29" i="5"/>
  <c r="Z29" i="5" s="1"/>
  <c r="AI29" i="5" s="1"/>
  <c r="R29" i="5"/>
  <c r="S29" i="5" s="1"/>
  <c r="K29" i="5"/>
  <c r="L29" i="5" s="1"/>
  <c r="H29" i="5"/>
  <c r="G29" i="5"/>
  <c r="AN28" i="5"/>
  <c r="AP28" i="5" s="1"/>
  <c r="AG28" i="5"/>
  <c r="Z28" i="5"/>
  <c r="AJ28" i="5" s="1"/>
  <c r="S28" i="5"/>
  <c r="AB28" i="5" s="1"/>
  <c r="L28" i="5"/>
  <c r="V28" i="5" s="1"/>
  <c r="H28" i="5"/>
  <c r="O28" i="5" s="1"/>
  <c r="AN27" i="5"/>
  <c r="AJ27" i="5"/>
  <c r="AG27" i="5"/>
  <c r="Z27" i="5"/>
  <c r="S27" i="5"/>
  <c r="AB27" i="5" s="1"/>
  <c r="L27" i="5"/>
  <c r="V27" i="5" s="1"/>
  <c r="H27" i="5"/>
  <c r="O27" i="5" s="1"/>
  <c r="AN26" i="5"/>
  <c r="AJ26" i="5"/>
  <c r="AG26" i="5"/>
  <c r="Z26" i="5"/>
  <c r="S26" i="5"/>
  <c r="AB26" i="5" s="1"/>
  <c r="L26" i="5"/>
  <c r="V26" i="5" s="1"/>
  <c r="H26" i="5"/>
  <c r="O26" i="5" s="1"/>
  <c r="AN25" i="5"/>
  <c r="AJ25" i="5"/>
  <c r="AG25" i="5"/>
  <c r="AC25" i="5"/>
  <c r="Z25" i="5"/>
  <c r="V25" i="5"/>
  <c r="S25" i="5"/>
  <c r="AB25" i="5" s="1"/>
  <c r="L25" i="5"/>
  <c r="H25" i="5"/>
  <c r="O25" i="5" s="1"/>
  <c r="AN24" i="5"/>
  <c r="AJ24" i="5"/>
  <c r="AG24" i="5"/>
  <c r="Z24" i="5"/>
  <c r="S24" i="5"/>
  <c r="AC24" i="5" s="1"/>
  <c r="L24" i="5"/>
  <c r="V24" i="5" s="1"/>
  <c r="H24" i="5"/>
  <c r="O24" i="5" s="1"/>
  <c r="AN23" i="5"/>
  <c r="AG23" i="5"/>
  <c r="Z23" i="5"/>
  <c r="S23" i="5"/>
  <c r="L23" i="5"/>
  <c r="H23" i="5"/>
  <c r="F18" i="5"/>
  <c r="AB29" i="5" l="1"/>
  <c r="AC29" i="5" s="1"/>
  <c r="AB40" i="5"/>
  <c r="AP26" i="5"/>
  <c r="AI31" i="5"/>
  <c r="AP24" i="5"/>
  <c r="AP27" i="5"/>
  <c r="AP31" i="5"/>
  <c r="AJ29" i="5"/>
  <c r="AC26" i="5"/>
  <c r="U26" i="5"/>
  <c r="N24" i="5"/>
  <c r="N28" i="5"/>
  <c r="AQ25" i="5"/>
  <c r="AI25" i="5"/>
  <c r="AP25" i="5"/>
  <c r="AC30" i="5"/>
  <c r="U30" i="5"/>
  <c r="AJ33" i="5"/>
  <c r="AB33" i="5"/>
  <c r="AP23" i="5"/>
  <c r="AQ23" i="5" s="1"/>
  <c r="AJ31" i="5"/>
  <c r="AB31" i="5"/>
  <c r="AJ44" i="5"/>
  <c r="AB44" i="5"/>
  <c r="AB30" i="5"/>
  <c r="AQ33" i="5"/>
  <c r="AI33" i="5"/>
  <c r="Z46" i="5"/>
  <c r="AE46" i="5"/>
  <c r="U29" i="5"/>
  <c r="V29" i="5" s="1"/>
  <c r="U23" i="5"/>
  <c r="V23" i="5" s="1"/>
  <c r="AB23" i="5"/>
  <c r="AC23" i="5" s="1"/>
  <c r="U25" i="5"/>
  <c r="N25" i="5"/>
  <c r="U27" i="5"/>
  <c r="AC27" i="5"/>
  <c r="V30" i="5"/>
  <c r="N30" i="5"/>
  <c r="AC31" i="5"/>
  <c r="U31" i="5"/>
  <c r="V31" i="5" s="1"/>
  <c r="AJ35" i="5"/>
  <c r="AQ36" i="5"/>
  <c r="AI36" i="5"/>
  <c r="AP36" i="5"/>
  <c r="AB24" i="5"/>
  <c r="AJ41" i="5"/>
  <c r="AB41" i="5"/>
  <c r="N43" i="5"/>
  <c r="V49" i="5"/>
  <c r="N49" i="5"/>
  <c r="O49" i="5" s="1"/>
  <c r="AN54" i="5"/>
  <c r="AI23" i="5"/>
  <c r="AJ23" i="5" s="1"/>
  <c r="U24" i="5"/>
  <c r="N26" i="5"/>
  <c r="AQ27" i="5"/>
  <c r="AI27" i="5"/>
  <c r="U28" i="5"/>
  <c r="AC28" i="5"/>
  <c r="N29" i="5"/>
  <c r="O29" i="5" s="1"/>
  <c r="AB32" i="5"/>
  <c r="N34" i="5"/>
  <c r="AJ34" i="5"/>
  <c r="AB34" i="5"/>
  <c r="V37" i="5"/>
  <c r="N37" i="5"/>
  <c r="AP38" i="5"/>
  <c r="AC40" i="5"/>
  <c r="U40" i="5"/>
  <c r="V40" i="5" s="1"/>
  <c r="AQ40" i="5"/>
  <c r="AI40" i="5"/>
  <c r="AQ41" i="5"/>
  <c r="AI41" i="5"/>
  <c r="AQ42" i="5"/>
  <c r="AI42" i="5"/>
  <c r="V48" i="5"/>
  <c r="O53" i="5"/>
  <c r="AM55" i="5"/>
  <c r="AN55" i="5" s="1"/>
  <c r="AF55" i="5"/>
  <c r="AG55" i="5" s="1"/>
  <c r="Y55" i="5"/>
  <c r="Z55" i="5" s="1"/>
  <c r="R55" i="5"/>
  <c r="S55" i="5" s="1"/>
  <c r="K55" i="5"/>
  <c r="L55" i="5" s="1"/>
  <c r="H55" i="5"/>
  <c r="AQ26" i="5"/>
  <c r="AI26" i="5"/>
  <c r="AC36" i="5"/>
  <c r="U36" i="5"/>
  <c r="N44" i="5"/>
  <c r="N23" i="5"/>
  <c r="O23" i="5" s="1"/>
  <c r="AQ24" i="5"/>
  <c r="AI24" i="5"/>
  <c r="N27" i="5"/>
  <c r="AQ28" i="5"/>
  <c r="AI28" i="5"/>
  <c r="AC32" i="5"/>
  <c r="U32" i="5"/>
  <c r="AQ35" i="5"/>
  <c r="AI35" i="5"/>
  <c r="V38" i="5"/>
  <c r="N38" i="5"/>
  <c r="AJ38" i="5"/>
  <c r="AB38" i="5"/>
  <c r="AC44" i="5"/>
  <c r="U44" i="5"/>
  <c r="V44" i="5" s="1"/>
  <c r="O48" i="5"/>
  <c r="U48" i="5"/>
  <c r="AQ48" i="5"/>
  <c r="AI48" i="5"/>
  <c r="AI43" i="5"/>
  <c r="AQ44" i="5"/>
  <c r="AC53" i="5"/>
  <c r="U53" i="5"/>
  <c r="V53" i="5" s="1"/>
  <c r="S54" i="5"/>
  <c r="AC58" i="5"/>
  <c r="AF59" i="5"/>
  <c r="AG59" i="5" s="1"/>
  <c r="R59" i="5"/>
  <c r="S59" i="5" s="1"/>
  <c r="H59" i="5"/>
  <c r="Y59" i="5"/>
  <c r="Z59" i="5" s="1"/>
  <c r="G56" i="5"/>
  <c r="Y54" i="5"/>
  <c r="Z54" i="5" s="1"/>
  <c r="G57" i="5"/>
  <c r="AM51" i="5"/>
  <c r="G51" i="5"/>
  <c r="AF45" i="5"/>
  <c r="AG45" i="5" s="1"/>
  <c r="AF30" i="5"/>
  <c r="AG30" i="5" s="1"/>
  <c r="K32" i="5"/>
  <c r="L32" i="5" s="1"/>
  <c r="L39" i="5" s="1"/>
  <c r="AM32" i="5"/>
  <c r="AN32" i="5" s="1"/>
  <c r="AP32" i="5" s="1"/>
  <c r="K33" i="5"/>
  <c r="L33" i="5" s="1"/>
  <c r="AM33" i="5"/>
  <c r="AN33" i="5" s="1"/>
  <c r="AP33" i="5" s="1"/>
  <c r="R34" i="5"/>
  <c r="S34" i="5" s="1"/>
  <c r="S39" i="5" s="1"/>
  <c r="G35" i="5"/>
  <c r="H35" i="5" s="1"/>
  <c r="O35" i="5" s="1"/>
  <c r="R35" i="5"/>
  <c r="S35" i="5" s="1"/>
  <c r="G36" i="5"/>
  <c r="H36" i="5" s="1"/>
  <c r="Y36" i="5"/>
  <c r="Z36" i="5" s="1"/>
  <c r="Y37" i="5"/>
  <c r="Z37" i="5" s="1"/>
  <c r="AF38" i="5"/>
  <c r="AG38" i="5" s="1"/>
  <c r="L41" i="5"/>
  <c r="AM41" i="5"/>
  <c r="AN41" i="5" s="1"/>
  <c r="AP41" i="5" s="1"/>
  <c r="L42" i="5"/>
  <c r="AB42" i="5"/>
  <c r="AM42" i="5"/>
  <c r="AN42" i="5" s="1"/>
  <c r="AP42" i="5" s="1"/>
  <c r="R43" i="5"/>
  <c r="S43" i="5" s="1"/>
  <c r="AB43" i="5"/>
  <c r="O44" i="5"/>
  <c r="AI44" i="5"/>
  <c r="K45" i="5"/>
  <c r="R45" i="5"/>
  <c r="Y45" i="5"/>
  <c r="Z45" i="5" s="1"/>
  <c r="AM45" i="5"/>
  <c r="AN45" i="5" s="1"/>
  <c r="S46" i="5"/>
  <c r="N48" i="5"/>
  <c r="K54" i="5"/>
  <c r="L54" i="5" s="1"/>
  <c r="AF54" i="5"/>
  <c r="AG54" i="5" s="1"/>
  <c r="U58" i="5"/>
  <c r="V58" i="5" s="1"/>
  <c r="AI58" i="5"/>
  <c r="K59" i="5"/>
  <c r="L59" i="5" s="1"/>
  <c r="Z48" i="5"/>
  <c r="X49" i="5"/>
  <c r="Z49" i="5" s="1"/>
  <c r="AE49" i="5"/>
  <c r="AG49" i="5" s="1"/>
  <c r="AL49" i="5"/>
  <c r="AN49" i="5" s="1"/>
  <c r="AQ53" i="5"/>
  <c r="AI53" i="5"/>
  <c r="AJ53" i="5" s="1"/>
  <c r="N58" i="5"/>
  <c r="O58" i="5" s="1"/>
  <c r="AJ58" i="5"/>
  <c r="AB58" i="5"/>
  <c r="AP58" i="5"/>
  <c r="AQ58" i="5" s="1"/>
  <c r="AM59" i="5"/>
  <c r="AN59" i="5" s="1"/>
  <c r="AP59" i="5" s="1"/>
  <c r="AI49" i="5" l="1"/>
  <c r="AJ49" i="5" s="1"/>
  <c r="AB49" i="5"/>
  <c r="AC49" i="5" s="1"/>
  <c r="U39" i="5"/>
  <c r="V39" i="5" s="1"/>
  <c r="L47" i="5"/>
  <c r="N54" i="5"/>
  <c r="O54" i="5" s="1"/>
  <c r="O36" i="5"/>
  <c r="N36" i="5"/>
  <c r="AI30" i="5"/>
  <c r="AQ30" i="5"/>
  <c r="AF56" i="5"/>
  <c r="AG56" i="5" s="1"/>
  <c r="AM56" i="5"/>
  <c r="AN56" i="5" s="1"/>
  <c r="H56" i="5"/>
  <c r="Y56" i="5"/>
  <c r="Z56" i="5" s="1"/>
  <c r="K56" i="5"/>
  <c r="L56" i="5" s="1"/>
  <c r="R56" i="5"/>
  <c r="S56" i="5" s="1"/>
  <c r="AQ38" i="5"/>
  <c r="AI38" i="5"/>
  <c r="V33" i="5"/>
  <c r="N33" i="5"/>
  <c r="U33" i="5"/>
  <c r="AM57" i="5"/>
  <c r="AN57" i="5" s="1"/>
  <c r="AF57" i="5"/>
  <c r="AG57" i="5" s="1"/>
  <c r="Y57" i="5"/>
  <c r="Z57" i="5" s="1"/>
  <c r="R57" i="5"/>
  <c r="S57" i="5" s="1"/>
  <c r="K57" i="5"/>
  <c r="L57" i="5" s="1"/>
  <c r="H57" i="5"/>
  <c r="AQ59" i="5"/>
  <c r="AI59" i="5"/>
  <c r="U54" i="5"/>
  <c r="V54" i="5" s="1"/>
  <c r="AC54" i="5"/>
  <c r="AG39" i="5"/>
  <c r="H39" i="5"/>
  <c r="N39" i="5" s="1"/>
  <c r="U46" i="5"/>
  <c r="AC46" i="5"/>
  <c r="U43" i="5"/>
  <c r="V43" i="5" s="1"/>
  <c r="AC43" i="5"/>
  <c r="AJ37" i="5"/>
  <c r="AB37" i="5"/>
  <c r="H51" i="5"/>
  <c r="G52" i="5"/>
  <c r="H52" i="5" s="1"/>
  <c r="AF51" i="5"/>
  <c r="AJ59" i="5"/>
  <c r="AB59" i="5"/>
  <c r="AI37" i="5"/>
  <c r="O55" i="5"/>
  <c r="AI55" i="5"/>
  <c r="AJ55" i="5" s="1"/>
  <c r="AB46" i="5"/>
  <c r="AJ46" i="5"/>
  <c r="N41" i="5"/>
  <c r="AM52" i="5"/>
  <c r="AN52" i="5" s="1"/>
  <c r="AN51" i="5"/>
  <c r="U59" i="5"/>
  <c r="AC59" i="5"/>
  <c r="U55" i="5"/>
  <c r="AN39" i="5"/>
  <c r="R51" i="5"/>
  <c r="S45" i="5"/>
  <c r="S47" i="5" s="1"/>
  <c r="N42" i="5"/>
  <c r="AC35" i="5"/>
  <c r="U35" i="5"/>
  <c r="AI45" i="5"/>
  <c r="AJ45" i="5" s="1"/>
  <c r="AB55" i="5"/>
  <c r="AC55" i="5" s="1"/>
  <c r="AG46" i="5"/>
  <c r="AL46" i="5"/>
  <c r="AN46" i="5" s="1"/>
  <c r="AP46" i="5" s="1"/>
  <c r="AB48" i="5"/>
  <c r="AC48" i="5" s="1"/>
  <c r="AJ48" i="5"/>
  <c r="K51" i="5"/>
  <c r="L45" i="5"/>
  <c r="AP49" i="5"/>
  <c r="AQ49" i="5" s="1"/>
  <c r="V59" i="5"/>
  <c r="N59" i="5"/>
  <c r="O59" i="5" s="1"/>
  <c r="AQ54" i="5"/>
  <c r="AI54" i="5"/>
  <c r="AP45" i="5"/>
  <c r="AQ45" i="5" s="1"/>
  <c r="U41" i="5"/>
  <c r="V41" i="5" s="1"/>
  <c r="AB36" i="5"/>
  <c r="AJ36" i="5"/>
  <c r="AC34" i="5"/>
  <c r="U34" i="5"/>
  <c r="N32" i="5"/>
  <c r="V32" i="5"/>
  <c r="Y51" i="5"/>
  <c r="AJ54" i="5"/>
  <c r="AB54" i="5"/>
  <c r="U42" i="5"/>
  <c r="V42" i="5" s="1"/>
  <c r="V55" i="5"/>
  <c r="N55" i="5"/>
  <c r="AP55" i="5"/>
  <c r="AQ55" i="5" s="1"/>
  <c r="Z39" i="5"/>
  <c r="N35" i="5"/>
  <c r="AP54" i="5"/>
  <c r="AB35" i="5"/>
  <c r="AP30" i="5"/>
  <c r="S50" i="5" l="1"/>
  <c r="U47" i="5"/>
  <c r="V47" i="5" s="1"/>
  <c r="R52" i="5"/>
  <c r="S52" i="5" s="1"/>
  <c r="S51" i="5"/>
  <c r="O57" i="5"/>
  <c r="AI57" i="5"/>
  <c r="N56" i="5"/>
  <c r="V56" i="5"/>
  <c r="L50" i="5"/>
  <c r="AF52" i="5"/>
  <c r="AG52" i="5" s="1"/>
  <c r="AP52" i="5" s="1"/>
  <c r="AG51" i="5"/>
  <c r="AP51" i="5" s="1"/>
  <c r="N57" i="5"/>
  <c r="AP57" i="5"/>
  <c r="AQ57" i="5" s="1"/>
  <c r="AB56" i="5"/>
  <c r="AJ56" i="5"/>
  <c r="AB45" i="5"/>
  <c r="O39" i="5"/>
  <c r="H47" i="5"/>
  <c r="U57" i="5"/>
  <c r="V57" i="5" s="1"/>
  <c r="O56" i="5"/>
  <c r="Z47" i="5"/>
  <c r="AB39" i="5"/>
  <c r="AC39" i="5" s="1"/>
  <c r="K52" i="5"/>
  <c r="L52" i="5" s="1"/>
  <c r="L51" i="5"/>
  <c r="AI56" i="5"/>
  <c r="Y52" i="5"/>
  <c r="Z52" i="5" s="1"/>
  <c r="Z51" i="5"/>
  <c r="AI46" i="5"/>
  <c r="AQ46" i="5"/>
  <c r="AP39" i="5"/>
  <c r="AQ39" i="5" s="1"/>
  <c r="AN47" i="5"/>
  <c r="N45" i="5"/>
  <c r="O45" i="5" s="1"/>
  <c r="U45" i="5"/>
  <c r="V45" i="5" s="1"/>
  <c r="AC45" i="5"/>
  <c r="AG47" i="5"/>
  <c r="AI39" i="5"/>
  <c r="AJ39" i="5" s="1"/>
  <c r="AJ57" i="5"/>
  <c r="AB57" i="5"/>
  <c r="AC57" i="5" s="1"/>
  <c r="U56" i="5"/>
  <c r="AC56" i="5"/>
  <c r="AP56" i="5"/>
  <c r="AQ56" i="5" s="1"/>
  <c r="AB51" i="5" l="1"/>
  <c r="AC51" i="5" s="1"/>
  <c r="L61" i="5"/>
  <c r="N51" i="5"/>
  <c r="O51" i="5" s="1"/>
  <c r="H50" i="5"/>
  <c r="N47" i="5"/>
  <c r="O47" i="5" s="1"/>
  <c r="U52" i="5"/>
  <c r="AQ51" i="5"/>
  <c r="AI51" i="5"/>
  <c r="AJ51" i="5" s="1"/>
  <c r="AI47" i="5"/>
  <c r="AG50" i="5"/>
  <c r="AP47" i="5"/>
  <c r="AQ47" i="5" s="1"/>
  <c r="AN50" i="5"/>
  <c r="AJ47" i="5"/>
  <c r="Z50" i="5"/>
  <c r="AB47" i="5"/>
  <c r="AC47" i="5" s="1"/>
  <c r="AI52" i="5"/>
  <c r="AJ52" i="5" s="1"/>
  <c r="AQ52" i="5"/>
  <c r="AB52" i="5"/>
  <c r="AC52" i="5" s="1"/>
  <c r="V52" i="5"/>
  <c r="N52" i="5"/>
  <c r="O52" i="5" s="1"/>
  <c r="L67" i="5"/>
  <c r="U51" i="5"/>
  <c r="V51" i="5" s="1"/>
  <c r="S61" i="5"/>
  <c r="U50" i="5"/>
  <c r="V50" i="5" s="1"/>
  <c r="S67" i="5"/>
  <c r="L62" i="5" l="1"/>
  <c r="AP50" i="5"/>
  <c r="AQ50" i="5" s="1"/>
  <c r="AN67" i="5"/>
  <c r="AN61" i="5"/>
  <c r="H67" i="5"/>
  <c r="N67" i="5" s="1"/>
  <c r="H61" i="5"/>
  <c r="U61" i="5"/>
  <c r="V61" i="5" s="1"/>
  <c r="S62" i="5"/>
  <c r="S63" i="5" s="1"/>
  <c r="N50" i="5"/>
  <c r="O50" i="5" s="1"/>
  <c r="L68" i="5"/>
  <c r="L69" i="5" s="1"/>
  <c r="U67" i="5"/>
  <c r="V67" i="5" s="1"/>
  <c r="S68" i="5"/>
  <c r="S69" i="5" s="1"/>
  <c r="AB50" i="5"/>
  <c r="AC50" i="5" s="1"/>
  <c r="Z67" i="5"/>
  <c r="AI50" i="5"/>
  <c r="AJ50" i="5" s="1"/>
  <c r="AG67" i="5"/>
  <c r="AG61" i="5"/>
  <c r="Z61" i="5"/>
  <c r="AI61" i="5" l="1"/>
  <c r="AJ61" i="5" s="1"/>
  <c r="AG62" i="5"/>
  <c r="AG63" i="5" s="1"/>
  <c r="U69" i="5"/>
  <c r="V69" i="5" s="1"/>
  <c r="S70" i="5"/>
  <c r="S64" i="5"/>
  <c r="S65" i="5" s="1"/>
  <c r="H62" i="5"/>
  <c r="N62" i="5" s="1"/>
  <c r="L70" i="5"/>
  <c r="L71" i="5" s="1"/>
  <c r="N61" i="5"/>
  <c r="O61" i="5" s="1"/>
  <c r="AB61" i="5"/>
  <c r="AC61" i="5" s="1"/>
  <c r="Z62" i="5"/>
  <c r="Z63" i="5" s="1"/>
  <c r="U68" i="5"/>
  <c r="V68" i="5" s="1"/>
  <c r="AN62" i="5"/>
  <c r="AP61" i="5"/>
  <c r="AQ61" i="5" s="1"/>
  <c r="Z68" i="5"/>
  <c r="Z69" i="5" s="1"/>
  <c r="AB67" i="5"/>
  <c r="AC67" i="5" s="1"/>
  <c r="AN68" i="5"/>
  <c r="AN69" i="5" s="1"/>
  <c r="AP67" i="5"/>
  <c r="AQ67" i="5" s="1"/>
  <c r="AI67" i="5"/>
  <c r="AJ67" i="5" s="1"/>
  <c r="AG68" i="5"/>
  <c r="U62" i="5"/>
  <c r="V62" i="5" s="1"/>
  <c r="O67" i="5"/>
  <c r="H68" i="5"/>
  <c r="N68" i="5" s="1"/>
  <c r="L63" i="5"/>
  <c r="AP62" i="5" l="1"/>
  <c r="AQ62" i="5" s="1"/>
  <c r="H69" i="5"/>
  <c r="H70" i="5" s="1"/>
  <c r="H63" i="5"/>
  <c r="H64" i="5" s="1"/>
  <c r="O64" i="5" s="1"/>
  <c r="L64" i="5"/>
  <c r="U64" i="5" s="1"/>
  <c r="AN70" i="5"/>
  <c r="AN71" i="5" s="1"/>
  <c r="Z70" i="5"/>
  <c r="AB69" i="5"/>
  <c r="AC69" i="5" s="1"/>
  <c r="AB63" i="5"/>
  <c r="AC63" i="5" s="1"/>
  <c r="Z64" i="5"/>
  <c r="Z65" i="5" s="1"/>
  <c r="AC70" i="5"/>
  <c r="U70" i="5"/>
  <c r="AI62" i="5"/>
  <c r="AJ62" i="5" s="1"/>
  <c r="V70" i="5"/>
  <c r="O62" i="5"/>
  <c r="AC64" i="5"/>
  <c r="S71" i="5"/>
  <c r="AI68" i="5"/>
  <c r="AJ68" i="5" s="1"/>
  <c r="U63" i="5"/>
  <c r="V63" i="5" s="1"/>
  <c r="AI63" i="5"/>
  <c r="AJ63" i="5" s="1"/>
  <c r="AG64" i="5"/>
  <c r="O68" i="5"/>
  <c r="AG69" i="5"/>
  <c r="AP69" i="5" s="1"/>
  <c r="AP68" i="5"/>
  <c r="AQ68" i="5" s="1"/>
  <c r="AB68" i="5"/>
  <c r="AC68" i="5" s="1"/>
  <c r="AN63" i="5"/>
  <c r="AB62" i="5"/>
  <c r="AC62" i="5" s="1"/>
  <c r="N63" i="5" l="1"/>
  <c r="O63" i="5" s="1"/>
  <c r="O70" i="5"/>
  <c r="N70" i="5"/>
  <c r="H71" i="5"/>
  <c r="N71" i="5" s="1"/>
  <c r="N69" i="5"/>
  <c r="O69" i="5" s="1"/>
  <c r="AB65" i="5"/>
  <c r="AC65" i="5" s="1"/>
  <c r="AB70" i="5"/>
  <c r="AJ70" i="5"/>
  <c r="U71" i="5"/>
  <c r="V71" i="5" s="1"/>
  <c r="Z71" i="5"/>
  <c r="AI64" i="5"/>
  <c r="AQ64" i="5"/>
  <c r="V64" i="5"/>
  <c r="N64" i="5"/>
  <c r="AN64" i="5"/>
  <c r="AP64" i="5" s="1"/>
  <c r="AP63" i="5"/>
  <c r="AQ63" i="5" s="1"/>
  <c r="AQ69" i="5"/>
  <c r="AI69" i="5"/>
  <c r="AJ69" i="5" s="1"/>
  <c r="AG70" i="5"/>
  <c r="AG65" i="5"/>
  <c r="H65" i="5"/>
  <c r="AB64" i="5"/>
  <c r="AJ64" i="5"/>
  <c r="L65" i="5"/>
  <c r="O71" i="5" l="1"/>
  <c r="AQ70" i="5"/>
  <c r="AI70" i="5"/>
  <c r="AB71" i="5"/>
  <c r="AC71" i="5" s="1"/>
  <c r="N65" i="5"/>
  <c r="O65" i="5" s="1"/>
  <c r="U65" i="5"/>
  <c r="V65" i="5" s="1"/>
  <c r="AN65" i="5"/>
  <c r="AP65" i="5" s="1"/>
  <c r="AQ65" i="5" s="1"/>
  <c r="AG71" i="5"/>
  <c r="AP70" i="5"/>
  <c r="AI65" i="5"/>
  <c r="AJ65" i="5" s="1"/>
  <c r="AI71" i="5" l="1"/>
  <c r="AJ71" i="5" s="1"/>
  <c r="AP71" i="5"/>
  <c r="AQ71" i="5" s="1"/>
  <c r="Q74" i="4" l="1"/>
  <c r="G59" i="4"/>
  <c r="AM58" i="4"/>
  <c r="AN58" i="4" s="1"/>
  <c r="AF58" i="4"/>
  <c r="AG58" i="4" s="1"/>
  <c r="Y58" i="4"/>
  <c r="Z58" i="4" s="1"/>
  <c r="S58" i="4"/>
  <c r="K58" i="4"/>
  <c r="L58" i="4" s="1"/>
  <c r="H58" i="4"/>
  <c r="H57" i="4"/>
  <c r="G57" i="4"/>
  <c r="R56" i="4"/>
  <c r="S56" i="4" s="1"/>
  <c r="G56" i="4"/>
  <c r="AF56" i="4" s="1"/>
  <c r="AG56" i="4" s="1"/>
  <c r="H55" i="4"/>
  <c r="G55" i="4"/>
  <c r="AM54" i="4"/>
  <c r="AF54" i="4"/>
  <c r="Y54" i="4"/>
  <c r="R54" i="4"/>
  <c r="K54" i="4"/>
  <c r="J54" i="4"/>
  <c r="Q54" i="4" s="1"/>
  <c r="X54" i="4" s="1"/>
  <c r="G54" i="4"/>
  <c r="H54" i="4" s="1"/>
  <c r="AN53" i="4"/>
  <c r="AP53" i="4" s="1"/>
  <c r="AG53" i="4"/>
  <c r="Z53" i="4"/>
  <c r="AB53" i="4" s="1"/>
  <c r="S53" i="4"/>
  <c r="L53" i="4"/>
  <c r="H53" i="4"/>
  <c r="Q52" i="4"/>
  <c r="X52" i="4" s="1"/>
  <c r="AE52" i="4" s="1"/>
  <c r="AL52" i="4" s="1"/>
  <c r="Q51" i="4"/>
  <c r="X51" i="4" s="1"/>
  <c r="AE51" i="4" s="1"/>
  <c r="AL51" i="4" s="1"/>
  <c r="AL49" i="4"/>
  <c r="X49" i="4"/>
  <c r="J49" i="4"/>
  <c r="AE49" i="4" s="1"/>
  <c r="AM48" i="4"/>
  <c r="AF48" i="4"/>
  <c r="AF49" i="4" s="1"/>
  <c r="AG49" i="4" s="1"/>
  <c r="Y48" i="4"/>
  <c r="Y49" i="4" s="1"/>
  <c r="R48" i="4"/>
  <c r="R49" i="4" s="1"/>
  <c r="K48" i="4"/>
  <c r="J48" i="4"/>
  <c r="X48" i="4" s="1"/>
  <c r="G48" i="4"/>
  <c r="H48" i="4" s="1"/>
  <c r="J46" i="4"/>
  <c r="Q46" i="4" s="1"/>
  <c r="X46" i="4" s="1"/>
  <c r="AE46" i="4" s="1"/>
  <c r="AL46" i="4" s="1"/>
  <c r="AN46" i="4" s="1"/>
  <c r="H46" i="4"/>
  <c r="O46" i="4" s="1"/>
  <c r="AL45" i="4"/>
  <c r="AE45" i="4"/>
  <c r="X45" i="4"/>
  <c r="Q45" i="4"/>
  <c r="K45" i="4"/>
  <c r="J45" i="4"/>
  <c r="G45" i="4"/>
  <c r="G51" i="4" s="1"/>
  <c r="F45" i="4"/>
  <c r="AM44" i="4"/>
  <c r="AN44" i="4" s="1"/>
  <c r="AF44" i="4"/>
  <c r="AG44" i="4" s="1"/>
  <c r="Y44" i="4"/>
  <c r="Z44" i="4" s="1"/>
  <c r="R44" i="4"/>
  <c r="S44" i="4" s="1"/>
  <c r="K44" i="4"/>
  <c r="L44" i="4" s="1"/>
  <c r="G44" i="4"/>
  <c r="H44" i="4" s="1"/>
  <c r="AM43" i="4"/>
  <c r="AN43" i="4" s="1"/>
  <c r="AG43" i="4"/>
  <c r="AF43" i="4"/>
  <c r="Y43" i="4"/>
  <c r="Z43" i="4" s="1"/>
  <c r="R43" i="4"/>
  <c r="S43" i="4" s="1"/>
  <c r="L43" i="4"/>
  <c r="H43" i="4"/>
  <c r="O43" i="4" s="1"/>
  <c r="AQ42" i="4"/>
  <c r="AM42" i="4"/>
  <c r="AN42" i="4" s="1"/>
  <c r="AP42" i="4" s="1"/>
  <c r="AF42" i="4"/>
  <c r="AG42" i="4" s="1"/>
  <c r="Y42" i="4"/>
  <c r="Z42" i="4" s="1"/>
  <c r="AI42" i="4" s="1"/>
  <c r="R42" i="4"/>
  <c r="S42" i="4" s="1"/>
  <c r="L42" i="4"/>
  <c r="G42" i="4"/>
  <c r="H42" i="4" s="1"/>
  <c r="O42" i="4" s="1"/>
  <c r="R41" i="4"/>
  <c r="S41" i="4" s="1"/>
  <c r="AM40" i="4"/>
  <c r="AN40" i="4" s="1"/>
  <c r="AF40" i="4"/>
  <c r="AG40" i="4" s="1"/>
  <c r="Y40" i="4"/>
  <c r="Z40" i="4" s="1"/>
  <c r="AJ40" i="4" s="1"/>
  <c r="R40" i="4"/>
  <c r="S40" i="4" s="1"/>
  <c r="L40" i="4"/>
  <c r="G40" i="4"/>
  <c r="AN38" i="4"/>
  <c r="AM38" i="4"/>
  <c r="AF38" i="4"/>
  <c r="AG38" i="4" s="1"/>
  <c r="Y38" i="4"/>
  <c r="Z38" i="4" s="1"/>
  <c r="AJ38" i="4" s="1"/>
  <c r="R38" i="4"/>
  <c r="S38" i="4" s="1"/>
  <c r="AC38" i="4" s="1"/>
  <c r="K38" i="4"/>
  <c r="L38" i="4" s="1"/>
  <c r="G38" i="4"/>
  <c r="H38" i="4" s="1"/>
  <c r="O38" i="4" s="1"/>
  <c r="AM37" i="4"/>
  <c r="AN37" i="4" s="1"/>
  <c r="AF37" i="4"/>
  <c r="AG37" i="4" s="1"/>
  <c r="AQ37" i="4" s="1"/>
  <c r="AC37" i="4"/>
  <c r="Y37" i="4"/>
  <c r="Z37" i="4" s="1"/>
  <c r="R37" i="4"/>
  <c r="S37" i="4" s="1"/>
  <c r="O37" i="4"/>
  <c r="K37" i="4"/>
  <c r="L37" i="4" s="1"/>
  <c r="G37" i="4"/>
  <c r="H37" i="4" s="1"/>
  <c r="AN36" i="4"/>
  <c r="AM36" i="4"/>
  <c r="AF36" i="4"/>
  <c r="AG36" i="4" s="1"/>
  <c r="Y36" i="4"/>
  <c r="Z36" i="4" s="1"/>
  <c r="R36" i="4"/>
  <c r="S36" i="4" s="1"/>
  <c r="K36" i="4"/>
  <c r="L36" i="4" s="1"/>
  <c r="V36" i="4" s="1"/>
  <c r="G36" i="4"/>
  <c r="H36" i="4" s="1"/>
  <c r="AM35" i="4"/>
  <c r="AN35" i="4" s="1"/>
  <c r="AJ35" i="4"/>
  <c r="AF35" i="4"/>
  <c r="AG35" i="4" s="1"/>
  <c r="AP35" i="4" s="1"/>
  <c r="Y35" i="4"/>
  <c r="Z35" i="4" s="1"/>
  <c r="R35" i="4"/>
  <c r="S35" i="4" s="1"/>
  <c r="K35" i="4"/>
  <c r="L35" i="4" s="1"/>
  <c r="V35" i="4" s="1"/>
  <c r="G35" i="4"/>
  <c r="H35" i="4" s="1"/>
  <c r="O35" i="4" s="1"/>
  <c r="AM34" i="4"/>
  <c r="AN34" i="4" s="1"/>
  <c r="AP34" i="4" s="1"/>
  <c r="AG34" i="4"/>
  <c r="AQ34" i="4" s="1"/>
  <c r="AF34" i="4"/>
  <c r="Y34" i="4"/>
  <c r="Z34" i="4" s="1"/>
  <c r="R34" i="4"/>
  <c r="S34" i="4" s="1"/>
  <c r="K34" i="4"/>
  <c r="L34" i="4" s="1"/>
  <c r="V34" i="4" s="1"/>
  <c r="G34" i="4"/>
  <c r="H34" i="4" s="1"/>
  <c r="O34" i="4" s="1"/>
  <c r="AQ33" i="4"/>
  <c r="AM33" i="4"/>
  <c r="AN33" i="4" s="1"/>
  <c r="AP33" i="4" s="1"/>
  <c r="AF33" i="4"/>
  <c r="AG33" i="4" s="1"/>
  <c r="AI33" i="4" s="1"/>
  <c r="Y33" i="4"/>
  <c r="Z33" i="4" s="1"/>
  <c r="R33" i="4"/>
  <c r="S33" i="4" s="1"/>
  <c r="AC33" i="4" s="1"/>
  <c r="K33" i="4"/>
  <c r="L33" i="4" s="1"/>
  <c r="G33" i="4"/>
  <c r="H33" i="4" s="1"/>
  <c r="O33" i="4" s="1"/>
  <c r="AM32" i="4"/>
  <c r="AN32" i="4" s="1"/>
  <c r="AF32" i="4"/>
  <c r="AG32" i="4" s="1"/>
  <c r="Y32" i="4"/>
  <c r="Z32" i="4" s="1"/>
  <c r="AJ32" i="4" s="1"/>
  <c r="R32" i="4"/>
  <c r="S32" i="4" s="1"/>
  <c r="AB32" i="4" s="1"/>
  <c r="K32" i="4"/>
  <c r="L32" i="4" s="1"/>
  <c r="G32" i="4"/>
  <c r="H32" i="4" s="1"/>
  <c r="O32" i="4" s="1"/>
  <c r="AM31" i="4"/>
  <c r="AN31" i="4" s="1"/>
  <c r="AF31" i="4"/>
  <c r="AG31" i="4" s="1"/>
  <c r="AQ31" i="4" s="1"/>
  <c r="Y31" i="4"/>
  <c r="Z31" i="4" s="1"/>
  <c r="AJ31" i="4" s="1"/>
  <c r="R31" i="4"/>
  <c r="S31" i="4" s="1"/>
  <c r="K31" i="4"/>
  <c r="L31" i="4" s="1"/>
  <c r="G31" i="4"/>
  <c r="H31" i="4" s="1"/>
  <c r="O31" i="4" s="1"/>
  <c r="AM30" i="4"/>
  <c r="AN30" i="4" s="1"/>
  <c r="AF30" i="4"/>
  <c r="AG30" i="4" s="1"/>
  <c r="Y30" i="4"/>
  <c r="Z30" i="4" s="1"/>
  <c r="S30" i="4"/>
  <c r="AC30" i="4" s="1"/>
  <c r="R30" i="4"/>
  <c r="K30" i="4"/>
  <c r="L30" i="4" s="1"/>
  <c r="G30" i="4"/>
  <c r="H30" i="4" s="1"/>
  <c r="O30" i="4" s="1"/>
  <c r="AM29" i="4"/>
  <c r="AN29" i="4" s="1"/>
  <c r="AF29" i="4"/>
  <c r="AG29" i="4" s="1"/>
  <c r="Y29" i="4"/>
  <c r="Z29" i="4" s="1"/>
  <c r="R29" i="4"/>
  <c r="S29" i="4" s="1"/>
  <c r="K29" i="4"/>
  <c r="L29" i="4" s="1"/>
  <c r="G29" i="4"/>
  <c r="H29" i="4" s="1"/>
  <c r="AN28" i="4"/>
  <c r="AP28" i="4" s="1"/>
  <c r="AG28" i="4"/>
  <c r="Z28" i="4"/>
  <c r="AJ28" i="4" s="1"/>
  <c r="S28" i="4"/>
  <c r="AC28" i="4" s="1"/>
  <c r="L28" i="4"/>
  <c r="H28" i="4"/>
  <c r="O28" i="4" s="1"/>
  <c r="AN27" i="4"/>
  <c r="AJ27" i="4"/>
  <c r="AG27" i="4"/>
  <c r="AQ27" i="4" s="1"/>
  <c r="Z27" i="4"/>
  <c r="S27" i="4"/>
  <c r="L27" i="4"/>
  <c r="V27" i="4" s="1"/>
  <c r="H27" i="4"/>
  <c r="O27" i="4" s="1"/>
  <c r="AN26" i="4"/>
  <c r="AJ26" i="4"/>
  <c r="AG26" i="4"/>
  <c r="AQ26" i="4" s="1"/>
  <c r="Z26" i="4"/>
  <c r="S26" i="4"/>
  <c r="L26" i="4"/>
  <c r="V26" i="4" s="1"/>
  <c r="H26" i="4"/>
  <c r="O26" i="4" s="1"/>
  <c r="AN25" i="4"/>
  <c r="AP25" i="4" s="1"/>
  <c r="AG25" i="4"/>
  <c r="AQ25" i="4" s="1"/>
  <c r="Z25" i="4"/>
  <c r="AI25" i="4" s="1"/>
  <c r="S25" i="4"/>
  <c r="AB25" i="4" s="1"/>
  <c r="L25" i="4"/>
  <c r="V25" i="4" s="1"/>
  <c r="H25" i="4"/>
  <c r="O25" i="4" s="1"/>
  <c r="AQ24" i="4"/>
  <c r="AN24" i="4"/>
  <c r="AG24" i="4"/>
  <c r="Z24" i="4"/>
  <c r="S24" i="4"/>
  <c r="L24" i="4"/>
  <c r="V24" i="4" s="1"/>
  <c r="H24" i="4"/>
  <c r="O24" i="4" s="1"/>
  <c r="AN23" i="4"/>
  <c r="AG23" i="4"/>
  <c r="Z23" i="4"/>
  <c r="S23" i="4"/>
  <c r="L23" i="4"/>
  <c r="H23" i="4"/>
  <c r="D19" i="28" s="1"/>
  <c r="H19" i="28" l="1"/>
  <c r="F19" i="28"/>
  <c r="I19" i="28"/>
  <c r="AP26" i="4"/>
  <c r="AP24" i="4"/>
  <c r="AI26" i="4"/>
  <c r="AP23" i="4"/>
  <c r="AI24" i="4"/>
  <c r="AB23" i="4"/>
  <c r="G19" i="28"/>
  <c r="E19" i="28"/>
  <c r="H51" i="4"/>
  <c r="G52" i="4"/>
  <c r="H52" i="4" s="1"/>
  <c r="AB24" i="4"/>
  <c r="AB38" i="4"/>
  <c r="AB42" i="4"/>
  <c r="Z49" i="4"/>
  <c r="AB26" i="4"/>
  <c r="AI27" i="4"/>
  <c r="AP27" i="4"/>
  <c r="AB28" i="4"/>
  <c r="U37" i="4"/>
  <c r="V37" i="4"/>
  <c r="AI37" i="4"/>
  <c r="H45" i="4"/>
  <c r="Z46" i="4"/>
  <c r="AJ46" i="4" s="1"/>
  <c r="L48" i="4"/>
  <c r="AE48" i="4"/>
  <c r="L54" i="4"/>
  <c r="H56" i="4"/>
  <c r="N56" i="4" s="1"/>
  <c r="O56" i="4" s="1"/>
  <c r="Y56" i="4"/>
  <c r="Z56" i="4" s="1"/>
  <c r="U30" i="4"/>
  <c r="AB44" i="4"/>
  <c r="G49" i="4"/>
  <c r="H49" i="4" s="1"/>
  <c r="AM56" i="4"/>
  <c r="AN56" i="4" s="1"/>
  <c r="AP56" i="4" s="1"/>
  <c r="AQ56" i="4" s="1"/>
  <c r="AJ24" i="4"/>
  <c r="AJ25" i="4"/>
  <c r="AB27" i="4"/>
  <c r="U28" i="4"/>
  <c r="AP29" i="4"/>
  <c r="AQ29" i="4" s="1"/>
  <c r="AP32" i="4"/>
  <c r="AQ35" i="4"/>
  <c r="N37" i="4"/>
  <c r="AP37" i="4"/>
  <c r="AB40" i="4"/>
  <c r="U42" i="4"/>
  <c r="V42" i="4" s="1"/>
  <c r="AJ42" i="4"/>
  <c r="L46" i="4"/>
  <c r="Q48" i="4"/>
  <c r="S48" i="4" s="1"/>
  <c r="Q49" i="4"/>
  <c r="K56" i="4"/>
  <c r="L56" i="4" s="1"/>
  <c r="N48" i="4"/>
  <c r="O48" i="4" s="1"/>
  <c r="N29" i="4"/>
  <c r="AB31" i="4"/>
  <c r="AP31" i="4"/>
  <c r="AP40" i="4"/>
  <c r="U29" i="4"/>
  <c r="V29" i="4" s="1"/>
  <c r="N40" i="4"/>
  <c r="O40" i="4" s="1"/>
  <c r="AC40" i="4"/>
  <c r="N44" i="4"/>
  <c r="AC31" i="4"/>
  <c r="U31" i="4"/>
  <c r="V31" i="4" s="1"/>
  <c r="U40" i="4"/>
  <c r="V40" i="4" s="1"/>
  <c r="O44" i="4"/>
  <c r="AC26" i="4"/>
  <c r="U26" i="4"/>
  <c r="AI29" i="4"/>
  <c r="AP30" i="4"/>
  <c r="V32" i="4"/>
  <c r="N32" i="4"/>
  <c r="AI35" i="4"/>
  <c r="AB35" i="4"/>
  <c r="AC36" i="4"/>
  <c r="U36" i="4"/>
  <c r="AC41" i="4"/>
  <c r="L39" i="4"/>
  <c r="AC27" i="4"/>
  <c r="U27" i="4"/>
  <c r="N28" i="4"/>
  <c r="V30" i="4"/>
  <c r="N30" i="4"/>
  <c r="AJ30" i="4"/>
  <c r="AB30" i="4"/>
  <c r="AJ33" i="4"/>
  <c r="AB33" i="4"/>
  <c r="AC34" i="4"/>
  <c r="U34" i="4"/>
  <c r="N35" i="4"/>
  <c r="O36" i="4"/>
  <c r="N36" i="4"/>
  <c r="AP36" i="4"/>
  <c r="AP38" i="4"/>
  <c r="AJ43" i="4"/>
  <c r="AB43" i="4"/>
  <c r="U48" i="4"/>
  <c r="V48" i="4" s="1"/>
  <c r="AI49" i="4"/>
  <c r="AJ49" i="4" s="1"/>
  <c r="AC25" i="4"/>
  <c r="U25" i="4"/>
  <c r="AJ29" i="4"/>
  <c r="N31" i="4"/>
  <c r="AQ36" i="4"/>
  <c r="AI36" i="4"/>
  <c r="AQ38" i="4"/>
  <c r="AI38" i="4"/>
  <c r="AQ43" i="4"/>
  <c r="AP43" i="4"/>
  <c r="AI43" i="4"/>
  <c r="H39" i="4"/>
  <c r="AC23" i="4"/>
  <c r="U23" i="4"/>
  <c r="AC24" i="4"/>
  <c r="U24" i="4"/>
  <c r="O29" i="4"/>
  <c r="AQ30" i="4"/>
  <c r="AI30" i="4"/>
  <c r="AC32" i="4"/>
  <c r="U32" i="4"/>
  <c r="AQ32" i="4"/>
  <c r="AI32" i="4"/>
  <c r="V33" i="4"/>
  <c r="N33" i="4"/>
  <c r="U33" i="4"/>
  <c r="AJ34" i="4"/>
  <c r="AB34" i="4"/>
  <c r="V38" i="4"/>
  <c r="N38" i="4"/>
  <c r="S39" i="4"/>
  <c r="N43" i="4"/>
  <c r="AB58" i="4"/>
  <c r="H59" i="4"/>
  <c r="R59" i="4"/>
  <c r="S59" i="4" s="1"/>
  <c r="AM59" i="4"/>
  <c r="AN59" i="4" s="1"/>
  <c r="K59" i="4"/>
  <c r="L59" i="4" s="1"/>
  <c r="V28" i="4"/>
  <c r="AQ28" i="4"/>
  <c r="AI28" i="4"/>
  <c r="AJ37" i="4"/>
  <c r="AB37" i="4"/>
  <c r="AN39" i="4"/>
  <c r="AQ40" i="4"/>
  <c r="AI40" i="4"/>
  <c r="H41" i="4"/>
  <c r="O41" i="4" s="1"/>
  <c r="Y41" i="4"/>
  <c r="Z41" i="4" s="1"/>
  <c r="AF41" i="4"/>
  <c r="AG41" i="4" s="1"/>
  <c r="AC42" i="4"/>
  <c r="AC44" i="4"/>
  <c r="U44" i="4"/>
  <c r="V44" i="4" s="1"/>
  <c r="AP44" i="4"/>
  <c r="AQ44" i="4" s="1"/>
  <c r="AG48" i="4"/>
  <c r="V58" i="4"/>
  <c r="N58" i="4"/>
  <c r="AI58" i="4"/>
  <c r="AJ58" i="4" s="1"/>
  <c r="Y59" i="4"/>
  <c r="Z59" i="4" s="1"/>
  <c r="N23" i="4"/>
  <c r="AG39" i="4"/>
  <c r="N24" i="4"/>
  <c r="N25" i="4"/>
  <c r="N26" i="4"/>
  <c r="N27" i="4"/>
  <c r="AB29" i="4"/>
  <c r="AC29" i="4" s="1"/>
  <c r="AI31" i="4"/>
  <c r="N34" i="4"/>
  <c r="AI34" i="4"/>
  <c r="AC35" i="4"/>
  <c r="U35" i="4"/>
  <c r="U38" i="4"/>
  <c r="L41" i="4"/>
  <c r="AI44" i="4"/>
  <c r="AJ44" i="4" s="1"/>
  <c r="S46" i="4"/>
  <c r="AG46" i="4"/>
  <c r="Z48" i="4"/>
  <c r="AL48" i="4"/>
  <c r="S49" i="4"/>
  <c r="AQ53" i="4"/>
  <c r="AI53" i="4"/>
  <c r="S54" i="4"/>
  <c r="AC58" i="4"/>
  <c r="U58" i="4"/>
  <c r="AF59" i="4"/>
  <c r="AG59" i="4" s="1"/>
  <c r="Z39" i="4"/>
  <c r="AI23" i="4"/>
  <c r="AJ36" i="4"/>
  <c r="AB36" i="4"/>
  <c r="AM41" i="4"/>
  <c r="AN41" i="4" s="1"/>
  <c r="N42" i="4"/>
  <c r="AC43" i="4"/>
  <c r="U43" i="4"/>
  <c r="V43" i="4" s="1"/>
  <c r="K51" i="4"/>
  <c r="L45" i="4"/>
  <c r="AM49" i="4"/>
  <c r="AN49" i="4" s="1"/>
  <c r="AP49" i="4" s="1"/>
  <c r="AQ49" i="4" s="1"/>
  <c r="AN48" i="4"/>
  <c r="K49" i="4"/>
  <c r="L49" i="4" s="1"/>
  <c r="N53" i="4"/>
  <c r="O53" i="4" s="1"/>
  <c r="AJ53" i="4"/>
  <c r="AE54" i="4"/>
  <c r="AL54" i="4" s="1"/>
  <c r="Z54" i="4"/>
  <c r="AP58" i="4"/>
  <c r="AQ58" i="4" s="1"/>
  <c r="AC53" i="4"/>
  <c r="U53" i="4"/>
  <c r="V53" i="4" s="1"/>
  <c r="N54" i="4"/>
  <c r="O54" i="4" s="1"/>
  <c r="AN54" i="4"/>
  <c r="U56" i="4"/>
  <c r="V56" i="4" s="1"/>
  <c r="AI56" i="4"/>
  <c r="O58" i="4"/>
  <c r="AB56" i="4"/>
  <c r="AC56" i="4" s="1"/>
  <c r="AJ56" i="4"/>
  <c r="X74" i="4"/>
  <c r="R45" i="4"/>
  <c r="AM57" i="4"/>
  <c r="AN57" i="4" s="1"/>
  <c r="AF57" i="4"/>
  <c r="AG57" i="4" s="1"/>
  <c r="Y57" i="4"/>
  <c r="Z57" i="4" s="1"/>
  <c r="R57" i="4"/>
  <c r="S57" i="4" s="1"/>
  <c r="K57" i="4"/>
  <c r="L57" i="4" s="1"/>
  <c r="AM55" i="4"/>
  <c r="AN55" i="4" s="1"/>
  <c r="AF55" i="4"/>
  <c r="AG55" i="4" s="1"/>
  <c r="Y55" i="4"/>
  <c r="Z55" i="4" s="1"/>
  <c r="R55" i="4"/>
  <c r="S55" i="4" s="1"/>
  <c r="K55" i="4"/>
  <c r="L55" i="4" s="1"/>
  <c r="AQ23" i="4" l="1"/>
  <c r="I20" i="28"/>
  <c r="AJ23" i="4"/>
  <c r="H20" i="28"/>
  <c r="G20" i="28"/>
  <c r="V23" i="4"/>
  <c r="F20" i="28"/>
  <c r="O23" i="4"/>
  <c r="E20" i="28"/>
  <c r="V46" i="4"/>
  <c r="N46" i="4"/>
  <c r="AP48" i="4"/>
  <c r="AP41" i="4"/>
  <c r="AP59" i="4"/>
  <c r="AB57" i="4"/>
  <c r="AC57" i="4" s="1"/>
  <c r="AE74" i="4"/>
  <c r="Y45" i="4"/>
  <c r="N49" i="4"/>
  <c r="O49" i="4" s="1"/>
  <c r="N41" i="4"/>
  <c r="AI39" i="4"/>
  <c r="AJ39" i="4" s="1"/>
  <c r="AJ41" i="4"/>
  <c r="AB41" i="4"/>
  <c r="L47" i="4"/>
  <c r="N39" i="4"/>
  <c r="O39" i="4" s="1"/>
  <c r="AP55" i="4"/>
  <c r="AG54" i="4"/>
  <c r="AI48" i="4"/>
  <c r="AQ48" i="4"/>
  <c r="AP39" i="4"/>
  <c r="AQ39" i="4" s="1"/>
  <c r="U59" i="4"/>
  <c r="U39" i="4"/>
  <c r="V39" i="4" s="1"/>
  <c r="U55" i="4"/>
  <c r="V55" i="4" s="1"/>
  <c r="N57" i="4"/>
  <c r="O57" i="4" s="1"/>
  <c r="AP57" i="4"/>
  <c r="AQ59" i="4"/>
  <c r="AI59" i="4"/>
  <c r="U54" i="4"/>
  <c r="V54" i="4" s="1"/>
  <c r="U49" i="4"/>
  <c r="V49" i="4" s="1"/>
  <c r="AC46" i="4"/>
  <c r="U46" i="4"/>
  <c r="AB46" i="4"/>
  <c r="AB55" i="4"/>
  <c r="AC55" i="4" s="1"/>
  <c r="U57" i="4"/>
  <c r="V57" i="4" s="1"/>
  <c r="S45" i="4"/>
  <c r="S47" i="4" s="1"/>
  <c r="R51" i="4"/>
  <c r="N45" i="4"/>
  <c r="O45" i="4" s="1"/>
  <c r="AJ59" i="4"/>
  <c r="AB59" i="4"/>
  <c r="AC59" i="4" s="1"/>
  <c r="AQ41" i="4"/>
  <c r="AI41" i="4"/>
  <c r="V59" i="4"/>
  <c r="N59" i="4"/>
  <c r="O59" i="4" s="1"/>
  <c r="AB49" i="4"/>
  <c r="AC49" i="4" s="1"/>
  <c r="AQ55" i="4"/>
  <c r="AI55" i="4"/>
  <c r="AJ55" i="4" s="1"/>
  <c r="AB54" i="4"/>
  <c r="AC54" i="4" s="1"/>
  <c r="L51" i="4"/>
  <c r="K52" i="4"/>
  <c r="L52" i="4" s="1"/>
  <c r="AJ48" i="4"/>
  <c r="AB48" i="4"/>
  <c r="AC48" i="4" s="1"/>
  <c r="N55" i="4"/>
  <c r="O55" i="4" s="1"/>
  <c r="AQ57" i="4"/>
  <c r="AI57" i="4"/>
  <c r="AJ57" i="4" s="1"/>
  <c r="AB39" i="4"/>
  <c r="AC39" i="4" s="1"/>
  <c r="AI46" i="4"/>
  <c r="AQ46" i="4"/>
  <c r="AP46" i="4"/>
  <c r="H47" i="4"/>
  <c r="U41" i="4"/>
  <c r="V41" i="4" s="1"/>
  <c r="I21" i="28" l="1"/>
  <c r="H21" i="28"/>
  <c r="G21" i="28"/>
  <c r="F21" i="28"/>
  <c r="E21" i="28"/>
  <c r="S50" i="4"/>
  <c r="U47" i="4"/>
  <c r="V47" i="4" s="1"/>
  <c r="R52" i="4"/>
  <c r="S52" i="4" s="1"/>
  <c r="S51" i="4"/>
  <c r="AI54" i="4"/>
  <c r="AJ54" i="4" s="1"/>
  <c r="AL74" i="4"/>
  <c r="AM45" i="4" s="1"/>
  <c r="AF45" i="4"/>
  <c r="N51" i="4"/>
  <c r="O51" i="4" s="1"/>
  <c r="AP54" i="4"/>
  <c r="AQ54" i="4" s="1"/>
  <c r="N47" i="4"/>
  <c r="O47" i="4" s="1"/>
  <c r="L50" i="4"/>
  <c r="H50" i="4"/>
  <c r="Z45" i="4"/>
  <c r="Y51" i="4"/>
  <c r="N52" i="4"/>
  <c r="O52" i="4" s="1"/>
  <c r="U45" i="4"/>
  <c r="V45" i="4" s="1"/>
  <c r="H61" i="4" l="1"/>
  <c r="H77" i="4" s="1"/>
  <c r="H67" i="4"/>
  <c r="AF51" i="4"/>
  <c r="AG45" i="4"/>
  <c r="U51" i="4"/>
  <c r="V51" i="4" s="1"/>
  <c r="S61" i="4"/>
  <c r="S77" i="4" s="1"/>
  <c r="U50" i="4"/>
  <c r="V50" i="4" s="1"/>
  <c r="S67" i="4"/>
  <c r="Z51" i="4"/>
  <c r="Y52" i="4"/>
  <c r="Z52" i="4" s="1"/>
  <c r="AM51" i="4"/>
  <c r="AN45" i="4"/>
  <c r="U52" i="4"/>
  <c r="V52" i="4" s="1"/>
  <c r="AB45" i="4"/>
  <c r="AC45" i="4" s="1"/>
  <c r="Z47" i="4"/>
  <c r="N50" i="4"/>
  <c r="O50" i="4" s="1"/>
  <c r="L67" i="4"/>
  <c r="L61" i="4"/>
  <c r="L77" i="4" s="1"/>
  <c r="S78" i="4" l="1"/>
  <c r="S79" i="4" s="1"/>
  <c r="L78" i="4"/>
  <c r="U77" i="4"/>
  <c r="V77" i="4" s="1"/>
  <c r="N77" i="4"/>
  <c r="O77" i="4" s="1"/>
  <c r="H78" i="4"/>
  <c r="L62" i="4"/>
  <c r="N61" i="4"/>
  <c r="O61" i="4" s="1"/>
  <c r="L68" i="4"/>
  <c r="N67" i="4"/>
  <c r="O67" i="4" s="1"/>
  <c r="AP45" i="4"/>
  <c r="AN47" i="4"/>
  <c r="U67" i="4"/>
  <c r="V67" i="4" s="1"/>
  <c r="S68" i="4"/>
  <c r="S69" i="4" s="1"/>
  <c r="H68" i="4"/>
  <c r="AM52" i="4"/>
  <c r="AN52" i="4" s="1"/>
  <c r="AN51" i="4"/>
  <c r="H62" i="4"/>
  <c r="AB47" i="4"/>
  <c r="AC47" i="4" s="1"/>
  <c r="Z50" i="4"/>
  <c r="Z61" i="4" s="1"/>
  <c r="Z77" i="4" s="1"/>
  <c r="AB51" i="4"/>
  <c r="AC51" i="4" s="1"/>
  <c r="AF52" i="4"/>
  <c r="AG52" i="4" s="1"/>
  <c r="AG51" i="4"/>
  <c r="U61" i="4"/>
  <c r="V61" i="4" s="1"/>
  <c r="S62" i="4"/>
  <c r="AB52" i="4"/>
  <c r="AC52" i="4" s="1"/>
  <c r="AI45" i="4"/>
  <c r="AJ45" i="4" s="1"/>
  <c r="AQ45" i="4"/>
  <c r="AG47" i="4"/>
  <c r="Z78" i="4" l="1"/>
  <c r="AB78" i="4" s="1"/>
  <c r="AC78" i="4" s="1"/>
  <c r="AB77" i="4"/>
  <c r="AC77" i="4" s="1"/>
  <c r="S80" i="4"/>
  <c r="S81" i="4" s="1"/>
  <c r="U78" i="4"/>
  <c r="V78" i="4" s="1"/>
  <c r="L79" i="4"/>
  <c r="H79" i="4"/>
  <c r="N78" i="4"/>
  <c r="O78" i="4" s="1"/>
  <c r="AP52" i="4"/>
  <c r="U62" i="4"/>
  <c r="V62" i="4" s="1"/>
  <c r="AI51" i="4"/>
  <c r="AJ51" i="4" s="1"/>
  <c r="Z62" i="4"/>
  <c r="Z63" i="4" s="1"/>
  <c r="AB61" i="4"/>
  <c r="AC61" i="4" s="1"/>
  <c r="S70" i="4"/>
  <c r="S71" i="4" s="1"/>
  <c r="AN50" i="4"/>
  <c r="AP47" i="4"/>
  <c r="AQ47" i="4" s="1"/>
  <c r="N68" i="4"/>
  <c r="O68" i="4" s="1"/>
  <c r="N62" i="4"/>
  <c r="O62" i="4" s="1"/>
  <c r="S63" i="4"/>
  <c r="AI52" i="4"/>
  <c r="AJ52" i="4" s="1"/>
  <c r="AQ52" i="4"/>
  <c r="AB50" i="4"/>
  <c r="AC50" i="4" s="1"/>
  <c r="Z67" i="4"/>
  <c r="H63" i="4"/>
  <c r="U68" i="4"/>
  <c r="V68" i="4" s="1"/>
  <c r="L69" i="4"/>
  <c r="U69" i="4" s="1"/>
  <c r="L63" i="4"/>
  <c r="H69" i="4"/>
  <c r="AG50" i="4"/>
  <c r="AI47" i="4"/>
  <c r="AJ47" i="4" s="1"/>
  <c r="AN61" i="4"/>
  <c r="AN77" i="4" s="1"/>
  <c r="AP51" i="4"/>
  <c r="AQ51" i="4" s="1"/>
  <c r="AN78" i="4" l="1"/>
  <c r="AN79" i="4" s="1"/>
  <c r="Z79" i="4"/>
  <c r="U79" i="4"/>
  <c r="V79" i="4" s="1"/>
  <c r="L80" i="4"/>
  <c r="U80" i="4" s="1"/>
  <c r="V80" i="4" s="1"/>
  <c r="H80" i="4"/>
  <c r="N79" i="4"/>
  <c r="O79" i="4" s="1"/>
  <c r="AI50" i="4"/>
  <c r="AJ50" i="4" s="1"/>
  <c r="AG67" i="4"/>
  <c r="Z68" i="4"/>
  <c r="Z69" i="4" s="1"/>
  <c r="AB67" i="4"/>
  <c r="AC67" i="4" s="1"/>
  <c r="Z64" i="4"/>
  <c r="AB63" i="4"/>
  <c r="AC63" i="4" s="1"/>
  <c r="AN62" i="4"/>
  <c r="AN63" i="4" s="1"/>
  <c r="H70" i="4"/>
  <c r="O70" i="4" s="1"/>
  <c r="U63" i="4"/>
  <c r="V63" i="4" s="1"/>
  <c r="S64" i="4"/>
  <c r="AC70" i="4"/>
  <c r="L64" i="4"/>
  <c r="N63" i="4"/>
  <c r="O63" i="4" s="1"/>
  <c r="AG61" i="4"/>
  <c r="AG77" i="4" s="1"/>
  <c r="L70" i="4"/>
  <c r="N69" i="4"/>
  <c r="O69" i="4" s="1"/>
  <c r="V69" i="4"/>
  <c r="H64" i="4"/>
  <c r="O64" i="4" s="1"/>
  <c r="AP50" i="4"/>
  <c r="AQ50" i="4" s="1"/>
  <c r="AN67" i="4"/>
  <c r="AB62" i="4"/>
  <c r="AC62" i="4" s="1"/>
  <c r="L81" i="4" l="1"/>
  <c r="U81" i="4" s="1"/>
  <c r="V81" i="4" s="1"/>
  <c r="F22" i="28" s="1"/>
  <c r="AN80" i="4"/>
  <c r="AN81" i="4" s="1"/>
  <c r="AP61" i="4"/>
  <c r="AQ61" i="4" s="1"/>
  <c r="Z80" i="4"/>
  <c r="Z81" i="4" s="1"/>
  <c r="AB79" i="4"/>
  <c r="AC79" i="4" s="1"/>
  <c r="H81" i="4"/>
  <c r="N80" i="4"/>
  <c r="O80" i="4" s="1"/>
  <c r="H65" i="4"/>
  <c r="AN64" i="4"/>
  <c r="AN65" i="4" s="1"/>
  <c r="Z70" i="4"/>
  <c r="Z71" i="4" s="1"/>
  <c r="AB69" i="4"/>
  <c r="AC69" i="4" s="1"/>
  <c r="N64" i="4"/>
  <c r="V64" i="4"/>
  <c r="AC64" i="4"/>
  <c r="U64" i="4"/>
  <c r="AJ64" i="4"/>
  <c r="AB64" i="4"/>
  <c r="AI67" i="4"/>
  <c r="AJ67" i="4" s="1"/>
  <c r="AG68" i="4"/>
  <c r="AI61" i="4"/>
  <c r="AJ61" i="4" s="1"/>
  <c r="AG62" i="4"/>
  <c r="AP62" i="4" s="1"/>
  <c r="L65" i="4"/>
  <c r="S65" i="4"/>
  <c r="H71" i="4"/>
  <c r="Z65" i="4"/>
  <c r="N70" i="4"/>
  <c r="V70" i="4"/>
  <c r="AN68" i="4"/>
  <c r="AP67" i="4"/>
  <c r="AQ67" i="4" s="1"/>
  <c r="L71" i="4"/>
  <c r="U70" i="4"/>
  <c r="AB68" i="4"/>
  <c r="AC68" i="4" s="1"/>
  <c r="N81" i="4" l="1"/>
  <c r="O81" i="4" s="1"/>
  <c r="E22" i="28" s="1"/>
  <c r="AG78" i="4"/>
  <c r="AG79" i="4" s="1"/>
  <c r="AP77" i="4"/>
  <c r="AQ77" i="4" s="1"/>
  <c r="AI77" i="4"/>
  <c r="AJ77" i="4" s="1"/>
  <c r="AB81" i="4"/>
  <c r="AC81" i="4" s="1"/>
  <c r="G22" i="28" s="1"/>
  <c r="AB80" i="4"/>
  <c r="AC80" i="4" s="1"/>
  <c r="AP68" i="4"/>
  <c r="AQ68" i="4" s="1"/>
  <c r="N71" i="4"/>
  <c r="O71" i="4" s="1"/>
  <c r="U71" i="4"/>
  <c r="V71" i="4" s="1"/>
  <c r="U65" i="4"/>
  <c r="V65" i="4" s="1"/>
  <c r="F23" i="28" s="1"/>
  <c r="N65" i="4"/>
  <c r="O65" i="4" s="1"/>
  <c r="E23" i="28" s="1"/>
  <c r="AB65" i="4"/>
  <c r="AC65" i="4" s="1"/>
  <c r="G23" i="28" s="1"/>
  <c r="AQ62" i="4"/>
  <c r="AI62" i="4"/>
  <c r="AJ62" i="4" s="1"/>
  <c r="AI68" i="4"/>
  <c r="AJ68" i="4" s="1"/>
  <c r="AJ70" i="4"/>
  <c r="AB70" i="4"/>
  <c r="AN69" i="4"/>
  <c r="AG63" i="4"/>
  <c r="AG69" i="4"/>
  <c r="AB71" i="4"/>
  <c r="AC71" i="4" s="1"/>
  <c r="AP79" i="4" l="1"/>
  <c r="AQ79" i="4" s="1"/>
  <c r="AG80" i="4"/>
  <c r="AG81" i="4" s="1"/>
  <c r="AI79" i="4"/>
  <c r="AJ79" i="4" s="1"/>
  <c r="AP78" i="4"/>
  <c r="AQ78" i="4" s="1"/>
  <c r="AI78" i="4"/>
  <c r="AJ78" i="4" s="1"/>
  <c r="AI63" i="4"/>
  <c r="AJ63" i="4" s="1"/>
  <c r="AG64" i="4"/>
  <c r="AP63" i="4"/>
  <c r="AQ63" i="4" s="1"/>
  <c r="AI69" i="4"/>
  <c r="AJ69" i="4" s="1"/>
  <c r="AG70" i="4"/>
  <c r="AG71" i="4" s="1"/>
  <c r="AN70" i="4"/>
  <c r="AP69" i="4"/>
  <c r="AQ69" i="4" s="1"/>
  <c r="AP81" i="4" l="1"/>
  <c r="AQ81" i="4" s="1"/>
  <c r="I22" i="28" s="1"/>
  <c r="AI81" i="4"/>
  <c r="AJ81" i="4" s="1"/>
  <c r="H22" i="28" s="1"/>
  <c r="AP80" i="4"/>
  <c r="AQ80" i="4" s="1"/>
  <c r="AI80" i="4"/>
  <c r="AJ80" i="4" s="1"/>
  <c r="AP70" i="4"/>
  <c r="AI71" i="4"/>
  <c r="AJ71" i="4" s="1"/>
  <c r="AN71" i="4"/>
  <c r="AP71" i="4" s="1"/>
  <c r="AQ71" i="4" s="1"/>
  <c r="AQ64" i="4"/>
  <c r="AI64" i="4"/>
  <c r="AP64" i="4"/>
  <c r="AG65" i="4"/>
  <c r="AQ70" i="4"/>
  <c r="AI70" i="4"/>
  <c r="AI65" i="4" l="1"/>
  <c r="AJ65" i="4" s="1"/>
  <c r="H23" i="28" s="1"/>
  <c r="AP65" i="4"/>
  <c r="AQ65" i="4" s="1"/>
  <c r="I23" i="28" s="1"/>
  <c r="Q74" i="3" l="1"/>
  <c r="X74" i="3" s="1"/>
  <c r="AE74" i="3" s="1"/>
  <c r="AL74" i="3" s="1"/>
  <c r="AM45" i="3" s="1"/>
  <c r="AN45" i="3" s="1"/>
  <c r="AM58" i="3"/>
  <c r="AN58" i="3" s="1"/>
  <c r="AG58" i="3"/>
  <c r="AF58" i="3"/>
  <c r="Y58" i="3"/>
  <c r="Z58" i="3" s="1"/>
  <c r="S58" i="3"/>
  <c r="K58" i="3"/>
  <c r="L58" i="3" s="1"/>
  <c r="H58" i="3"/>
  <c r="AL54" i="3"/>
  <c r="Q54" i="3"/>
  <c r="X54" i="3" s="1"/>
  <c r="AE54" i="3" s="1"/>
  <c r="J54" i="3"/>
  <c r="AN53" i="3"/>
  <c r="AP53" i="3" s="1"/>
  <c r="AG53" i="3"/>
  <c r="Z53" i="3"/>
  <c r="V53" i="3"/>
  <c r="S53" i="3"/>
  <c r="N53" i="3"/>
  <c r="O53" i="3" s="1"/>
  <c r="L53" i="3"/>
  <c r="U53" i="3" s="1"/>
  <c r="H53" i="3"/>
  <c r="X52" i="3"/>
  <c r="AE52" i="3" s="1"/>
  <c r="AL52" i="3" s="1"/>
  <c r="Q52" i="3"/>
  <c r="AL51" i="3"/>
  <c r="Q51" i="3"/>
  <c r="X51" i="3" s="1"/>
  <c r="AE51" i="3" s="1"/>
  <c r="AE49" i="3"/>
  <c r="X49" i="3"/>
  <c r="J49" i="3"/>
  <c r="Q49" i="3" s="1"/>
  <c r="AE48" i="3"/>
  <c r="X48" i="3"/>
  <c r="Q48" i="3"/>
  <c r="J48" i="3"/>
  <c r="AL48" i="3" s="1"/>
  <c r="J46" i="3"/>
  <c r="L46" i="3" s="1"/>
  <c r="H46" i="3"/>
  <c r="O46" i="3" s="1"/>
  <c r="AL45" i="3"/>
  <c r="AE45" i="3"/>
  <c r="X45" i="3"/>
  <c r="Q45" i="3"/>
  <c r="K45" i="3"/>
  <c r="L45" i="3" s="1"/>
  <c r="J45" i="3"/>
  <c r="F45" i="3"/>
  <c r="AM44" i="3"/>
  <c r="AN44" i="3" s="1"/>
  <c r="Y44" i="3"/>
  <c r="Z44" i="3" s="1"/>
  <c r="K44" i="3"/>
  <c r="L44" i="3" s="1"/>
  <c r="H43" i="3"/>
  <c r="O43" i="3" s="1"/>
  <c r="AF42" i="3"/>
  <c r="AG42" i="3" s="1"/>
  <c r="R42" i="3"/>
  <c r="S42" i="3" s="1"/>
  <c r="AM40" i="3"/>
  <c r="AN40" i="3" s="1"/>
  <c r="Y40" i="3"/>
  <c r="Z40" i="3" s="1"/>
  <c r="AJ40" i="3" s="1"/>
  <c r="K40" i="3"/>
  <c r="L40" i="3" s="1"/>
  <c r="AM37" i="3"/>
  <c r="AN37" i="3" s="1"/>
  <c r="K37" i="3"/>
  <c r="L37" i="3" s="1"/>
  <c r="AF35" i="3"/>
  <c r="AG35" i="3" s="1"/>
  <c r="Y33" i="3"/>
  <c r="Z33" i="3" s="1"/>
  <c r="G32" i="3"/>
  <c r="H32" i="3" s="1"/>
  <c r="O32" i="3" s="1"/>
  <c r="AM31" i="3"/>
  <c r="AN31" i="3" s="1"/>
  <c r="R31" i="3"/>
  <c r="S31" i="3" s="1"/>
  <c r="K31" i="3"/>
  <c r="L31" i="3" s="1"/>
  <c r="AM29" i="3"/>
  <c r="AN29" i="3" s="1"/>
  <c r="AF29" i="3"/>
  <c r="AG29" i="3" s="1"/>
  <c r="K29" i="3"/>
  <c r="L29" i="3" s="1"/>
  <c r="AN28" i="3"/>
  <c r="AP28" i="3" s="1"/>
  <c r="AG28" i="3"/>
  <c r="AQ28" i="3" s="1"/>
  <c r="AC28" i="3"/>
  <c r="Z28" i="3"/>
  <c r="S28" i="3"/>
  <c r="O28" i="3"/>
  <c r="L28" i="3"/>
  <c r="U28" i="3" s="1"/>
  <c r="H28" i="3"/>
  <c r="AN27" i="3"/>
  <c r="AP27" i="3" s="1"/>
  <c r="AG27" i="3"/>
  <c r="AI27" i="3" s="1"/>
  <c r="AC27" i="3"/>
  <c r="Z27" i="3"/>
  <c r="S27" i="3"/>
  <c r="O27" i="3"/>
  <c r="L27" i="3"/>
  <c r="V27" i="3" s="1"/>
  <c r="H27" i="3"/>
  <c r="AN26" i="3"/>
  <c r="AP26" i="3" s="1"/>
  <c r="AG26" i="3"/>
  <c r="AQ26" i="3" s="1"/>
  <c r="AC26" i="3"/>
  <c r="Z26" i="3"/>
  <c r="S26" i="3"/>
  <c r="O26" i="3"/>
  <c r="L26" i="3"/>
  <c r="V26" i="3" s="1"/>
  <c r="H26" i="3"/>
  <c r="AN25" i="3"/>
  <c r="AP25" i="3" s="1"/>
  <c r="AG25" i="3"/>
  <c r="AI25" i="3" s="1"/>
  <c r="AC25" i="3"/>
  <c r="Z25" i="3"/>
  <c r="S25" i="3"/>
  <c r="O25" i="3"/>
  <c r="L25" i="3"/>
  <c r="U25" i="3" s="1"/>
  <c r="H25" i="3"/>
  <c r="AN24" i="3"/>
  <c r="AP24" i="3" s="1"/>
  <c r="AG24" i="3"/>
  <c r="AQ24" i="3" s="1"/>
  <c r="AC24" i="3"/>
  <c r="Z24" i="3"/>
  <c r="S24" i="3"/>
  <c r="O24" i="3"/>
  <c r="L24" i="3"/>
  <c r="V24" i="3" s="1"/>
  <c r="H24" i="3"/>
  <c r="AN23" i="3"/>
  <c r="AG23" i="3"/>
  <c r="Z23" i="3"/>
  <c r="S23" i="3"/>
  <c r="L23" i="3"/>
  <c r="N23" i="3" s="1"/>
  <c r="O23" i="3" s="1"/>
  <c r="H23" i="3"/>
  <c r="F18" i="3"/>
  <c r="G57" i="3" s="1"/>
  <c r="AP23" i="3" l="1"/>
  <c r="AI23" i="3"/>
  <c r="AJ23" i="3" s="1"/>
  <c r="V37" i="3"/>
  <c r="AB33" i="3"/>
  <c r="AJ33" i="3"/>
  <c r="AB58" i="3"/>
  <c r="AC58" i="3" s="1"/>
  <c r="AJ58" i="3"/>
  <c r="AP29" i="3"/>
  <c r="AQ29" i="3" s="1"/>
  <c r="H57" i="3"/>
  <c r="AF57" i="3"/>
  <c r="AG57" i="3" s="1"/>
  <c r="AM57" i="3"/>
  <c r="AN57" i="3" s="1"/>
  <c r="AP57" i="3" s="1"/>
  <c r="K57" i="3"/>
  <c r="L57" i="3" s="1"/>
  <c r="R57" i="3"/>
  <c r="S57" i="3" s="1"/>
  <c r="Y57" i="3"/>
  <c r="Z57" i="3" s="1"/>
  <c r="U31" i="3"/>
  <c r="V31" i="3" s="1"/>
  <c r="AC31" i="3"/>
  <c r="AI35" i="3"/>
  <c r="AQ35" i="3"/>
  <c r="U23" i="3"/>
  <c r="V23" i="3" s="1"/>
  <c r="AQ25" i="3"/>
  <c r="AJ26" i="3"/>
  <c r="AB26" i="3"/>
  <c r="AJ28" i="3"/>
  <c r="AB28" i="3"/>
  <c r="N45" i="3"/>
  <c r="K51" i="3"/>
  <c r="N58" i="3"/>
  <c r="N25" i="3"/>
  <c r="V25" i="3"/>
  <c r="N27" i="3"/>
  <c r="G34" i="3"/>
  <c r="H34" i="3" s="1"/>
  <c r="O34" i="3" s="1"/>
  <c r="Y35" i="3"/>
  <c r="Z35" i="3" s="1"/>
  <c r="AF37" i="3"/>
  <c r="AG37" i="3" s="1"/>
  <c r="AF45" i="3"/>
  <c r="AG45" i="3" s="1"/>
  <c r="AF54" i="3"/>
  <c r="AG54" i="3" s="1"/>
  <c r="AF48" i="3"/>
  <c r="Y48" i="3"/>
  <c r="AM48" i="3"/>
  <c r="R48" i="3"/>
  <c r="K48" i="3"/>
  <c r="G44" i="3"/>
  <c r="H44" i="3" s="1"/>
  <c r="G40" i="3"/>
  <c r="H40" i="3" s="1"/>
  <c r="O40" i="3" s="1"/>
  <c r="G31" i="3"/>
  <c r="H31" i="3" s="1"/>
  <c r="O31" i="3" s="1"/>
  <c r="G29" i="3"/>
  <c r="H29" i="3" s="1"/>
  <c r="N29" i="3" s="1"/>
  <c r="AB23" i="3"/>
  <c r="AC23" i="3" s="1"/>
  <c r="U24" i="3"/>
  <c r="U26" i="3"/>
  <c r="AJ27" i="3"/>
  <c r="AB27" i="3"/>
  <c r="Y29" i="3"/>
  <c r="Z29" i="3" s="1"/>
  <c r="AF31" i="3"/>
  <c r="AG31" i="3" s="1"/>
  <c r="K33" i="3"/>
  <c r="L33" i="3" s="1"/>
  <c r="AM33" i="3"/>
  <c r="AN33" i="3" s="1"/>
  <c r="R35" i="3"/>
  <c r="S35" i="3" s="1"/>
  <c r="G36" i="3"/>
  <c r="H36" i="3" s="1"/>
  <c r="O36" i="3" s="1"/>
  <c r="Y37" i="3"/>
  <c r="Z37" i="3" s="1"/>
  <c r="N24" i="3"/>
  <c r="AI24" i="3"/>
  <c r="N26" i="3"/>
  <c r="AI26" i="3"/>
  <c r="N28" i="3"/>
  <c r="V28" i="3"/>
  <c r="AI28" i="3"/>
  <c r="R29" i="3"/>
  <c r="S29" i="3" s="1"/>
  <c r="S39" i="3" s="1"/>
  <c r="G30" i="3"/>
  <c r="H30" i="3" s="1"/>
  <c r="O30" i="3" s="1"/>
  <c r="Y31" i="3"/>
  <c r="Z31" i="3" s="1"/>
  <c r="AF33" i="3"/>
  <c r="AG33" i="3" s="1"/>
  <c r="K35" i="3"/>
  <c r="L35" i="3" s="1"/>
  <c r="AM35" i="3"/>
  <c r="AN35" i="3" s="1"/>
  <c r="AP35" i="3" s="1"/>
  <c r="R37" i="3"/>
  <c r="S37" i="3" s="1"/>
  <c r="G38" i="3"/>
  <c r="H38" i="3" s="1"/>
  <c r="O38" i="3" s="1"/>
  <c r="AC42" i="3"/>
  <c r="AQ42" i="3"/>
  <c r="Q46" i="3"/>
  <c r="G48" i="3"/>
  <c r="O58" i="3"/>
  <c r="AP58" i="3"/>
  <c r="AQ58" i="3" s="1"/>
  <c r="AQ23" i="3"/>
  <c r="AJ24" i="3"/>
  <c r="AB24" i="3"/>
  <c r="U27" i="3"/>
  <c r="AQ27" i="3"/>
  <c r="AG39" i="3"/>
  <c r="AP45" i="3"/>
  <c r="R54" i="3"/>
  <c r="S54" i="3" s="1"/>
  <c r="G54" i="3"/>
  <c r="H54" i="3" s="1"/>
  <c r="G51" i="3"/>
  <c r="K54" i="3"/>
  <c r="L54" i="3" s="1"/>
  <c r="AM51" i="3"/>
  <c r="AF51" i="3"/>
  <c r="R51" i="3"/>
  <c r="AM54" i="3"/>
  <c r="AN54" i="3" s="1"/>
  <c r="AP54" i="3" s="1"/>
  <c r="Y54" i="3"/>
  <c r="Z54" i="3" s="1"/>
  <c r="G45" i="3"/>
  <c r="H45" i="3" s="1"/>
  <c r="G59" i="3"/>
  <c r="G56" i="3"/>
  <c r="G55" i="3"/>
  <c r="Y45" i="3"/>
  <c r="Z45" i="3" s="1"/>
  <c r="AM43" i="3"/>
  <c r="AN43" i="3" s="1"/>
  <c r="AP43" i="3" s="1"/>
  <c r="AF43" i="3"/>
  <c r="AG43" i="3" s="1"/>
  <c r="Y43" i="3"/>
  <c r="Z43" i="3" s="1"/>
  <c r="R43" i="3"/>
  <c r="S43" i="3" s="1"/>
  <c r="L43" i="3"/>
  <c r="G42" i="3"/>
  <c r="H42" i="3" s="1"/>
  <c r="O42" i="3" s="1"/>
  <c r="AM38" i="3"/>
  <c r="AN38" i="3" s="1"/>
  <c r="AF38" i="3"/>
  <c r="AG38" i="3" s="1"/>
  <c r="Y38" i="3"/>
  <c r="Z38" i="3" s="1"/>
  <c r="R38" i="3"/>
  <c r="S38" i="3" s="1"/>
  <c r="K38" i="3"/>
  <c r="L38" i="3" s="1"/>
  <c r="G37" i="3"/>
  <c r="H37" i="3" s="1"/>
  <c r="O37" i="3" s="1"/>
  <c r="AM36" i="3"/>
  <c r="AN36" i="3" s="1"/>
  <c r="AP36" i="3" s="1"/>
  <c r="AF36" i="3"/>
  <c r="AG36" i="3" s="1"/>
  <c r="Y36" i="3"/>
  <c r="Z36" i="3" s="1"/>
  <c r="R36" i="3"/>
  <c r="S36" i="3" s="1"/>
  <c r="K36" i="3"/>
  <c r="L36" i="3" s="1"/>
  <c r="G35" i="3"/>
  <c r="H35" i="3" s="1"/>
  <c r="O35" i="3" s="1"/>
  <c r="AM34" i="3"/>
  <c r="AN34" i="3" s="1"/>
  <c r="AF34" i="3"/>
  <c r="AG34" i="3" s="1"/>
  <c r="Y34" i="3"/>
  <c r="Z34" i="3" s="1"/>
  <c r="R34" i="3"/>
  <c r="S34" i="3" s="1"/>
  <c r="K34" i="3"/>
  <c r="L34" i="3" s="1"/>
  <c r="G33" i="3"/>
  <c r="H33" i="3" s="1"/>
  <c r="O33" i="3" s="1"/>
  <c r="AM32" i="3"/>
  <c r="AN32" i="3" s="1"/>
  <c r="AP32" i="3" s="1"/>
  <c r="AF32" i="3"/>
  <c r="AG32" i="3" s="1"/>
  <c r="Y32" i="3"/>
  <c r="Z32" i="3" s="1"/>
  <c r="R32" i="3"/>
  <c r="S32" i="3" s="1"/>
  <c r="K32" i="3"/>
  <c r="L32" i="3" s="1"/>
  <c r="AM30" i="3"/>
  <c r="AN30" i="3" s="1"/>
  <c r="AF30" i="3"/>
  <c r="AG30" i="3" s="1"/>
  <c r="Y30" i="3"/>
  <c r="Z30" i="3" s="1"/>
  <c r="R30" i="3"/>
  <c r="S30" i="3" s="1"/>
  <c r="K30" i="3"/>
  <c r="L30" i="3" s="1"/>
  <c r="R45" i="3"/>
  <c r="S45" i="3" s="1"/>
  <c r="R33" i="3"/>
  <c r="S33" i="3" s="1"/>
  <c r="AJ25" i="3"/>
  <c r="AB25" i="3"/>
  <c r="R40" i="3"/>
  <c r="S40" i="3" s="1"/>
  <c r="AB40" i="3" s="1"/>
  <c r="AF40" i="3"/>
  <c r="AG40" i="3" s="1"/>
  <c r="AP40" i="3" s="1"/>
  <c r="K42" i="3"/>
  <c r="L42" i="3" s="1"/>
  <c r="Y42" i="3"/>
  <c r="Z42" i="3" s="1"/>
  <c r="AM42" i="3"/>
  <c r="AN42" i="3" s="1"/>
  <c r="AP42" i="3" s="1"/>
  <c r="R44" i="3"/>
  <c r="S44" i="3" s="1"/>
  <c r="AF44" i="3"/>
  <c r="AG44" i="3" s="1"/>
  <c r="AP44" i="3" s="1"/>
  <c r="N46" i="3"/>
  <c r="V46" i="3"/>
  <c r="AJ53" i="3"/>
  <c r="AB53" i="3"/>
  <c r="AC53" i="3" s="1"/>
  <c r="AI53" i="3"/>
  <c r="U58" i="3"/>
  <c r="V58" i="3" s="1"/>
  <c r="AI58" i="3"/>
  <c r="AQ53" i="3"/>
  <c r="AL49" i="3"/>
  <c r="N40" i="3" l="1"/>
  <c r="U44" i="3"/>
  <c r="V44" i="3" s="1"/>
  <c r="H41" i="3"/>
  <c r="O41" i="3" s="1"/>
  <c r="AM41" i="3"/>
  <c r="AN41" i="3" s="1"/>
  <c r="AP41" i="3" s="1"/>
  <c r="AF41" i="3"/>
  <c r="AG41" i="3" s="1"/>
  <c r="Y41" i="3"/>
  <c r="Z41" i="3" s="1"/>
  <c r="R41" i="3"/>
  <c r="S41" i="3" s="1"/>
  <c r="K41" i="3"/>
  <c r="L41" i="3" s="1"/>
  <c r="AC30" i="3"/>
  <c r="U30" i="3"/>
  <c r="V32" i="3"/>
  <c r="N32" i="3"/>
  <c r="AB34" i="3"/>
  <c r="AJ34" i="3"/>
  <c r="R52" i="3"/>
  <c r="S52" i="3" s="1"/>
  <c r="S51" i="3"/>
  <c r="X46" i="3"/>
  <c r="S46" i="3"/>
  <c r="AI31" i="3"/>
  <c r="AQ31" i="3"/>
  <c r="O44" i="3"/>
  <c r="AN39" i="3"/>
  <c r="AI40" i="3"/>
  <c r="AQ40" i="3"/>
  <c r="AJ30" i="3"/>
  <c r="AB30" i="3"/>
  <c r="AC32" i="3"/>
  <c r="U32" i="3"/>
  <c r="AI34" i="3"/>
  <c r="AQ34" i="3"/>
  <c r="U36" i="3"/>
  <c r="AC36" i="3"/>
  <c r="AQ38" i="3"/>
  <c r="AI38" i="3"/>
  <c r="O45" i="3"/>
  <c r="L39" i="3"/>
  <c r="N35" i="3"/>
  <c r="V35" i="3"/>
  <c r="AB29" i="3"/>
  <c r="AC29" i="3" s="1"/>
  <c r="K49" i="3"/>
  <c r="L49" i="3" s="1"/>
  <c r="L48" i="3"/>
  <c r="AI37" i="3"/>
  <c r="AQ37" i="3"/>
  <c r="AB44" i="3"/>
  <c r="AC44" i="3" s="1"/>
  <c r="N37" i="3"/>
  <c r="AI44" i="3"/>
  <c r="AJ44" i="3" s="1"/>
  <c r="AQ44" i="3"/>
  <c r="N42" i="3"/>
  <c r="N30" i="3"/>
  <c r="V30" i="3"/>
  <c r="AP30" i="3"/>
  <c r="AI32" i="3"/>
  <c r="AQ32" i="3"/>
  <c r="AC34" i="3"/>
  <c r="U34" i="3"/>
  <c r="AQ36" i="3"/>
  <c r="AI36" i="3"/>
  <c r="AC38" i="3"/>
  <c r="U38" i="3"/>
  <c r="AQ43" i="3"/>
  <c r="AI43" i="3"/>
  <c r="AF56" i="3"/>
  <c r="AG56" i="3" s="1"/>
  <c r="AM56" i="3"/>
  <c r="AN56" i="3" s="1"/>
  <c r="AP56" i="3" s="1"/>
  <c r="K56" i="3"/>
  <c r="L56" i="3" s="1"/>
  <c r="R56" i="3"/>
  <c r="S56" i="3" s="1"/>
  <c r="Y56" i="3"/>
  <c r="Z56" i="3" s="1"/>
  <c r="H56" i="3"/>
  <c r="N54" i="3"/>
  <c r="U54" i="3"/>
  <c r="V54" i="3" s="1"/>
  <c r="G49" i="3"/>
  <c r="H49" i="3" s="1"/>
  <c r="H48" i="3"/>
  <c r="U37" i="3"/>
  <c r="AC37" i="3"/>
  <c r="AB31" i="3"/>
  <c r="AJ31" i="3"/>
  <c r="AB37" i="3"/>
  <c r="AJ37" i="3"/>
  <c r="N33" i="3"/>
  <c r="V33" i="3"/>
  <c r="AM49" i="3"/>
  <c r="AN49" i="3" s="1"/>
  <c r="AP49" i="3" s="1"/>
  <c r="AN48" i="3"/>
  <c r="AP48" i="3" s="1"/>
  <c r="AQ45" i="3"/>
  <c r="AI45" i="3"/>
  <c r="AJ45" i="3" s="1"/>
  <c r="U42" i="3"/>
  <c r="V42" i="3" s="1"/>
  <c r="AC57" i="3"/>
  <c r="U57" i="3"/>
  <c r="AI29" i="3"/>
  <c r="AJ29" i="3" s="1"/>
  <c r="AP37" i="3"/>
  <c r="N36" i="3"/>
  <c r="V36" i="3"/>
  <c r="AJ38" i="3"/>
  <c r="AB38" i="3"/>
  <c r="N43" i="3"/>
  <c r="AM59" i="3"/>
  <c r="AN59" i="3" s="1"/>
  <c r="AF59" i="3"/>
  <c r="AG59" i="3" s="1"/>
  <c r="Y59" i="3"/>
  <c r="Z59" i="3" s="1"/>
  <c r="R59" i="3"/>
  <c r="S59" i="3" s="1"/>
  <c r="K59" i="3"/>
  <c r="L59" i="3" s="1"/>
  <c r="H59" i="3"/>
  <c r="G52" i="3"/>
  <c r="H52" i="3" s="1"/>
  <c r="H51" i="3"/>
  <c r="Z39" i="3"/>
  <c r="Z48" i="3"/>
  <c r="Y49" i="3"/>
  <c r="Z49" i="3" s="1"/>
  <c r="V57" i="3"/>
  <c r="N57" i="3"/>
  <c r="O57" i="3" s="1"/>
  <c r="U33" i="3"/>
  <c r="AC33" i="3"/>
  <c r="AC43" i="3"/>
  <c r="U43" i="3"/>
  <c r="V43" i="3" s="1"/>
  <c r="AB45" i="3"/>
  <c r="AF52" i="3"/>
  <c r="AG52" i="3" s="1"/>
  <c r="AG51" i="3"/>
  <c r="Y51" i="3"/>
  <c r="U29" i="3"/>
  <c r="V29" i="3" s="1"/>
  <c r="U35" i="3"/>
  <c r="AC35" i="3"/>
  <c r="O29" i="3"/>
  <c r="AF49" i="3"/>
  <c r="AG49" i="3" s="1"/>
  <c r="AG48" i="3"/>
  <c r="AB42" i="3"/>
  <c r="AJ42" i="3"/>
  <c r="U40" i="3"/>
  <c r="V40" i="3" s="1"/>
  <c r="AC40" i="3"/>
  <c r="AC45" i="3"/>
  <c r="U45" i="3"/>
  <c r="V45" i="3" s="1"/>
  <c r="AQ30" i="3"/>
  <c r="AI30" i="3"/>
  <c r="AJ32" i="3"/>
  <c r="AB32" i="3"/>
  <c r="V34" i="3"/>
  <c r="N34" i="3"/>
  <c r="AP34" i="3"/>
  <c r="AJ36" i="3"/>
  <c r="AB36" i="3"/>
  <c r="V38" i="3"/>
  <c r="N38" i="3"/>
  <c r="AP38" i="3"/>
  <c r="AJ43" i="3"/>
  <c r="AB43" i="3"/>
  <c r="H55" i="3"/>
  <c r="Y55" i="3"/>
  <c r="Z55" i="3" s="1"/>
  <c r="AF55" i="3"/>
  <c r="AG55" i="3" s="1"/>
  <c r="AM55" i="3"/>
  <c r="AN55" i="3" s="1"/>
  <c r="AP55" i="3" s="1"/>
  <c r="R55" i="3"/>
  <c r="S55" i="3" s="1"/>
  <c r="K55" i="3"/>
  <c r="L55" i="3" s="1"/>
  <c r="AB54" i="3"/>
  <c r="AC54" i="3" s="1"/>
  <c r="AM52" i="3"/>
  <c r="AN52" i="3" s="1"/>
  <c r="AP52" i="3" s="1"/>
  <c r="AN51" i="3"/>
  <c r="O54" i="3"/>
  <c r="N44" i="3"/>
  <c r="AI33" i="3"/>
  <c r="AQ33" i="3"/>
  <c r="H39" i="3"/>
  <c r="AP33" i="3"/>
  <c r="S48" i="3"/>
  <c r="R49" i="3"/>
  <c r="S49" i="3" s="1"/>
  <c r="AI54" i="3"/>
  <c r="AJ54" i="3" s="1"/>
  <c r="AQ54" i="3"/>
  <c r="AB35" i="3"/>
  <c r="AJ35" i="3"/>
  <c r="K52" i="3"/>
  <c r="L52" i="3" s="1"/>
  <c r="L51" i="3"/>
  <c r="AI42" i="3"/>
  <c r="AB57" i="3"/>
  <c r="AQ57" i="3"/>
  <c r="AI57" i="3"/>
  <c r="AJ57" i="3" s="1"/>
  <c r="N31" i="3"/>
  <c r="AP31" i="3"/>
  <c r="U55" i="3" l="1"/>
  <c r="Y52" i="3"/>
  <c r="Z52" i="3" s="1"/>
  <c r="AI52" i="3" s="1"/>
  <c r="Z51" i="3"/>
  <c r="AE46" i="3"/>
  <c r="Z46" i="3"/>
  <c r="Z47" i="3" s="1"/>
  <c r="U51" i="3"/>
  <c r="V51" i="3" s="1"/>
  <c r="N41" i="3"/>
  <c r="N51" i="3"/>
  <c r="O51" i="3" s="1"/>
  <c r="AB39" i="3"/>
  <c r="AC39" i="3" s="1"/>
  <c r="N59" i="3"/>
  <c r="O59" i="3" s="1"/>
  <c r="AB56" i="3"/>
  <c r="L47" i="3"/>
  <c r="N39" i="3"/>
  <c r="O39" i="3" s="1"/>
  <c r="U52" i="3"/>
  <c r="AC41" i="3"/>
  <c r="U41" i="3"/>
  <c r="V41" i="3" s="1"/>
  <c r="U39" i="3"/>
  <c r="V39" i="3" s="1"/>
  <c r="V52" i="3"/>
  <c r="N52" i="3"/>
  <c r="O52" i="3" s="1"/>
  <c r="H47" i="3"/>
  <c r="AQ55" i="3"/>
  <c r="AI55" i="3"/>
  <c r="AJ55" i="3" s="1"/>
  <c r="U59" i="3"/>
  <c r="V59" i="3" s="1"/>
  <c r="U49" i="3"/>
  <c r="V49" i="3" s="1"/>
  <c r="AP51" i="3"/>
  <c r="AQ51" i="3" s="1"/>
  <c r="V55" i="3"/>
  <c r="N55" i="3"/>
  <c r="AB55" i="3"/>
  <c r="AC55" i="3" s="1"/>
  <c r="AB49" i="3"/>
  <c r="AC49" i="3" s="1"/>
  <c r="AB59" i="3"/>
  <c r="AC59" i="3" s="1"/>
  <c r="V56" i="3"/>
  <c r="N56" i="3"/>
  <c r="O56" i="3" s="1"/>
  <c r="N48" i="3"/>
  <c r="AP39" i="3"/>
  <c r="AQ39" i="3" s="1"/>
  <c r="U46" i="3"/>
  <c r="AC46" i="3"/>
  <c r="AQ41" i="3"/>
  <c r="AI41" i="3"/>
  <c r="U48" i="3"/>
  <c r="V48" i="3" s="1"/>
  <c r="O55" i="3"/>
  <c r="AB48" i="3"/>
  <c r="AC48" i="3" s="1"/>
  <c r="AI59" i="3"/>
  <c r="AJ59" i="3" s="1"/>
  <c r="N49" i="3"/>
  <c r="O49" i="3" s="1"/>
  <c r="AQ48" i="3"/>
  <c r="AI48" i="3"/>
  <c r="AJ48" i="3" s="1"/>
  <c r="AI51" i="3"/>
  <c r="AP59" i="3"/>
  <c r="AQ59" i="3" s="1"/>
  <c r="AQ56" i="3"/>
  <c r="AI56" i="3"/>
  <c r="AJ56" i="3" s="1"/>
  <c r="AI39" i="3"/>
  <c r="AJ39" i="3" s="1"/>
  <c r="AQ49" i="3"/>
  <c r="AI49" i="3"/>
  <c r="AJ49" i="3" s="1"/>
  <c r="AQ52" i="3"/>
  <c r="O48" i="3"/>
  <c r="AC56" i="3"/>
  <c r="U56" i="3"/>
  <c r="AJ41" i="3"/>
  <c r="AB41" i="3"/>
  <c r="S47" i="3"/>
  <c r="Z50" i="3" l="1"/>
  <c r="Z61" i="3" s="1"/>
  <c r="AB47" i="3"/>
  <c r="AC47" i="3" s="1"/>
  <c r="S50" i="3"/>
  <c r="U47" i="3"/>
  <c r="V47" i="3" s="1"/>
  <c r="AB52" i="3"/>
  <c r="AC52" i="3" s="1"/>
  <c r="AJ52" i="3"/>
  <c r="N47" i="3"/>
  <c r="O47" i="3" s="1"/>
  <c r="L50" i="3"/>
  <c r="AG46" i="3"/>
  <c r="AL46" i="3"/>
  <c r="AN46" i="3" s="1"/>
  <c r="AJ51" i="3"/>
  <c r="AB51" i="3"/>
  <c r="AC51" i="3" s="1"/>
  <c r="H50" i="3"/>
  <c r="AB46" i="3"/>
  <c r="AJ46" i="3"/>
  <c r="Z62" i="3" l="1"/>
  <c r="N50" i="3"/>
  <c r="O50" i="3" s="1"/>
  <c r="L67" i="3"/>
  <c r="L61" i="3"/>
  <c r="H61" i="3"/>
  <c r="H67" i="3"/>
  <c r="AP46" i="3"/>
  <c r="AN47" i="3"/>
  <c r="AB50" i="3"/>
  <c r="AC50" i="3" s="1"/>
  <c r="Z67" i="3"/>
  <c r="AI46" i="3"/>
  <c r="AQ46" i="3"/>
  <c r="AG47" i="3"/>
  <c r="U50" i="3"/>
  <c r="V50" i="3" s="1"/>
  <c r="S61" i="3"/>
  <c r="AB61" i="3" s="1"/>
  <c r="S67" i="3"/>
  <c r="AG50" i="3" l="1"/>
  <c r="AI47" i="3"/>
  <c r="AJ47" i="3" s="1"/>
  <c r="H68" i="3"/>
  <c r="H62" i="3"/>
  <c r="H63" i="3" s="1"/>
  <c r="Z68" i="3"/>
  <c r="Z69" i="3" s="1"/>
  <c r="AB67" i="3"/>
  <c r="AC67" i="3" s="1"/>
  <c r="N61" i="3"/>
  <c r="O61" i="3" s="1"/>
  <c r="L62" i="3"/>
  <c r="L63" i="3" s="1"/>
  <c r="S68" i="3"/>
  <c r="U67" i="3"/>
  <c r="V67" i="3" s="1"/>
  <c r="N67" i="3"/>
  <c r="O67" i="3" s="1"/>
  <c r="L68" i="3"/>
  <c r="L69" i="3" s="1"/>
  <c r="S62" i="3"/>
  <c r="AB62" i="3" s="1"/>
  <c r="AC61" i="3"/>
  <c r="U61" i="3"/>
  <c r="V61" i="3" s="1"/>
  <c r="AP47" i="3"/>
  <c r="AQ47" i="3" s="1"/>
  <c r="AN50" i="3"/>
  <c r="Z63" i="3"/>
  <c r="Z70" i="3" l="1"/>
  <c r="L70" i="3"/>
  <c r="AI50" i="3"/>
  <c r="AJ50" i="3" s="1"/>
  <c r="AG67" i="3"/>
  <c r="AG61" i="3"/>
  <c r="N62" i="3"/>
  <c r="O62" i="3" s="1"/>
  <c r="U62" i="3"/>
  <c r="V62" i="3" s="1"/>
  <c r="AC62" i="3"/>
  <c r="U68" i="3"/>
  <c r="V68" i="3" s="1"/>
  <c r="AB68" i="3"/>
  <c r="AC68" i="3" s="1"/>
  <c r="H64" i="3"/>
  <c r="O64" i="3" s="1"/>
  <c r="Z64" i="3"/>
  <c r="S63" i="3"/>
  <c r="S69" i="3"/>
  <c r="AP50" i="3"/>
  <c r="AQ50" i="3" s="1"/>
  <c r="AN61" i="3"/>
  <c r="AN67" i="3"/>
  <c r="N68" i="3"/>
  <c r="O68" i="3" s="1"/>
  <c r="N63" i="3"/>
  <c r="O63" i="3" s="1"/>
  <c r="L64" i="3"/>
  <c r="H69" i="3"/>
  <c r="H65" i="3" l="1"/>
  <c r="N64" i="3"/>
  <c r="V64" i="3"/>
  <c r="AI67" i="3"/>
  <c r="AJ67" i="3" s="1"/>
  <c r="AG68" i="3"/>
  <c r="V70" i="3"/>
  <c r="AN68" i="3"/>
  <c r="AP67" i="3"/>
  <c r="AQ67" i="3" s="1"/>
  <c r="S70" i="3"/>
  <c r="AB70" i="3" s="1"/>
  <c r="U69" i="3"/>
  <c r="V69" i="3" s="1"/>
  <c r="AJ64" i="3"/>
  <c r="AJ70" i="3"/>
  <c r="H70" i="3"/>
  <c r="O70" i="3" s="1"/>
  <c r="AN62" i="3"/>
  <c r="AN63" i="3" s="1"/>
  <c r="AP61" i="3"/>
  <c r="AQ61" i="3" s="1"/>
  <c r="S64" i="3"/>
  <c r="U63" i="3"/>
  <c r="V63" i="3" s="1"/>
  <c r="Z65" i="3"/>
  <c r="N69" i="3"/>
  <c r="O69" i="3" s="1"/>
  <c r="Z71" i="3"/>
  <c r="L65" i="3"/>
  <c r="AB63" i="3"/>
  <c r="AC63" i="3" s="1"/>
  <c r="AG62" i="3"/>
  <c r="AI61" i="3"/>
  <c r="AJ61" i="3" s="1"/>
  <c r="L71" i="3"/>
  <c r="AB69" i="3"/>
  <c r="AC69" i="3" s="1"/>
  <c r="N70" i="3" l="1"/>
  <c r="AP68" i="3"/>
  <c r="AQ68" i="3" s="1"/>
  <c r="U64" i="3"/>
  <c r="AC64" i="3"/>
  <c r="AI68" i="3"/>
  <c r="AJ68" i="3" s="1"/>
  <c r="AI62" i="3"/>
  <c r="AJ62" i="3" s="1"/>
  <c r="H71" i="3"/>
  <c r="AB64" i="3"/>
  <c r="U70" i="3"/>
  <c r="AC70" i="3"/>
  <c r="AN69" i="3"/>
  <c r="AG69" i="3"/>
  <c r="AN64" i="3"/>
  <c r="AN65" i="3" s="1"/>
  <c r="S65" i="3"/>
  <c r="N65" i="3"/>
  <c r="O65" i="3" s="1"/>
  <c r="AG63" i="3"/>
  <c r="AP62" i="3"/>
  <c r="AQ62" i="3" s="1"/>
  <c r="S71" i="3"/>
  <c r="U65" i="3" l="1"/>
  <c r="V65" i="3" s="1"/>
  <c r="U71" i="3"/>
  <c r="V71" i="3" s="1"/>
  <c r="AI69" i="3"/>
  <c r="AJ69" i="3" s="1"/>
  <c r="AG70" i="3"/>
  <c r="AI63" i="3"/>
  <c r="AJ63" i="3" s="1"/>
  <c r="AG64" i="3"/>
  <c r="AB65" i="3"/>
  <c r="AC65" i="3" s="1"/>
  <c r="AN70" i="3"/>
  <c r="AN71" i="3" s="1"/>
  <c r="AP69" i="3"/>
  <c r="AQ69" i="3" s="1"/>
  <c r="AB71" i="3"/>
  <c r="AC71" i="3" s="1"/>
  <c r="AP63" i="3"/>
  <c r="AQ63" i="3" s="1"/>
  <c r="N71" i="3"/>
  <c r="O71" i="3" s="1"/>
  <c r="AP70" i="3" l="1"/>
  <c r="AQ64" i="3"/>
  <c r="AI64" i="3"/>
  <c r="AQ70" i="3"/>
  <c r="AI70" i="3"/>
  <c r="AP64" i="3"/>
  <c r="AG65" i="3"/>
  <c r="AG71" i="3"/>
  <c r="AI71" i="3" l="1"/>
  <c r="AJ71" i="3" s="1"/>
  <c r="AP71" i="3"/>
  <c r="AQ71" i="3" s="1"/>
  <c r="AI65" i="3"/>
  <c r="AJ65" i="3" s="1"/>
  <c r="AP65" i="3"/>
  <c r="AQ65" i="3" s="1"/>
  <c r="Q74" i="2" l="1"/>
  <c r="X74" i="2" s="1"/>
  <c r="AE74" i="2" s="1"/>
  <c r="AM59" i="2"/>
  <c r="AN59" i="2" s="1"/>
  <c r="K59" i="2"/>
  <c r="L59" i="2" s="1"/>
  <c r="G59" i="2"/>
  <c r="R59" i="2" s="1"/>
  <c r="S59" i="2" s="1"/>
  <c r="AN58" i="2"/>
  <c r="AM58" i="2"/>
  <c r="AG58" i="2"/>
  <c r="AF58" i="2"/>
  <c r="Y58" i="2"/>
  <c r="Z58" i="2" s="1"/>
  <c r="S58" i="2"/>
  <c r="L58" i="2"/>
  <c r="K58" i="2"/>
  <c r="H58" i="2"/>
  <c r="G57" i="2"/>
  <c r="AM56" i="2"/>
  <c r="AN56" i="2" s="1"/>
  <c r="AF56" i="2"/>
  <c r="AG56" i="2" s="1"/>
  <c r="R56" i="2"/>
  <c r="S56" i="2" s="1"/>
  <c r="K56" i="2"/>
  <c r="L56" i="2" s="1"/>
  <c r="H56" i="2"/>
  <c r="G56" i="2"/>
  <c r="Y56" i="2" s="1"/>
  <c r="Z56" i="2" s="1"/>
  <c r="H55" i="2"/>
  <c r="G55" i="2"/>
  <c r="AM54" i="2"/>
  <c r="AN54" i="2" s="1"/>
  <c r="AP54" i="2" s="1"/>
  <c r="AF54" i="2"/>
  <c r="AG54" i="2" s="1"/>
  <c r="Y54" i="2"/>
  <c r="R54" i="2"/>
  <c r="S54" i="2" s="1"/>
  <c r="K54" i="2"/>
  <c r="L54" i="2" s="1"/>
  <c r="J54" i="2"/>
  <c r="Q54" i="2" s="1"/>
  <c r="X54" i="2" s="1"/>
  <c r="AE54" i="2" s="1"/>
  <c r="AL54" i="2" s="1"/>
  <c r="G54" i="2"/>
  <c r="H54" i="2" s="1"/>
  <c r="AP53" i="2"/>
  <c r="AN53" i="2"/>
  <c r="AI53" i="2"/>
  <c r="AG53" i="2"/>
  <c r="AQ53" i="2" s="1"/>
  <c r="Z53" i="2"/>
  <c r="S53" i="2"/>
  <c r="L53" i="2"/>
  <c r="H53" i="2"/>
  <c r="AL52" i="2"/>
  <c r="AE52" i="2"/>
  <c r="Q52" i="2"/>
  <c r="X52" i="2" s="1"/>
  <c r="Q51" i="2"/>
  <c r="X51" i="2" s="1"/>
  <c r="AE51" i="2" s="1"/>
  <c r="AL51" i="2" s="1"/>
  <c r="X49" i="2"/>
  <c r="AE49" i="2" s="1"/>
  <c r="AL49" i="2" s="1"/>
  <c r="R49" i="2"/>
  <c r="J49" i="2"/>
  <c r="Q49" i="2" s="1"/>
  <c r="Y48" i="2"/>
  <c r="Y49" i="2" s="1"/>
  <c r="Y52" i="2" s="1"/>
  <c r="Z52" i="2" s="1"/>
  <c r="R48" i="2"/>
  <c r="Q48" i="2"/>
  <c r="X48" i="2" s="1"/>
  <c r="AE48" i="2" s="1"/>
  <c r="AL48" i="2" s="1"/>
  <c r="K48" i="2"/>
  <c r="K49" i="2" s="1"/>
  <c r="K52" i="2" s="1"/>
  <c r="L52" i="2" s="1"/>
  <c r="J48" i="2"/>
  <c r="G48" i="2"/>
  <c r="AN46" i="2"/>
  <c r="AP46" i="2" s="1"/>
  <c r="AQ46" i="2" s="1"/>
  <c r="AI46" i="2"/>
  <c r="AG46" i="2"/>
  <c r="Z46" i="2"/>
  <c r="S46" i="2"/>
  <c r="L46" i="2"/>
  <c r="H46" i="2"/>
  <c r="AL45" i="2"/>
  <c r="AF45" i="2"/>
  <c r="AG45" i="2" s="1"/>
  <c r="AE45" i="2"/>
  <c r="Y45" i="2"/>
  <c r="X45" i="2"/>
  <c r="R45" i="2"/>
  <c r="Q45" i="2"/>
  <c r="K45" i="2"/>
  <c r="J45" i="2"/>
  <c r="G45" i="2"/>
  <c r="F45" i="2"/>
  <c r="AF44" i="2"/>
  <c r="Y44" i="2"/>
  <c r="X44" i="2"/>
  <c r="R44" i="2"/>
  <c r="S44" i="2" s="1"/>
  <c r="Q44" i="2"/>
  <c r="K44" i="2"/>
  <c r="L44" i="2" s="1"/>
  <c r="G44" i="2"/>
  <c r="H44" i="2" s="1"/>
  <c r="AN43" i="2"/>
  <c r="AM43" i="2"/>
  <c r="AF43" i="2"/>
  <c r="AG43" i="2" s="1"/>
  <c r="Z43" i="2"/>
  <c r="Y43" i="2"/>
  <c r="R43" i="2"/>
  <c r="S43" i="2" s="1"/>
  <c r="L43" i="2"/>
  <c r="N43" i="2" s="1"/>
  <c r="K43" i="2"/>
  <c r="H43" i="2"/>
  <c r="O43" i="2" s="1"/>
  <c r="G43" i="2"/>
  <c r="AN42" i="2"/>
  <c r="AP42" i="2" s="1"/>
  <c r="AM42" i="2"/>
  <c r="AG42" i="2"/>
  <c r="AF42" i="2"/>
  <c r="Z42" i="2"/>
  <c r="Y42" i="2"/>
  <c r="S42" i="2"/>
  <c r="R42" i="2"/>
  <c r="L42" i="2"/>
  <c r="K42" i="2"/>
  <c r="H42" i="2"/>
  <c r="O42" i="2" s="1"/>
  <c r="G42" i="2"/>
  <c r="AM41" i="2"/>
  <c r="AN41" i="2" s="1"/>
  <c r="AP41" i="2" s="1"/>
  <c r="AG41" i="2"/>
  <c r="AF41" i="2"/>
  <c r="Y41" i="2"/>
  <c r="Z41" i="2" s="1"/>
  <c r="S41" i="2"/>
  <c r="R41" i="2"/>
  <c r="K41" i="2"/>
  <c r="L41" i="2" s="1"/>
  <c r="G41" i="2"/>
  <c r="H41" i="2" s="1"/>
  <c r="O41" i="2" s="1"/>
  <c r="AM40" i="2"/>
  <c r="AN40" i="2" s="1"/>
  <c r="AF40" i="2"/>
  <c r="AG40" i="2" s="1"/>
  <c r="Y40" i="2"/>
  <c r="Z40" i="2" s="1"/>
  <c r="R40" i="2"/>
  <c r="S40" i="2" s="1"/>
  <c r="K40" i="2"/>
  <c r="L40" i="2" s="1"/>
  <c r="G40" i="2"/>
  <c r="H40" i="2" s="1"/>
  <c r="O40" i="2" s="1"/>
  <c r="AN38" i="2"/>
  <c r="AM38" i="2"/>
  <c r="AF38" i="2"/>
  <c r="AG38" i="2" s="1"/>
  <c r="Z38" i="2"/>
  <c r="Y38" i="2"/>
  <c r="R38" i="2"/>
  <c r="S38" i="2" s="1"/>
  <c r="K38" i="2"/>
  <c r="L38" i="2" s="1"/>
  <c r="V38" i="2" s="1"/>
  <c r="G38" i="2"/>
  <c r="H38" i="2" s="1"/>
  <c r="O38" i="2" s="1"/>
  <c r="AM37" i="2"/>
  <c r="AN37" i="2" s="1"/>
  <c r="AF37" i="2"/>
  <c r="AG37" i="2" s="1"/>
  <c r="Y37" i="2"/>
  <c r="Z37" i="2" s="1"/>
  <c r="R37" i="2"/>
  <c r="S37" i="2" s="1"/>
  <c r="K37" i="2"/>
  <c r="L37" i="2" s="1"/>
  <c r="G37" i="2"/>
  <c r="H37" i="2" s="1"/>
  <c r="O37" i="2" s="1"/>
  <c r="AN36" i="2"/>
  <c r="AM36" i="2"/>
  <c r="AF36" i="2"/>
  <c r="AG36" i="2" s="1"/>
  <c r="Z36" i="2"/>
  <c r="Y36" i="2"/>
  <c r="R36" i="2"/>
  <c r="S36" i="2" s="1"/>
  <c r="K36" i="2"/>
  <c r="L36" i="2" s="1"/>
  <c r="G36" i="2"/>
  <c r="H36" i="2" s="1"/>
  <c r="O36" i="2" s="1"/>
  <c r="AM35" i="2"/>
  <c r="AN35" i="2" s="1"/>
  <c r="AP35" i="2" s="1"/>
  <c r="AF35" i="2"/>
  <c r="AG35" i="2" s="1"/>
  <c r="Y35" i="2"/>
  <c r="Z35" i="2" s="1"/>
  <c r="R35" i="2"/>
  <c r="S35" i="2" s="1"/>
  <c r="K35" i="2"/>
  <c r="L35" i="2" s="1"/>
  <c r="G35" i="2"/>
  <c r="H35" i="2" s="1"/>
  <c r="O35" i="2" s="1"/>
  <c r="AM34" i="2"/>
  <c r="AN34" i="2" s="1"/>
  <c r="AF34" i="2"/>
  <c r="AG34" i="2" s="1"/>
  <c r="Y34" i="2"/>
  <c r="Z34" i="2" s="1"/>
  <c r="R34" i="2"/>
  <c r="S34" i="2" s="1"/>
  <c r="K34" i="2"/>
  <c r="L34" i="2" s="1"/>
  <c r="G34" i="2"/>
  <c r="H34" i="2" s="1"/>
  <c r="O34" i="2" s="1"/>
  <c r="AM33" i="2"/>
  <c r="AN33" i="2" s="1"/>
  <c r="AP33" i="2" s="1"/>
  <c r="AF33" i="2"/>
  <c r="AG33" i="2" s="1"/>
  <c r="Y33" i="2"/>
  <c r="Z33" i="2" s="1"/>
  <c r="R33" i="2"/>
  <c r="S33" i="2" s="1"/>
  <c r="L33" i="2"/>
  <c r="N33" i="2" s="1"/>
  <c r="K33" i="2"/>
  <c r="H33" i="2"/>
  <c r="O33" i="2" s="1"/>
  <c r="G33" i="2"/>
  <c r="AN32" i="2"/>
  <c r="AM32" i="2"/>
  <c r="AG32" i="2"/>
  <c r="AF32" i="2"/>
  <c r="Z32" i="2"/>
  <c r="AB32" i="2" s="1"/>
  <c r="Y32" i="2"/>
  <c r="S32" i="2"/>
  <c r="R32" i="2"/>
  <c r="K32" i="2"/>
  <c r="L32" i="2" s="1"/>
  <c r="G32" i="2"/>
  <c r="H32" i="2" s="1"/>
  <c r="O32" i="2" s="1"/>
  <c r="AM31" i="2"/>
  <c r="AN31" i="2" s="1"/>
  <c r="AF31" i="2"/>
  <c r="AG31" i="2" s="1"/>
  <c r="Y31" i="2"/>
  <c r="Z31" i="2" s="1"/>
  <c r="AB31" i="2" s="1"/>
  <c r="R31" i="2"/>
  <c r="S31" i="2" s="1"/>
  <c r="K31" i="2"/>
  <c r="L31" i="2" s="1"/>
  <c r="G31" i="2"/>
  <c r="H31" i="2" s="1"/>
  <c r="O31" i="2" s="1"/>
  <c r="AM30" i="2"/>
  <c r="AN30" i="2" s="1"/>
  <c r="AP30" i="2" s="1"/>
  <c r="AF30" i="2"/>
  <c r="AG30" i="2" s="1"/>
  <c r="Y30" i="2"/>
  <c r="Z30" i="2" s="1"/>
  <c r="R30" i="2"/>
  <c r="S30" i="2" s="1"/>
  <c r="K30" i="2"/>
  <c r="L30" i="2" s="1"/>
  <c r="N30" i="2" s="1"/>
  <c r="G30" i="2"/>
  <c r="H30" i="2" s="1"/>
  <c r="O30" i="2" s="1"/>
  <c r="AM29" i="2"/>
  <c r="AN29" i="2" s="1"/>
  <c r="AF29" i="2"/>
  <c r="AG29" i="2" s="1"/>
  <c r="Y29" i="2"/>
  <c r="Z29" i="2" s="1"/>
  <c r="R29" i="2"/>
  <c r="S29" i="2" s="1"/>
  <c r="K29" i="2"/>
  <c r="L29" i="2" s="1"/>
  <c r="G29" i="2"/>
  <c r="H29" i="2" s="1"/>
  <c r="AQ28" i="2"/>
  <c r="AN28" i="2"/>
  <c r="AP28" i="2" s="1"/>
  <c r="AG28" i="2"/>
  <c r="AC28" i="2"/>
  <c r="Z28" i="2"/>
  <c r="AI28" i="2" s="1"/>
  <c r="S28" i="2"/>
  <c r="O28" i="2"/>
  <c r="L28" i="2"/>
  <c r="U28" i="2" s="1"/>
  <c r="H28" i="2"/>
  <c r="AQ27" i="2"/>
  <c r="AN27" i="2"/>
  <c r="AP27" i="2" s="1"/>
  <c r="AG27" i="2"/>
  <c r="AC27" i="2"/>
  <c r="Z27" i="2"/>
  <c r="S27" i="2"/>
  <c r="O27" i="2"/>
  <c r="L27" i="2"/>
  <c r="H27" i="2"/>
  <c r="AQ26" i="2"/>
  <c r="AN26" i="2"/>
  <c r="AP26" i="2" s="1"/>
  <c r="AI26" i="2"/>
  <c r="AG26" i="2"/>
  <c r="AC26" i="2"/>
  <c r="Z26" i="2"/>
  <c r="U26" i="2"/>
  <c r="S26" i="2"/>
  <c r="O26" i="2"/>
  <c r="L26" i="2"/>
  <c r="H26" i="2"/>
  <c r="AQ25" i="2"/>
  <c r="AN25" i="2"/>
  <c r="AP25" i="2" s="1"/>
  <c r="AI25" i="2"/>
  <c r="AG25" i="2"/>
  <c r="AC25" i="2"/>
  <c r="Z25" i="2"/>
  <c r="U25" i="2"/>
  <c r="S25" i="2"/>
  <c r="O25" i="2"/>
  <c r="L25" i="2"/>
  <c r="H25" i="2"/>
  <c r="AQ24" i="2"/>
  <c r="AN24" i="2"/>
  <c r="AP24" i="2" s="1"/>
  <c r="AI24" i="2"/>
  <c r="AG24" i="2"/>
  <c r="AC24" i="2"/>
  <c r="Z24" i="2"/>
  <c r="U24" i="2"/>
  <c r="S24" i="2"/>
  <c r="O24" i="2"/>
  <c r="L24" i="2"/>
  <c r="H24" i="2"/>
  <c r="AN23" i="2"/>
  <c r="AG23" i="2"/>
  <c r="Z23" i="2"/>
  <c r="S23" i="2"/>
  <c r="L23" i="2"/>
  <c r="H23" i="2"/>
  <c r="AB29" i="2" l="1"/>
  <c r="AB23" i="2"/>
  <c r="AC23" i="2" s="1"/>
  <c r="AI38" i="2"/>
  <c r="AQ38" i="2"/>
  <c r="AI43" i="2"/>
  <c r="AQ43" i="2"/>
  <c r="AI29" i="2"/>
  <c r="AJ29" i="2" s="1"/>
  <c r="N29" i="2"/>
  <c r="O29" i="2" s="1"/>
  <c r="AP29" i="2"/>
  <c r="AQ29" i="2" s="1"/>
  <c r="N34" i="2"/>
  <c r="AP34" i="2"/>
  <c r="N36" i="2"/>
  <c r="V36" i="2"/>
  <c r="AI36" i="2"/>
  <c r="AQ36" i="2"/>
  <c r="AI30" i="2"/>
  <c r="U31" i="2"/>
  <c r="AI33" i="2"/>
  <c r="U34" i="2"/>
  <c r="U36" i="2"/>
  <c r="AC36" i="2"/>
  <c r="U30" i="2"/>
  <c r="U35" i="2"/>
  <c r="U38" i="2"/>
  <c r="AC38" i="2"/>
  <c r="AB41" i="2"/>
  <c r="AJ41" i="2"/>
  <c r="U43" i="2"/>
  <c r="AC43" i="2"/>
  <c r="AI32" i="2"/>
  <c r="AB36" i="2"/>
  <c r="AJ36" i="2"/>
  <c r="AB38" i="2"/>
  <c r="AJ38" i="2"/>
  <c r="AI41" i="2"/>
  <c r="AQ41" i="2"/>
  <c r="V43" i="2"/>
  <c r="AP43" i="2"/>
  <c r="L45" i="2"/>
  <c r="Z45" i="2"/>
  <c r="AI45" i="2" s="1"/>
  <c r="AJ45" i="2" s="1"/>
  <c r="AF59" i="2"/>
  <c r="AG59" i="2" s="1"/>
  <c r="AP36" i="2"/>
  <c r="AP38" i="2"/>
  <c r="U41" i="2"/>
  <c r="V41" i="2" s="1"/>
  <c r="AC41" i="2"/>
  <c r="AB43" i="2"/>
  <c r="AJ43" i="2"/>
  <c r="U59" i="2"/>
  <c r="V59" i="2" s="1"/>
  <c r="V27" i="2"/>
  <c r="N27" i="2"/>
  <c r="AC34" i="2"/>
  <c r="AB35" i="2"/>
  <c r="AJ35" i="2"/>
  <c r="U37" i="2"/>
  <c r="AC37" i="2"/>
  <c r="N42" i="2"/>
  <c r="U53" i="2"/>
  <c r="V53" i="2" s="1"/>
  <c r="N54" i="2"/>
  <c r="O54" i="2" s="1"/>
  <c r="V58" i="2"/>
  <c r="N58" i="2"/>
  <c r="S39" i="2"/>
  <c r="V26" i="2"/>
  <c r="N26" i="2"/>
  <c r="AJ26" i="2"/>
  <c r="AB26" i="2"/>
  <c r="V30" i="2"/>
  <c r="AJ32" i="2"/>
  <c r="AQ33" i="2"/>
  <c r="AI40" i="2"/>
  <c r="AQ40" i="2"/>
  <c r="N44" i="2"/>
  <c r="O44" i="2" s="1"/>
  <c r="H39" i="2"/>
  <c r="U23" i="2"/>
  <c r="V23" i="2" s="1"/>
  <c r="AG39" i="2"/>
  <c r="V25" i="2"/>
  <c r="N25" i="2"/>
  <c r="AJ25" i="2"/>
  <c r="AB25" i="2"/>
  <c r="AQ30" i="2"/>
  <c r="N31" i="2"/>
  <c r="V31" i="2"/>
  <c r="AP31" i="2"/>
  <c r="U32" i="2"/>
  <c r="AC32" i="2"/>
  <c r="AB33" i="2"/>
  <c r="AJ33" i="2"/>
  <c r="AI34" i="2"/>
  <c r="AQ34" i="2"/>
  <c r="N35" i="2"/>
  <c r="V35" i="2"/>
  <c r="N37" i="2"/>
  <c r="V37" i="2"/>
  <c r="AB37" i="2"/>
  <c r="AJ37" i="2"/>
  <c r="AP37" i="2"/>
  <c r="N38" i="2"/>
  <c r="U42" i="2"/>
  <c r="V42" i="2" s="1"/>
  <c r="AC42" i="2"/>
  <c r="AI42" i="2"/>
  <c r="AQ42" i="2"/>
  <c r="AC46" i="2"/>
  <c r="U46" i="2"/>
  <c r="V46" i="2" s="1"/>
  <c r="AB46" i="2"/>
  <c r="Z48" i="2"/>
  <c r="R52" i="2"/>
  <c r="S52" i="2" s="1"/>
  <c r="R51" i="2"/>
  <c r="S51" i="2" s="1"/>
  <c r="S49" i="2"/>
  <c r="AB56" i="2"/>
  <c r="AJ58" i="2"/>
  <c r="AB58" i="2"/>
  <c r="AP58" i="2"/>
  <c r="AP59" i="2"/>
  <c r="AQ59" i="2" s="1"/>
  <c r="AP23" i="2"/>
  <c r="AQ23" i="2" s="1"/>
  <c r="AN39" i="2"/>
  <c r="AJ27" i="2"/>
  <c r="AB27" i="2"/>
  <c r="AC30" i="2"/>
  <c r="AJ31" i="2"/>
  <c r="AQ32" i="2"/>
  <c r="V33" i="2"/>
  <c r="AI37" i="2"/>
  <c r="AQ37" i="2"/>
  <c r="AB42" i="2"/>
  <c r="AJ42" i="2"/>
  <c r="AE44" i="2"/>
  <c r="AL44" i="2" s="1"/>
  <c r="Z44" i="2"/>
  <c r="AC31" i="2"/>
  <c r="V34" i="2"/>
  <c r="AC35" i="2"/>
  <c r="Z39" i="2"/>
  <c r="U40" i="2"/>
  <c r="V40" i="2" s="1"/>
  <c r="AC40" i="2"/>
  <c r="H48" i="2"/>
  <c r="G49" i="2"/>
  <c r="U54" i="2"/>
  <c r="V54" i="2" s="1"/>
  <c r="N23" i="2"/>
  <c r="O23" i="2" s="1"/>
  <c r="L39" i="2"/>
  <c r="AI23" i="2"/>
  <c r="AJ23" i="2" s="1"/>
  <c r="V24" i="2"/>
  <c r="N24" i="2"/>
  <c r="AJ24" i="2"/>
  <c r="AB24" i="2"/>
  <c r="U27" i="2"/>
  <c r="AI27" i="2"/>
  <c r="V28" i="2"/>
  <c r="N28" i="2"/>
  <c r="AJ28" i="2"/>
  <c r="AB28" i="2"/>
  <c r="U29" i="2"/>
  <c r="V29" i="2" s="1"/>
  <c r="AC29" i="2"/>
  <c r="AB30" i="2"/>
  <c r="AJ30" i="2"/>
  <c r="AI31" i="2"/>
  <c r="AQ31" i="2"/>
  <c r="N32" i="2"/>
  <c r="V32" i="2"/>
  <c r="AP32" i="2"/>
  <c r="U33" i="2"/>
  <c r="AC33" i="2"/>
  <c r="AB34" i="2"/>
  <c r="AJ34" i="2"/>
  <c r="AI35" i="2"/>
  <c r="AQ35" i="2"/>
  <c r="N40" i="2"/>
  <c r="AB40" i="2"/>
  <c r="AJ40" i="2"/>
  <c r="AP40" i="2"/>
  <c r="N41" i="2"/>
  <c r="U44" i="2"/>
  <c r="V44" i="2" s="1"/>
  <c r="AG44" i="2"/>
  <c r="AJ46" i="2"/>
  <c r="AQ54" i="2"/>
  <c r="N46" i="2"/>
  <c r="O46" i="2" s="1"/>
  <c r="L49" i="2"/>
  <c r="N53" i="2"/>
  <c r="O53" i="2" s="1"/>
  <c r="AB53" i="2"/>
  <c r="AC53" i="2" s="1"/>
  <c r="AC58" i="2"/>
  <c r="AQ58" i="2"/>
  <c r="AI58" i="2"/>
  <c r="H45" i="2"/>
  <c r="L48" i="2"/>
  <c r="Y51" i="2"/>
  <c r="Z51" i="2" s="1"/>
  <c r="Z49" i="2"/>
  <c r="K51" i="2"/>
  <c r="L51" i="2" s="1"/>
  <c r="Z54" i="2"/>
  <c r="AI54" i="2" s="1"/>
  <c r="N56" i="2"/>
  <c r="O56" i="2" s="1"/>
  <c r="AP56" i="2"/>
  <c r="AQ56" i="2" s="1"/>
  <c r="U58" i="2"/>
  <c r="S45" i="2"/>
  <c r="S48" i="2"/>
  <c r="AB52" i="2"/>
  <c r="U56" i="2"/>
  <c r="V56" i="2" s="1"/>
  <c r="AC56" i="2"/>
  <c r="AI56" i="2"/>
  <c r="AJ56" i="2" s="1"/>
  <c r="AM57" i="2"/>
  <c r="AN57" i="2" s="1"/>
  <c r="AF57" i="2"/>
  <c r="AG57" i="2" s="1"/>
  <c r="Y57" i="2"/>
  <c r="Z57" i="2" s="1"/>
  <c r="R57" i="2"/>
  <c r="S57" i="2" s="1"/>
  <c r="K57" i="2"/>
  <c r="L57" i="2" s="1"/>
  <c r="H57" i="2"/>
  <c r="AL74" i="2"/>
  <c r="AF48" i="2"/>
  <c r="AJ53" i="2"/>
  <c r="O58" i="2"/>
  <c r="Y59" i="2"/>
  <c r="Z59" i="2" s="1"/>
  <c r="AM55" i="2"/>
  <c r="AN55" i="2" s="1"/>
  <c r="AF55" i="2"/>
  <c r="AG55" i="2" s="1"/>
  <c r="Y55" i="2"/>
  <c r="Z55" i="2" s="1"/>
  <c r="R55" i="2"/>
  <c r="S55" i="2" s="1"/>
  <c r="K55" i="2"/>
  <c r="L55" i="2" s="1"/>
  <c r="H59" i="2"/>
  <c r="U55" i="2" l="1"/>
  <c r="V55" i="2" s="1"/>
  <c r="AB59" i="2"/>
  <c r="AC59" i="2" s="1"/>
  <c r="AB51" i="2"/>
  <c r="AC51" i="2" s="1"/>
  <c r="N59" i="2"/>
  <c r="O59" i="2" s="1"/>
  <c r="AI55" i="2"/>
  <c r="AI57" i="2"/>
  <c r="U48" i="2"/>
  <c r="V48" i="2" s="1"/>
  <c r="G51" i="2"/>
  <c r="H51" i="2" s="1"/>
  <c r="G52" i="2"/>
  <c r="H52" i="2" s="1"/>
  <c r="H49" i="2"/>
  <c r="AB39" i="2"/>
  <c r="AC39" i="2" s="1"/>
  <c r="Z47" i="2"/>
  <c r="AB44" i="2"/>
  <c r="AC44" i="2" s="1"/>
  <c r="AP39" i="2"/>
  <c r="AQ39" i="2" s="1"/>
  <c r="AB48" i="2"/>
  <c r="AC48" i="2" s="1"/>
  <c r="S47" i="2"/>
  <c r="U39" i="2"/>
  <c r="V39" i="2" s="1"/>
  <c r="N45" i="2"/>
  <c r="O45" i="2" s="1"/>
  <c r="N55" i="2"/>
  <c r="O55" i="2" s="1"/>
  <c r="AP55" i="2"/>
  <c r="AQ55" i="2" s="1"/>
  <c r="AF49" i="2"/>
  <c r="AG48" i="2"/>
  <c r="N57" i="2"/>
  <c r="O57" i="2" s="1"/>
  <c r="V57" i="2"/>
  <c r="AP57" i="2"/>
  <c r="AQ57" i="2" s="1"/>
  <c r="U45" i="2"/>
  <c r="V45" i="2" s="1"/>
  <c r="AB49" i="2"/>
  <c r="AC49" i="2" s="1"/>
  <c r="U49" i="2"/>
  <c r="V49" i="2" s="1"/>
  <c r="H47" i="2"/>
  <c r="AB45" i="2"/>
  <c r="AC45" i="2" s="1"/>
  <c r="AM48" i="2"/>
  <c r="AM44" i="2"/>
  <c r="AN44" i="2" s="1"/>
  <c r="AP44" i="2" s="1"/>
  <c r="AQ44" i="2" s="1"/>
  <c r="AM45" i="2"/>
  <c r="AN45" i="2" s="1"/>
  <c r="AP45" i="2" s="1"/>
  <c r="AQ45" i="2" s="1"/>
  <c r="U57" i="2"/>
  <c r="U51" i="2"/>
  <c r="V51" i="2" s="1"/>
  <c r="AB55" i="2"/>
  <c r="AC55" i="2" s="1"/>
  <c r="AJ55" i="2"/>
  <c r="AJ57" i="2"/>
  <c r="AB57" i="2"/>
  <c r="AC57" i="2" s="1"/>
  <c r="AJ54" i="2"/>
  <c r="AB54" i="2"/>
  <c r="AC54" i="2" s="1"/>
  <c r="N48" i="2"/>
  <c r="O48" i="2" s="1"/>
  <c r="AI44" i="2"/>
  <c r="AJ44" i="2" s="1"/>
  <c r="L47" i="2"/>
  <c r="N39" i="2"/>
  <c r="O39" i="2" s="1"/>
  <c r="AI59" i="2"/>
  <c r="AJ59" i="2" s="1"/>
  <c r="AC52" i="2"/>
  <c r="U52" i="2"/>
  <c r="V52" i="2" s="1"/>
  <c r="AG47" i="2"/>
  <c r="AI39" i="2"/>
  <c r="AJ39" i="2" s="1"/>
  <c r="H50" i="2" l="1"/>
  <c r="AI48" i="2"/>
  <c r="AJ48" i="2" s="1"/>
  <c r="S50" i="2"/>
  <c r="U47" i="2"/>
  <c r="V47" i="2" s="1"/>
  <c r="AN47" i="2"/>
  <c r="H61" i="2"/>
  <c r="AI47" i="2"/>
  <c r="AJ47" i="2" s="1"/>
  <c r="AM49" i="2"/>
  <c r="AN48" i="2"/>
  <c r="AP48" i="2" s="1"/>
  <c r="AQ48" i="2" s="1"/>
  <c r="AF51" i="2"/>
  <c r="AG51" i="2" s="1"/>
  <c r="AG49" i="2"/>
  <c r="AF52" i="2"/>
  <c r="AG52" i="2" s="1"/>
  <c r="N49" i="2"/>
  <c r="O49" i="2" s="1"/>
  <c r="N51" i="2"/>
  <c r="O51" i="2" s="1"/>
  <c r="N47" i="2"/>
  <c r="O47" i="2" s="1"/>
  <c r="L50" i="2"/>
  <c r="Z50" i="2"/>
  <c r="AB47" i="2"/>
  <c r="AC47" i="2" s="1"/>
  <c r="N52" i="2"/>
  <c r="O52" i="2" s="1"/>
  <c r="N50" i="2" l="1"/>
  <c r="O50" i="2" s="1"/>
  <c r="L67" i="2"/>
  <c r="L61" i="2"/>
  <c r="AI52" i="2"/>
  <c r="AJ52" i="2" s="1"/>
  <c r="AM52" i="2"/>
  <c r="AN52" i="2" s="1"/>
  <c r="AP52" i="2" s="1"/>
  <c r="AQ52" i="2" s="1"/>
  <c r="AM51" i="2"/>
  <c r="AN51" i="2" s="1"/>
  <c r="AN49" i="2"/>
  <c r="AP49" i="2" s="1"/>
  <c r="AQ49" i="2"/>
  <c r="AI49" i="2"/>
  <c r="AJ49" i="2" s="1"/>
  <c r="H62" i="2"/>
  <c r="H63" i="2" s="1"/>
  <c r="U50" i="2"/>
  <c r="V50" i="2" s="1"/>
  <c r="S67" i="2"/>
  <c r="S61" i="2"/>
  <c r="H67" i="2"/>
  <c r="AB50" i="2"/>
  <c r="AC50" i="2" s="1"/>
  <c r="Z67" i="2"/>
  <c r="Z61" i="2"/>
  <c r="AI51" i="2"/>
  <c r="AJ51" i="2" s="1"/>
  <c r="AG50" i="2"/>
  <c r="AP47" i="2"/>
  <c r="AQ47" i="2" s="1"/>
  <c r="AN50" i="2" l="1"/>
  <c r="AN61" i="2" s="1"/>
  <c r="AI50" i="2"/>
  <c r="AJ50" i="2" s="1"/>
  <c r="AG67" i="2"/>
  <c r="Z62" i="2"/>
  <c r="Z63" i="2" s="1"/>
  <c r="AB61" i="2"/>
  <c r="AC61" i="2" s="1"/>
  <c r="H68" i="2"/>
  <c r="H64" i="2"/>
  <c r="H65" i="2" s="1"/>
  <c r="AP51" i="2"/>
  <c r="AQ51" i="2" s="1"/>
  <c r="L62" i="2"/>
  <c r="L63" i="2" s="1"/>
  <c r="N61" i="2"/>
  <c r="O61" i="2" s="1"/>
  <c r="AG61" i="2"/>
  <c r="Z68" i="2"/>
  <c r="AB67" i="2"/>
  <c r="AC67" i="2" s="1"/>
  <c r="L68" i="2"/>
  <c r="N67" i="2"/>
  <c r="O67" i="2" s="1"/>
  <c r="U61" i="2"/>
  <c r="V61" i="2" s="1"/>
  <c r="S62" i="2"/>
  <c r="U67" i="2"/>
  <c r="V67" i="2" s="1"/>
  <c r="S68" i="2"/>
  <c r="AN67" i="2" l="1"/>
  <c r="AN68" i="2" s="1"/>
  <c r="AN69" i="2" s="1"/>
  <c r="AP50" i="2"/>
  <c r="AQ50" i="2" s="1"/>
  <c r="AG62" i="2"/>
  <c r="AG63" i="2" s="1"/>
  <c r="AI61" i="2"/>
  <c r="AJ61" i="2" s="1"/>
  <c r="L64" i="2"/>
  <c r="N63" i="2"/>
  <c r="O63" i="2" s="1"/>
  <c r="Z64" i="2"/>
  <c r="Z65" i="2" s="1"/>
  <c r="AI67" i="2"/>
  <c r="AJ67" i="2" s="1"/>
  <c r="AG68" i="2"/>
  <c r="AG69" i="2" s="1"/>
  <c r="U68" i="2"/>
  <c r="V68" i="2" s="1"/>
  <c r="U62" i="2"/>
  <c r="V62" i="2" s="1"/>
  <c r="N68" i="2"/>
  <c r="O68" i="2" s="1"/>
  <c r="AB68" i="2"/>
  <c r="AC68" i="2" s="1"/>
  <c r="AN62" i="2"/>
  <c r="AP61" i="2"/>
  <c r="AQ61" i="2" s="1"/>
  <c r="S69" i="2"/>
  <c r="S63" i="2"/>
  <c r="AB63" i="2" s="1"/>
  <c r="L69" i="2"/>
  <c r="Z69" i="2"/>
  <c r="N62" i="2"/>
  <c r="O62" i="2" s="1"/>
  <c r="H69" i="2"/>
  <c r="AB62" i="2"/>
  <c r="AC62" i="2" s="1"/>
  <c r="AP67" i="2" l="1"/>
  <c r="AQ67" i="2" s="1"/>
  <c r="AP62" i="2"/>
  <c r="AQ62" i="2" s="1"/>
  <c r="AP68" i="2"/>
  <c r="AQ68" i="2" s="1"/>
  <c r="H71" i="2"/>
  <c r="H70" i="2"/>
  <c r="Z70" i="2"/>
  <c r="Z71" i="2" s="1"/>
  <c r="AB69" i="2"/>
  <c r="AC69" i="2" s="1"/>
  <c r="AI69" i="2"/>
  <c r="AJ69" i="2" s="1"/>
  <c r="AG70" i="2"/>
  <c r="AG71" i="2" s="1"/>
  <c r="L70" i="2"/>
  <c r="L71" i="2" s="1"/>
  <c r="N69" i="2"/>
  <c r="O69" i="2" s="1"/>
  <c r="AI62" i="2"/>
  <c r="AJ62" i="2" s="1"/>
  <c r="AC63" i="2"/>
  <c r="U63" i="2"/>
  <c r="V63" i="2" s="1"/>
  <c r="S64" i="2"/>
  <c r="AB64" i="2" s="1"/>
  <c r="AN70" i="2"/>
  <c r="AP69" i="2"/>
  <c r="AQ69" i="2" s="1"/>
  <c r="N64" i="2"/>
  <c r="O64" i="2" s="1"/>
  <c r="AI63" i="2"/>
  <c r="AJ63" i="2" s="1"/>
  <c r="AG64" i="2"/>
  <c r="U69" i="2"/>
  <c r="V69" i="2" s="1"/>
  <c r="S70" i="2"/>
  <c r="AN63" i="2"/>
  <c r="AI68" i="2"/>
  <c r="AJ68" i="2" s="1"/>
  <c r="L65" i="2"/>
  <c r="AP70" i="2" l="1"/>
  <c r="S65" i="2"/>
  <c r="AB65" i="2" s="1"/>
  <c r="AN71" i="2"/>
  <c r="AP71" i="2" s="1"/>
  <c r="AQ71" i="2" s="1"/>
  <c r="N71" i="2"/>
  <c r="O71" i="2" s="1"/>
  <c r="AN64" i="2"/>
  <c r="AP64" i="2" s="1"/>
  <c r="AQ64" i="2" s="1"/>
  <c r="AP63" i="2"/>
  <c r="AQ63" i="2" s="1"/>
  <c r="AC64" i="2"/>
  <c r="U64" i="2"/>
  <c r="V64" i="2" s="1"/>
  <c r="AQ70" i="2"/>
  <c r="AI70" i="2"/>
  <c r="AJ70" i="2" s="1"/>
  <c r="N65" i="2"/>
  <c r="O65" i="2" s="1"/>
  <c r="U70" i="2"/>
  <c r="V70" i="2" s="1"/>
  <c r="AI64" i="2"/>
  <c r="AJ64" i="2" s="1"/>
  <c r="AC65" i="2"/>
  <c r="AI71" i="2"/>
  <c r="AJ71" i="2" s="1"/>
  <c r="S71" i="2"/>
  <c r="AG65" i="2"/>
  <c r="N70" i="2"/>
  <c r="O70" i="2" s="1"/>
  <c r="AB70" i="2"/>
  <c r="AC70" i="2" s="1"/>
  <c r="U65" i="2" l="1"/>
  <c r="V65" i="2" s="1"/>
  <c r="U71" i="2"/>
  <c r="V71" i="2" s="1"/>
  <c r="AB71" i="2"/>
  <c r="AC71" i="2" s="1"/>
  <c r="AI65" i="2"/>
  <c r="AJ65" i="2" s="1"/>
  <c r="AN65" i="2"/>
  <c r="AP65" i="2" s="1"/>
  <c r="AQ65" i="2" s="1"/>
  <c r="Q74" i="1" l="1"/>
  <c r="X74" i="1" s="1"/>
  <c r="AE74" i="1" s="1"/>
  <c r="AL74" i="1" s="1"/>
  <c r="G59" i="1"/>
  <c r="G58" i="1"/>
  <c r="R58" i="1" s="1"/>
  <c r="S58" i="1" s="1"/>
  <c r="G57" i="1"/>
  <c r="H57" i="1" s="1"/>
  <c r="G56" i="1"/>
  <c r="R56" i="1" s="1"/>
  <c r="S56" i="1" s="1"/>
  <c r="G55" i="1"/>
  <c r="AM54" i="1"/>
  <c r="AF54" i="1"/>
  <c r="Y54" i="1"/>
  <c r="X54" i="1"/>
  <c r="R54" i="1"/>
  <c r="Q54" i="1"/>
  <c r="K54" i="1"/>
  <c r="J54" i="1"/>
  <c r="G54" i="1"/>
  <c r="H54" i="1" s="1"/>
  <c r="AN53" i="1"/>
  <c r="AG53" i="1"/>
  <c r="AP53" i="1" s="1"/>
  <c r="AQ53" i="1" s="1"/>
  <c r="Z53" i="1"/>
  <c r="S53" i="1"/>
  <c r="N53" i="1"/>
  <c r="O53" i="1" s="1"/>
  <c r="L53" i="1"/>
  <c r="H53" i="1"/>
  <c r="Q52" i="1"/>
  <c r="X52" i="1" s="1"/>
  <c r="AE52" i="1" s="1"/>
  <c r="AL52" i="1" s="1"/>
  <c r="Q51" i="1"/>
  <c r="X51" i="1" s="1"/>
  <c r="AE51" i="1" s="1"/>
  <c r="AL51" i="1" s="1"/>
  <c r="AE49" i="1"/>
  <c r="AL49" i="1" s="1"/>
  <c r="X49" i="1"/>
  <c r="Q49" i="1"/>
  <c r="AM48" i="1"/>
  <c r="AM49" i="1" s="1"/>
  <c r="AF48" i="1"/>
  <c r="AF49" i="1" s="1"/>
  <c r="Y48" i="1"/>
  <c r="Y49" i="1" s="1"/>
  <c r="Y52" i="1" s="1"/>
  <c r="Z52" i="1" s="1"/>
  <c r="X48" i="1"/>
  <c r="R48" i="1"/>
  <c r="Q48" i="1"/>
  <c r="K48" i="1"/>
  <c r="K49" i="1" s="1"/>
  <c r="G48" i="1"/>
  <c r="G49" i="1" s="1"/>
  <c r="AP46" i="1"/>
  <c r="AQ46" i="1" s="1"/>
  <c r="AN46" i="1"/>
  <c r="AG46" i="1"/>
  <c r="Z46" i="1"/>
  <c r="S46" i="1"/>
  <c r="O46" i="1"/>
  <c r="N46" i="1"/>
  <c r="L46" i="1"/>
  <c r="U46" i="1" s="1"/>
  <c r="V46" i="1" s="1"/>
  <c r="H46" i="1"/>
  <c r="AM45" i="1"/>
  <c r="AL45" i="1"/>
  <c r="AF45" i="1"/>
  <c r="AG45" i="1" s="1"/>
  <c r="AE45" i="1"/>
  <c r="Y45" i="1"/>
  <c r="Z45" i="1" s="1"/>
  <c r="X45" i="1"/>
  <c r="R45" i="1"/>
  <c r="S45" i="1" s="1"/>
  <c r="Q45" i="1"/>
  <c r="K45" i="1"/>
  <c r="J45" i="1"/>
  <c r="G45" i="1"/>
  <c r="F45" i="1"/>
  <c r="AM44" i="1"/>
  <c r="AF44" i="1"/>
  <c r="Y44" i="1"/>
  <c r="R44" i="1"/>
  <c r="Q44" i="1"/>
  <c r="K44" i="1"/>
  <c r="L44" i="1" s="1"/>
  <c r="G44" i="1"/>
  <c r="H44" i="1" s="1"/>
  <c r="AM43" i="1"/>
  <c r="AN43" i="1" s="1"/>
  <c r="AF43" i="1"/>
  <c r="AG43" i="1" s="1"/>
  <c r="Y43" i="1"/>
  <c r="Z43" i="1" s="1"/>
  <c r="AJ43" i="1" s="1"/>
  <c r="R43" i="1"/>
  <c r="S43" i="1" s="1"/>
  <c r="AC43" i="1" s="1"/>
  <c r="K43" i="1"/>
  <c r="L43" i="1" s="1"/>
  <c r="G43" i="1"/>
  <c r="H43" i="1" s="1"/>
  <c r="O43" i="1" s="1"/>
  <c r="AM42" i="1"/>
  <c r="AN42" i="1" s="1"/>
  <c r="AF42" i="1"/>
  <c r="AG42" i="1" s="1"/>
  <c r="Y42" i="1"/>
  <c r="Z42" i="1" s="1"/>
  <c r="AJ42" i="1" s="1"/>
  <c r="R42" i="1"/>
  <c r="S42" i="1" s="1"/>
  <c r="AC42" i="1" s="1"/>
  <c r="K42" i="1"/>
  <c r="L42" i="1" s="1"/>
  <c r="G42" i="1"/>
  <c r="H42" i="1" s="1"/>
  <c r="O42" i="1" s="1"/>
  <c r="AM41" i="1"/>
  <c r="AN41" i="1" s="1"/>
  <c r="AF41" i="1"/>
  <c r="AG41" i="1" s="1"/>
  <c r="Y41" i="1"/>
  <c r="Z41" i="1" s="1"/>
  <c r="R41" i="1"/>
  <c r="S41" i="1" s="1"/>
  <c r="AC41" i="1" s="1"/>
  <c r="L41" i="1"/>
  <c r="G41" i="1"/>
  <c r="H41" i="1" s="1"/>
  <c r="O41" i="1" s="1"/>
  <c r="AM40" i="1"/>
  <c r="AN40" i="1" s="1"/>
  <c r="AF40" i="1"/>
  <c r="AG40" i="1" s="1"/>
  <c r="AQ40" i="1" s="1"/>
  <c r="Y40" i="1"/>
  <c r="Z40" i="1" s="1"/>
  <c r="R40" i="1"/>
  <c r="S40" i="1" s="1"/>
  <c r="AC40" i="1" s="1"/>
  <c r="K40" i="1"/>
  <c r="L40" i="1" s="1"/>
  <c r="G40" i="1"/>
  <c r="H40" i="1" s="1"/>
  <c r="O40" i="1" s="1"/>
  <c r="AM38" i="1"/>
  <c r="AN38" i="1" s="1"/>
  <c r="AF38" i="1"/>
  <c r="AG38" i="1" s="1"/>
  <c r="Y38" i="1"/>
  <c r="Z38" i="1" s="1"/>
  <c r="R38" i="1"/>
  <c r="S38" i="1" s="1"/>
  <c r="K38" i="1"/>
  <c r="L38" i="1" s="1"/>
  <c r="G38" i="1"/>
  <c r="H38" i="1" s="1"/>
  <c r="O38" i="1" s="1"/>
  <c r="AM37" i="1"/>
  <c r="AN37" i="1" s="1"/>
  <c r="AF37" i="1"/>
  <c r="AG37" i="1" s="1"/>
  <c r="AQ37" i="1" s="1"/>
  <c r="Y37" i="1"/>
  <c r="Z37" i="1" s="1"/>
  <c r="AJ37" i="1" s="1"/>
  <c r="R37" i="1"/>
  <c r="S37" i="1" s="1"/>
  <c r="AC37" i="1" s="1"/>
  <c r="K37" i="1"/>
  <c r="L37" i="1" s="1"/>
  <c r="V37" i="1" s="1"/>
  <c r="G37" i="1"/>
  <c r="H37" i="1" s="1"/>
  <c r="O37" i="1" s="1"/>
  <c r="AM36" i="1"/>
  <c r="AN36" i="1" s="1"/>
  <c r="AF36" i="1"/>
  <c r="AG36" i="1" s="1"/>
  <c r="Y36" i="1"/>
  <c r="Z36" i="1" s="1"/>
  <c r="R36" i="1"/>
  <c r="S36" i="1" s="1"/>
  <c r="K36" i="1"/>
  <c r="L36" i="1" s="1"/>
  <c r="G36" i="1"/>
  <c r="H36" i="1" s="1"/>
  <c r="O36" i="1" s="1"/>
  <c r="AM35" i="1"/>
  <c r="AN35" i="1" s="1"/>
  <c r="AF35" i="1"/>
  <c r="AG35" i="1" s="1"/>
  <c r="AQ35" i="1" s="1"/>
  <c r="Y35" i="1"/>
  <c r="Z35" i="1" s="1"/>
  <c r="AJ35" i="1" s="1"/>
  <c r="R35" i="1"/>
  <c r="S35" i="1" s="1"/>
  <c r="AC35" i="1" s="1"/>
  <c r="K35" i="1"/>
  <c r="L35" i="1" s="1"/>
  <c r="V35" i="1" s="1"/>
  <c r="G35" i="1"/>
  <c r="H35" i="1" s="1"/>
  <c r="O35" i="1" s="1"/>
  <c r="AM34" i="1"/>
  <c r="AN34" i="1" s="1"/>
  <c r="AF34" i="1"/>
  <c r="AG34" i="1" s="1"/>
  <c r="Y34" i="1"/>
  <c r="Z34" i="1" s="1"/>
  <c r="R34" i="1"/>
  <c r="S34" i="1" s="1"/>
  <c r="K34" i="1"/>
  <c r="L34" i="1" s="1"/>
  <c r="G34" i="1"/>
  <c r="H34" i="1" s="1"/>
  <c r="O34" i="1" s="1"/>
  <c r="AM33" i="1"/>
  <c r="AN33" i="1" s="1"/>
  <c r="AF33" i="1"/>
  <c r="AG33" i="1" s="1"/>
  <c r="AQ33" i="1" s="1"/>
  <c r="Y33" i="1"/>
  <c r="Z33" i="1" s="1"/>
  <c r="AJ33" i="1" s="1"/>
  <c r="R33" i="1"/>
  <c r="S33" i="1" s="1"/>
  <c r="AC33" i="1" s="1"/>
  <c r="K33" i="1"/>
  <c r="L33" i="1" s="1"/>
  <c r="V33" i="1" s="1"/>
  <c r="G33" i="1"/>
  <c r="H33" i="1" s="1"/>
  <c r="O33" i="1" s="1"/>
  <c r="AM32" i="1"/>
  <c r="AN32" i="1" s="1"/>
  <c r="AF32" i="1"/>
  <c r="AG32" i="1" s="1"/>
  <c r="Y32" i="1"/>
  <c r="Z32" i="1" s="1"/>
  <c r="R32" i="1"/>
  <c r="S32" i="1" s="1"/>
  <c r="K32" i="1"/>
  <c r="L32" i="1" s="1"/>
  <c r="G32" i="1"/>
  <c r="H32" i="1" s="1"/>
  <c r="O32" i="1" s="1"/>
  <c r="AM31" i="1"/>
  <c r="AN31" i="1" s="1"/>
  <c r="AF31" i="1"/>
  <c r="AG31" i="1" s="1"/>
  <c r="AQ31" i="1" s="1"/>
  <c r="Y31" i="1"/>
  <c r="Z31" i="1" s="1"/>
  <c r="AJ31" i="1" s="1"/>
  <c r="R31" i="1"/>
  <c r="S31" i="1" s="1"/>
  <c r="AC31" i="1" s="1"/>
  <c r="K31" i="1"/>
  <c r="L31" i="1" s="1"/>
  <c r="G31" i="1"/>
  <c r="H31" i="1" s="1"/>
  <c r="O31" i="1" s="1"/>
  <c r="AM30" i="1"/>
  <c r="AN30" i="1" s="1"/>
  <c r="AF30" i="1"/>
  <c r="AG30" i="1" s="1"/>
  <c r="Y30" i="1"/>
  <c r="Z30" i="1" s="1"/>
  <c r="R30" i="1"/>
  <c r="S30" i="1" s="1"/>
  <c r="K30" i="1"/>
  <c r="L30" i="1" s="1"/>
  <c r="G30" i="1"/>
  <c r="H30" i="1" s="1"/>
  <c r="O30" i="1" s="1"/>
  <c r="AM29" i="1"/>
  <c r="AN29" i="1" s="1"/>
  <c r="AF29" i="1"/>
  <c r="AG29" i="1" s="1"/>
  <c r="Y29" i="1"/>
  <c r="Z29" i="1" s="1"/>
  <c r="R29" i="1"/>
  <c r="S29" i="1" s="1"/>
  <c r="K29" i="1"/>
  <c r="L29" i="1" s="1"/>
  <c r="G29" i="1"/>
  <c r="H29" i="1" s="1"/>
  <c r="AN28" i="1"/>
  <c r="AG28" i="1"/>
  <c r="AC28" i="1"/>
  <c r="Z28" i="1"/>
  <c r="AJ28" i="1" s="1"/>
  <c r="S28" i="1"/>
  <c r="L28" i="1"/>
  <c r="N28" i="1" s="1"/>
  <c r="H28" i="1"/>
  <c r="O28" i="1" s="1"/>
  <c r="AN27" i="1"/>
  <c r="AP27" i="1" s="1"/>
  <c r="AG27" i="1"/>
  <c r="Z27" i="1"/>
  <c r="AJ27" i="1" s="1"/>
  <c r="S27" i="1"/>
  <c r="L27" i="1"/>
  <c r="V27" i="1" s="1"/>
  <c r="H27" i="1"/>
  <c r="O27" i="1" s="1"/>
  <c r="AN26" i="1"/>
  <c r="AG26" i="1"/>
  <c r="Z26" i="1"/>
  <c r="AJ26" i="1" s="1"/>
  <c r="S26" i="1"/>
  <c r="AC26" i="1" s="1"/>
  <c r="L26" i="1"/>
  <c r="V26" i="1" s="1"/>
  <c r="H26" i="1"/>
  <c r="O26" i="1" s="1"/>
  <c r="AN25" i="1"/>
  <c r="AG25" i="1"/>
  <c r="AI25" i="1" s="1"/>
  <c r="Z25" i="1"/>
  <c r="AJ25" i="1" s="1"/>
  <c r="V25" i="1"/>
  <c r="S25" i="1"/>
  <c r="AC25" i="1" s="1"/>
  <c r="L25" i="1"/>
  <c r="N25" i="1" s="1"/>
  <c r="H25" i="1"/>
  <c r="O25" i="1" s="1"/>
  <c r="AN24" i="1"/>
  <c r="AG24" i="1"/>
  <c r="AQ24" i="1" s="1"/>
  <c r="Z24" i="1"/>
  <c r="AJ24" i="1" s="1"/>
  <c r="S24" i="1"/>
  <c r="AC24" i="1" s="1"/>
  <c r="O24" i="1"/>
  <c r="L24" i="1"/>
  <c r="V24" i="1" s="1"/>
  <c r="H24" i="1"/>
  <c r="AN23" i="1"/>
  <c r="AG23" i="1"/>
  <c r="Z23" i="1"/>
  <c r="S23" i="1"/>
  <c r="L23" i="1"/>
  <c r="H23" i="1"/>
  <c r="AP37" i="1" l="1"/>
  <c r="H45" i="1"/>
  <c r="N41" i="1"/>
  <c r="AP43" i="1"/>
  <c r="AP32" i="1"/>
  <c r="AP42" i="1"/>
  <c r="L45" i="1"/>
  <c r="U45" i="1" s="1"/>
  <c r="V45" i="1" s="1"/>
  <c r="H48" i="1"/>
  <c r="AP40" i="1"/>
  <c r="H56" i="1"/>
  <c r="AM56" i="1"/>
  <c r="AN56" i="1" s="1"/>
  <c r="H58" i="1"/>
  <c r="AM58" i="1"/>
  <c r="AN58" i="1" s="1"/>
  <c r="AP33" i="1"/>
  <c r="AP36" i="1"/>
  <c r="K56" i="1"/>
  <c r="L56" i="1" s="1"/>
  <c r="Y56" i="1"/>
  <c r="Z56" i="1" s="1"/>
  <c r="K58" i="1"/>
  <c r="L58" i="1" s="1"/>
  <c r="U58" i="1" s="1"/>
  <c r="V58" i="1" s="1"/>
  <c r="AF56" i="1"/>
  <c r="AG56" i="1" s="1"/>
  <c r="AI56" i="1" s="1"/>
  <c r="AJ56" i="1" s="1"/>
  <c r="Y58" i="1"/>
  <c r="Z58" i="1" s="1"/>
  <c r="AB58" i="1" s="1"/>
  <c r="AC58" i="1" s="1"/>
  <c r="AP35" i="1"/>
  <c r="AI40" i="1"/>
  <c r="L54" i="1"/>
  <c r="N54" i="1" s="1"/>
  <c r="O54" i="1" s="1"/>
  <c r="AF58" i="1"/>
  <c r="AG58" i="1" s="1"/>
  <c r="AI58" i="1" s="1"/>
  <c r="AJ58" i="1" s="1"/>
  <c r="AB45" i="1"/>
  <c r="AC45" i="1" s="1"/>
  <c r="AN45" i="1"/>
  <c r="AP45" i="1" s="1"/>
  <c r="AQ45" i="1" s="1"/>
  <c r="I4" i="28"/>
  <c r="G4" i="28"/>
  <c r="AP29" i="1"/>
  <c r="AQ29" i="1" s="1"/>
  <c r="AP26" i="1"/>
  <c r="H4" i="28"/>
  <c r="AP31" i="1"/>
  <c r="AI29" i="1"/>
  <c r="AJ29" i="1" s="1"/>
  <c r="AB28" i="1"/>
  <c r="AB27" i="1"/>
  <c r="S39" i="1"/>
  <c r="F4" i="28"/>
  <c r="L39" i="1"/>
  <c r="E4" i="28"/>
  <c r="N24" i="1"/>
  <c r="U28" i="1"/>
  <c r="N23" i="1"/>
  <c r="O23" i="1" s="1"/>
  <c r="N26" i="1"/>
  <c r="D4" i="28"/>
  <c r="AJ32" i="1"/>
  <c r="AB32" i="1"/>
  <c r="AC30" i="1"/>
  <c r="U30" i="1"/>
  <c r="V32" i="1"/>
  <c r="N32" i="1"/>
  <c r="AQ34" i="1"/>
  <c r="AI34" i="1"/>
  <c r="AJ36" i="1"/>
  <c r="AB36" i="1"/>
  <c r="AC38" i="1"/>
  <c r="U38" i="1"/>
  <c r="AN39" i="1"/>
  <c r="AJ30" i="1"/>
  <c r="AB30" i="1"/>
  <c r="AC32" i="1"/>
  <c r="U32" i="1"/>
  <c r="V34" i="1"/>
  <c r="N34" i="1"/>
  <c r="AP34" i="1"/>
  <c r="AQ36" i="1"/>
  <c r="AI36" i="1"/>
  <c r="AJ38" i="1"/>
  <c r="AB38" i="1"/>
  <c r="AQ41" i="1"/>
  <c r="AI41" i="1"/>
  <c r="AP41" i="1"/>
  <c r="AQ30" i="1"/>
  <c r="AI30" i="1"/>
  <c r="AC34" i="1"/>
  <c r="U34" i="1"/>
  <c r="V36" i="1"/>
  <c r="N36" i="1"/>
  <c r="AQ38" i="1"/>
  <c r="AI38" i="1"/>
  <c r="V30" i="1"/>
  <c r="N30" i="1"/>
  <c r="AP30" i="1"/>
  <c r="AQ32" i="1"/>
  <c r="AI32" i="1"/>
  <c r="AJ34" i="1"/>
  <c r="AB34" i="1"/>
  <c r="AC36" i="1"/>
  <c r="U36" i="1"/>
  <c r="V38" i="1"/>
  <c r="N38" i="1"/>
  <c r="AP38" i="1"/>
  <c r="AI35" i="1"/>
  <c r="AI37" i="1"/>
  <c r="L49" i="1"/>
  <c r="K51" i="1"/>
  <c r="L51" i="1" s="1"/>
  <c r="U23" i="1"/>
  <c r="U24" i="1"/>
  <c r="U25" i="1"/>
  <c r="AQ26" i="1"/>
  <c r="AI26" i="1"/>
  <c r="U27" i="1"/>
  <c r="AC27" i="1"/>
  <c r="AP28" i="1"/>
  <c r="N29" i="1"/>
  <c r="O29" i="1" s="1"/>
  <c r="N31" i="1"/>
  <c r="N33" i="1"/>
  <c r="N35" i="1"/>
  <c r="N37" i="1"/>
  <c r="N40" i="1"/>
  <c r="AJ41" i="1"/>
  <c r="AB41" i="1"/>
  <c r="N42" i="1"/>
  <c r="AB43" i="1"/>
  <c r="AF51" i="1"/>
  <c r="AG51" i="1" s="1"/>
  <c r="AG49" i="1"/>
  <c r="AF52" i="1"/>
  <c r="AG52" i="1" s="1"/>
  <c r="K52" i="1"/>
  <c r="L52" i="1" s="1"/>
  <c r="AP24" i="1"/>
  <c r="AP25" i="1"/>
  <c r="AQ27" i="1"/>
  <c r="AI27" i="1"/>
  <c r="AI31" i="1"/>
  <c r="AI33" i="1"/>
  <c r="AQ43" i="1"/>
  <c r="AI43" i="1"/>
  <c r="AQ25" i="1"/>
  <c r="AB26" i="1"/>
  <c r="N27" i="1"/>
  <c r="V28" i="1"/>
  <c r="AQ28" i="1"/>
  <c r="AI28" i="1"/>
  <c r="AB29" i="1"/>
  <c r="AC29" i="1" s="1"/>
  <c r="AB31" i="1"/>
  <c r="AB33" i="1"/>
  <c r="AB35" i="1"/>
  <c r="AB37" i="1"/>
  <c r="AB40" i="1"/>
  <c r="AJ40" i="1"/>
  <c r="U42" i="1"/>
  <c r="V42" i="1" s="1"/>
  <c r="AQ42" i="1"/>
  <c r="AI42" i="1"/>
  <c r="U43" i="1"/>
  <c r="N44" i="1"/>
  <c r="O44" i="1" s="1"/>
  <c r="AJ46" i="1"/>
  <c r="AB46" i="1"/>
  <c r="AC46" i="1" s="1"/>
  <c r="L48" i="1"/>
  <c r="AE48" i="1"/>
  <c r="Z48" i="1"/>
  <c r="AM52" i="1"/>
  <c r="AN52" i="1" s="1"/>
  <c r="AM51" i="1"/>
  <c r="AN51" i="1" s="1"/>
  <c r="AN49" i="1"/>
  <c r="AI53" i="1"/>
  <c r="AJ53" i="1" s="1"/>
  <c r="AB53" i="1"/>
  <c r="AC53" i="1" s="1"/>
  <c r="AG39" i="1"/>
  <c r="AP23" i="1"/>
  <c r="H39" i="1"/>
  <c r="AE54" i="1"/>
  <c r="Z54" i="1"/>
  <c r="Z39" i="1"/>
  <c r="AI23" i="1"/>
  <c r="AJ23" i="1" s="1"/>
  <c r="AI24" i="1"/>
  <c r="AB23" i="1"/>
  <c r="AB24" i="1"/>
  <c r="AB25" i="1"/>
  <c r="U26" i="1"/>
  <c r="U29" i="1"/>
  <c r="V29" i="1" s="1"/>
  <c r="U31" i="1"/>
  <c r="V31" i="1" s="1"/>
  <c r="U33" i="1"/>
  <c r="U35" i="1"/>
  <c r="U37" i="1"/>
  <c r="U40" i="1"/>
  <c r="V40" i="1" s="1"/>
  <c r="U41" i="1"/>
  <c r="V41" i="1" s="1"/>
  <c r="V43" i="1"/>
  <c r="N43" i="1"/>
  <c r="X44" i="1"/>
  <c r="AE44" i="1" s="1"/>
  <c r="AL44" i="1" s="1"/>
  <c r="S44" i="1"/>
  <c r="AI45" i="1"/>
  <c r="AJ45" i="1" s="1"/>
  <c r="AI46" i="1"/>
  <c r="AN44" i="1"/>
  <c r="G52" i="1"/>
  <c r="H52" i="1" s="1"/>
  <c r="G51" i="1"/>
  <c r="H51" i="1" s="1"/>
  <c r="AM55" i="1"/>
  <c r="AN55" i="1" s="1"/>
  <c r="AF55" i="1"/>
  <c r="AG55" i="1" s="1"/>
  <c r="Y55" i="1"/>
  <c r="Z55" i="1" s="1"/>
  <c r="R55" i="1"/>
  <c r="S55" i="1" s="1"/>
  <c r="K55" i="1"/>
  <c r="L55" i="1" s="1"/>
  <c r="H55" i="1"/>
  <c r="AM59" i="1"/>
  <c r="AN59" i="1" s="1"/>
  <c r="AF59" i="1"/>
  <c r="AG59" i="1" s="1"/>
  <c r="Y59" i="1"/>
  <c r="Z59" i="1" s="1"/>
  <c r="R59" i="1"/>
  <c r="S59" i="1" s="1"/>
  <c r="K59" i="1"/>
  <c r="L59" i="1" s="1"/>
  <c r="H59" i="1"/>
  <c r="AB42" i="1"/>
  <c r="AG44" i="1"/>
  <c r="S48" i="1"/>
  <c r="R49" i="1"/>
  <c r="H49" i="1"/>
  <c r="Z49" i="1"/>
  <c r="Y51" i="1"/>
  <c r="Z51" i="1" s="1"/>
  <c r="AB56" i="1"/>
  <c r="AC56" i="1" s="1"/>
  <c r="AM57" i="1"/>
  <c r="AN57" i="1" s="1"/>
  <c r="AF57" i="1"/>
  <c r="AG57" i="1" s="1"/>
  <c r="Y57" i="1"/>
  <c r="Z57" i="1" s="1"/>
  <c r="R57" i="1"/>
  <c r="S57" i="1" s="1"/>
  <c r="K57" i="1"/>
  <c r="L57" i="1" s="1"/>
  <c r="U53" i="1"/>
  <c r="V53" i="1" s="1"/>
  <c r="S54" i="1"/>
  <c r="N58" i="1" l="1"/>
  <c r="O58" i="1" s="1"/>
  <c r="AP56" i="1"/>
  <c r="AP55" i="1"/>
  <c r="AQ55" i="1" s="1"/>
  <c r="N45" i="1"/>
  <c r="O45" i="1" s="1"/>
  <c r="AP58" i="1"/>
  <c r="AQ58" i="1" s="1"/>
  <c r="L47" i="1"/>
  <c r="AQ56" i="1"/>
  <c r="AP52" i="1"/>
  <c r="AQ52" i="1" s="1"/>
  <c r="N56" i="1"/>
  <c r="O56" i="1" s="1"/>
  <c r="U56" i="1"/>
  <c r="V56" i="1" s="1"/>
  <c r="I5" i="28"/>
  <c r="U39" i="1"/>
  <c r="V39" i="1" s="1"/>
  <c r="AQ23" i="1"/>
  <c r="G5" i="28"/>
  <c r="H5" i="28"/>
  <c r="AC23" i="1"/>
  <c r="V23" i="1"/>
  <c r="F5" i="28"/>
  <c r="E5" i="28"/>
  <c r="U59" i="1"/>
  <c r="V59" i="1" s="1"/>
  <c r="AB55" i="1"/>
  <c r="AC55" i="1" s="1"/>
  <c r="AB54" i="1"/>
  <c r="AC54" i="1" s="1"/>
  <c r="AI39" i="1"/>
  <c r="AJ39" i="1" s="1"/>
  <c r="AG47" i="1"/>
  <c r="N48" i="1"/>
  <c r="O48" i="1" s="1"/>
  <c r="U57" i="1"/>
  <c r="V57" i="1" s="1"/>
  <c r="AI59" i="1"/>
  <c r="AJ59" i="1" s="1"/>
  <c r="N55" i="1"/>
  <c r="O55" i="1" s="1"/>
  <c r="AP44" i="1"/>
  <c r="AQ44" i="1" s="1"/>
  <c r="H47" i="1"/>
  <c r="N47" i="1" s="1"/>
  <c r="AB48" i="1"/>
  <c r="AC48" i="1" s="1"/>
  <c r="N52" i="1"/>
  <c r="O52" i="1" s="1"/>
  <c r="AB57" i="1"/>
  <c r="AC57" i="1" s="1"/>
  <c r="N59" i="1"/>
  <c r="O59" i="1" s="1"/>
  <c r="AP59" i="1"/>
  <c r="AQ59" i="1" s="1"/>
  <c r="U55" i="1"/>
  <c r="V55" i="1" s="1"/>
  <c r="AB39" i="1"/>
  <c r="AC39" i="1" s="1"/>
  <c r="AP49" i="1"/>
  <c r="AQ49" i="1" s="1"/>
  <c r="AL48" i="1"/>
  <c r="AN48" i="1" s="1"/>
  <c r="AG48" i="1"/>
  <c r="AI52" i="1"/>
  <c r="AJ52" i="1" s="1"/>
  <c r="L50" i="1"/>
  <c r="L61" i="1" s="1"/>
  <c r="L77" i="1" s="1"/>
  <c r="U54" i="1"/>
  <c r="V54" i="1" s="1"/>
  <c r="AI57" i="1"/>
  <c r="AJ57" i="1" s="1"/>
  <c r="R52" i="1"/>
  <c r="S52" i="1" s="1"/>
  <c r="S49" i="1"/>
  <c r="AB49" i="1" s="1"/>
  <c r="R51" i="1"/>
  <c r="S51" i="1" s="1"/>
  <c r="AB51" i="1" s="1"/>
  <c r="U44" i="1"/>
  <c r="V44" i="1" s="1"/>
  <c r="AP51" i="1"/>
  <c r="AI49" i="1"/>
  <c r="AJ49" i="1" s="1"/>
  <c r="N51" i="1"/>
  <c r="O51" i="1" s="1"/>
  <c r="AN47" i="1"/>
  <c r="AP39" i="1"/>
  <c r="AQ39" i="1" s="1"/>
  <c r="N57" i="1"/>
  <c r="O57" i="1" s="1"/>
  <c r="AP57" i="1"/>
  <c r="AQ57" i="1" s="1"/>
  <c r="U48" i="1"/>
  <c r="V48" i="1" s="1"/>
  <c r="AB59" i="1"/>
  <c r="AC59" i="1" s="1"/>
  <c r="AI55" i="1"/>
  <c r="AJ55" i="1" s="1"/>
  <c r="AG54" i="1"/>
  <c r="AL54" i="1"/>
  <c r="AN54" i="1" s="1"/>
  <c r="AQ51" i="1"/>
  <c r="AI51" i="1"/>
  <c r="AJ51" i="1" s="1"/>
  <c r="N49" i="1"/>
  <c r="O49" i="1" s="1"/>
  <c r="Z44" i="1"/>
  <c r="Z47" i="1" s="1"/>
  <c r="N39" i="1"/>
  <c r="O39" i="1" s="1"/>
  <c r="S47" i="1"/>
  <c r="H6" i="28" l="1"/>
  <c r="I6" i="28"/>
  <c r="G6" i="28"/>
  <c r="AP54" i="1"/>
  <c r="AQ54" i="1" s="1"/>
  <c r="L78" i="1"/>
  <c r="F6" i="28"/>
  <c r="E6" i="28"/>
  <c r="AB47" i="1"/>
  <c r="AC47" i="1" s="1"/>
  <c r="Z50" i="1"/>
  <c r="L62" i="1"/>
  <c r="L63" i="1" s="1"/>
  <c r="U51" i="1"/>
  <c r="V51" i="1" s="1"/>
  <c r="AC51" i="1"/>
  <c r="AI48" i="1"/>
  <c r="AJ48" i="1" s="1"/>
  <c r="AI47" i="1"/>
  <c r="AJ47" i="1" s="1"/>
  <c r="AG50" i="1"/>
  <c r="AN50" i="1"/>
  <c r="AN61" i="1" s="1"/>
  <c r="AN77" i="1" s="1"/>
  <c r="AP47" i="1"/>
  <c r="AQ47" i="1" s="1"/>
  <c r="AC49" i="1"/>
  <c r="U49" i="1"/>
  <c r="V49" i="1" s="1"/>
  <c r="L67" i="1"/>
  <c r="AP48" i="1"/>
  <c r="AQ48" i="1" s="1"/>
  <c r="S50" i="1"/>
  <c r="U47" i="1"/>
  <c r="V47" i="1" s="1"/>
  <c r="AB44" i="1"/>
  <c r="AC44" i="1" s="1"/>
  <c r="AI54" i="1"/>
  <c r="AJ54" i="1" s="1"/>
  <c r="AC52" i="1"/>
  <c r="U52" i="1"/>
  <c r="V52" i="1" s="1"/>
  <c r="AB52" i="1"/>
  <c r="H50" i="1"/>
  <c r="O47" i="1"/>
  <c r="AI44" i="1"/>
  <c r="AJ44" i="1" s="1"/>
  <c r="AN78" i="1" l="1"/>
  <c r="AN79" i="1" s="1"/>
  <c r="L79" i="1"/>
  <c r="L64" i="1"/>
  <c r="H67" i="1"/>
  <c r="N67" i="1" s="1"/>
  <c r="H61" i="1"/>
  <c r="H77" i="1" s="1"/>
  <c r="L68" i="1"/>
  <c r="L69" i="1" s="1"/>
  <c r="AI50" i="1"/>
  <c r="AJ50" i="1" s="1"/>
  <c r="AG67" i="1"/>
  <c r="AG61" i="1"/>
  <c r="AG77" i="1" s="1"/>
  <c r="AB50" i="1"/>
  <c r="AC50" i="1" s="1"/>
  <c r="Z67" i="1"/>
  <c r="Z61" i="1"/>
  <c r="Z77" i="1" s="1"/>
  <c r="AN62" i="1"/>
  <c r="AN63" i="1" s="1"/>
  <c r="U50" i="1"/>
  <c r="V50" i="1" s="1"/>
  <c r="S67" i="1"/>
  <c r="N50" i="1"/>
  <c r="O50" i="1" s="1"/>
  <c r="AP50" i="1"/>
  <c r="AQ50" i="1" s="1"/>
  <c r="AN67" i="1"/>
  <c r="S61" i="1"/>
  <c r="S77" i="1" s="1"/>
  <c r="AN80" i="1" l="1"/>
  <c r="AN81" i="1" s="1"/>
  <c r="AG78" i="1"/>
  <c r="AP77" i="1"/>
  <c r="AQ77" i="1" s="1"/>
  <c r="AP61" i="1"/>
  <c r="AQ61" i="1" s="1"/>
  <c r="AI77" i="1"/>
  <c r="AJ77" i="1" s="1"/>
  <c r="Z78" i="1"/>
  <c r="Z79" i="1" s="1"/>
  <c r="AB77" i="1"/>
  <c r="AC77" i="1" s="1"/>
  <c r="S78" i="1"/>
  <c r="U77" i="1"/>
  <c r="V77" i="1" s="1"/>
  <c r="L80" i="1"/>
  <c r="L81" i="1" s="1"/>
  <c r="H78" i="1"/>
  <c r="N78" i="1" s="1"/>
  <c r="O78" i="1" s="1"/>
  <c r="N77" i="1"/>
  <c r="O77" i="1" s="1"/>
  <c r="AN68" i="1"/>
  <c r="AP67" i="1"/>
  <c r="AQ67" i="1" s="1"/>
  <c r="AN64" i="1"/>
  <c r="AN65" i="1" s="1"/>
  <c r="L70" i="1"/>
  <c r="AB61" i="1"/>
  <c r="AC61" i="1" s="1"/>
  <c r="Z62" i="1"/>
  <c r="AI61" i="1"/>
  <c r="AJ61" i="1" s="1"/>
  <c r="AG62" i="1"/>
  <c r="AG63" i="1" s="1"/>
  <c r="H62" i="1"/>
  <c r="H63" i="1" s="1"/>
  <c r="N61" i="1"/>
  <c r="O61" i="1" s="1"/>
  <c r="AB67" i="1"/>
  <c r="AC67" i="1" s="1"/>
  <c r="Z68" i="1"/>
  <c r="AI67" i="1"/>
  <c r="AJ67" i="1" s="1"/>
  <c r="AG68" i="1"/>
  <c r="H68" i="1"/>
  <c r="N68" i="1" s="1"/>
  <c r="O67" i="1"/>
  <c r="S62" i="1"/>
  <c r="S63" i="1" s="1"/>
  <c r="U61" i="1"/>
  <c r="V61" i="1" s="1"/>
  <c r="S68" i="1"/>
  <c r="S69" i="1" s="1"/>
  <c r="U67" i="1"/>
  <c r="V67" i="1" s="1"/>
  <c r="L65" i="1"/>
  <c r="H79" i="1" l="1"/>
  <c r="AP62" i="1"/>
  <c r="AP78" i="1"/>
  <c r="AQ78" i="1" s="1"/>
  <c r="AG79" i="1"/>
  <c r="AI79" i="1" s="1"/>
  <c r="AJ79" i="1" s="1"/>
  <c r="Z80" i="1"/>
  <c r="AI78" i="1"/>
  <c r="AJ78" i="1" s="1"/>
  <c r="AB78" i="1"/>
  <c r="AC78" i="1" s="1"/>
  <c r="U78" i="1"/>
  <c r="V78" i="1" s="1"/>
  <c r="S79" i="1"/>
  <c r="H80" i="1"/>
  <c r="N80" i="1" s="1"/>
  <c r="O80" i="1" s="1"/>
  <c r="N79" i="1"/>
  <c r="O79" i="1" s="1"/>
  <c r="H64" i="1"/>
  <c r="N63" i="1"/>
  <c r="O63" i="1" s="1"/>
  <c r="S70" i="1"/>
  <c r="U69" i="1"/>
  <c r="V69" i="1" s="1"/>
  <c r="H69" i="1"/>
  <c r="L71" i="1"/>
  <c r="S64" i="1"/>
  <c r="U63" i="1"/>
  <c r="V63" i="1" s="1"/>
  <c r="AI68" i="1"/>
  <c r="AJ68" i="1" s="1"/>
  <c r="N62" i="1"/>
  <c r="O62" i="1" s="1"/>
  <c r="AG64" i="1"/>
  <c r="AP64" i="1" s="1"/>
  <c r="AG69" i="1"/>
  <c r="AB68" i="1"/>
  <c r="AC68" i="1" s="1"/>
  <c r="AI62" i="1"/>
  <c r="AJ62" i="1" s="1"/>
  <c r="AQ62" i="1"/>
  <c r="AB62" i="1"/>
  <c r="AC62" i="1" s="1"/>
  <c r="AP63" i="1"/>
  <c r="AQ63" i="1" s="1"/>
  <c r="AP68" i="1"/>
  <c r="AQ68" i="1" s="1"/>
  <c r="O68" i="1"/>
  <c r="U68" i="1"/>
  <c r="V68" i="1" s="1"/>
  <c r="U62" i="1"/>
  <c r="V62" i="1" s="1"/>
  <c r="Z69" i="1"/>
  <c r="Z63" i="1"/>
  <c r="AN69" i="1"/>
  <c r="AG65" i="1" l="1"/>
  <c r="AG80" i="1"/>
  <c r="AG81" i="1" s="1"/>
  <c r="AP79" i="1"/>
  <c r="AQ79" i="1" s="1"/>
  <c r="Z81" i="1"/>
  <c r="AB79" i="1"/>
  <c r="AC79" i="1" s="1"/>
  <c r="S80" i="1"/>
  <c r="S81" i="1" s="1"/>
  <c r="U79" i="1"/>
  <c r="V79" i="1" s="1"/>
  <c r="H81" i="1"/>
  <c r="U64" i="1"/>
  <c r="V64" i="1" s="1"/>
  <c r="AB63" i="1"/>
  <c r="AC63" i="1" s="1"/>
  <c r="Z64" i="1"/>
  <c r="AI64" i="1" s="1"/>
  <c r="AI69" i="1"/>
  <c r="AJ69" i="1" s="1"/>
  <c r="AG70" i="1"/>
  <c r="AG71" i="1" s="1"/>
  <c r="AI63" i="1"/>
  <c r="AJ63" i="1" s="1"/>
  <c r="S65" i="1"/>
  <c r="AB69" i="1"/>
  <c r="AC69" i="1" s="1"/>
  <c r="Z70" i="1"/>
  <c r="Z71" i="1" s="1"/>
  <c r="U70" i="1"/>
  <c r="V70" i="1" s="1"/>
  <c r="N64" i="1"/>
  <c r="O64" i="1" s="1"/>
  <c r="AN70" i="1"/>
  <c r="AP69" i="1"/>
  <c r="AQ69" i="1" s="1"/>
  <c r="AP65" i="1"/>
  <c r="AQ65" i="1" s="1"/>
  <c r="I8" i="28" s="1"/>
  <c r="AQ64" i="1"/>
  <c r="H70" i="1"/>
  <c r="N69" i="1"/>
  <c r="O69" i="1" s="1"/>
  <c r="S71" i="1"/>
  <c r="H65" i="1"/>
  <c r="AP70" i="1" l="1"/>
  <c r="AQ70" i="1" s="1"/>
  <c r="AI81" i="1"/>
  <c r="AJ81" i="1" s="1"/>
  <c r="H7" i="28" s="1"/>
  <c r="AI80" i="1"/>
  <c r="AJ80" i="1" s="1"/>
  <c r="AN71" i="1"/>
  <c r="AP71" i="1" s="1"/>
  <c r="AQ71" i="1" s="1"/>
  <c r="AP81" i="1"/>
  <c r="AQ81" i="1" s="1"/>
  <c r="I7" i="28" s="1"/>
  <c r="AP80" i="1"/>
  <c r="AQ80" i="1" s="1"/>
  <c r="AB81" i="1"/>
  <c r="AC81" i="1" s="1"/>
  <c r="G7" i="28" s="1"/>
  <c r="U81" i="1"/>
  <c r="V81" i="1" s="1"/>
  <c r="F7" i="28" s="1"/>
  <c r="AB80" i="1"/>
  <c r="AC80" i="1" s="1"/>
  <c r="U80" i="1"/>
  <c r="V80" i="1" s="1"/>
  <c r="N81" i="1"/>
  <c r="O81" i="1" s="1"/>
  <c r="E7" i="28" s="1"/>
  <c r="N65" i="1"/>
  <c r="O65" i="1" s="1"/>
  <c r="E8" i="28" s="1"/>
  <c r="N70" i="1"/>
  <c r="O70" i="1" s="1"/>
  <c r="AI71" i="1"/>
  <c r="AJ71" i="1" s="1"/>
  <c r="AJ64" i="1"/>
  <c r="AB64" i="1"/>
  <c r="AC64" i="1" s="1"/>
  <c r="U71" i="1"/>
  <c r="V71" i="1" s="1"/>
  <c r="H71" i="1"/>
  <c r="Z65" i="1"/>
  <c r="AB70" i="1"/>
  <c r="AC70" i="1" s="1"/>
  <c r="U65" i="1"/>
  <c r="V65" i="1" s="1"/>
  <c r="F8" i="28" s="1"/>
  <c r="AI70" i="1"/>
  <c r="AJ70" i="1" s="1"/>
  <c r="AB71" i="1"/>
  <c r="AC71" i="1" s="1"/>
  <c r="AB65" i="1" l="1"/>
  <c r="AC65" i="1" s="1"/>
  <c r="G8" i="28" s="1"/>
  <c r="AI65" i="1"/>
  <c r="AJ65" i="1" s="1"/>
  <c r="H8" i="28" s="1"/>
  <c r="N71" i="1"/>
  <c r="O71" i="1" s="1"/>
</calcChain>
</file>

<file path=xl/comments1.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2.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3.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4.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5.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6.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7.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8.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9.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0.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1.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2.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3.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4.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5.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List>
</comments>
</file>

<file path=xl/comments16.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List>
</comments>
</file>

<file path=xl/comments17.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List>
</comments>
</file>

<file path=xl/comments18.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List>
</comments>
</file>

<file path=xl/comments19.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List>
</comments>
</file>

<file path=xl/comments20.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List>
</comments>
</file>

<file path=xl/comments21.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List>
</comments>
</file>

<file path=xl/comments22.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List>
</comments>
</file>

<file path=xl/comments23.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List>
</comments>
</file>

<file path=xl/comments24.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List>
</comments>
</file>

<file path=xl/sharedStrings.xml><?xml version="1.0" encoding="utf-8"?>
<sst xmlns="http://schemas.openxmlformats.org/spreadsheetml/2006/main" count="3107" uniqueCount="126">
  <si>
    <t>Appendix 2-W</t>
  </si>
  <si>
    <t>Bill Impacts</t>
  </si>
  <si>
    <t>Customer Class:</t>
  </si>
  <si>
    <t>Residential</t>
  </si>
  <si>
    <t>TOU / non-TOU:</t>
  </si>
  <si>
    <t>TOU</t>
  </si>
  <si>
    <t>Consumption</t>
  </si>
  <si>
    <t xml:space="preserve"> kWh</t>
  </si>
  <si>
    <t>Current Board-Approved</t>
  </si>
  <si>
    <t>2016 Proposed</t>
  </si>
  <si>
    <t>Impact 2016 vs 2015</t>
  </si>
  <si>
    <t>2017 Proposed</t>
  </si>
  <si>
    <t>Impact 2017 vs 2016</t>
  </si>
  <si>
    <t>2018 Proposed</t>
  </si>
  <si>
    <t>Impact 2018 vs 2017</t>
  </si>
  <si>
    <t>2019 Proposed</t>
  </si>
  <si>
    <t>Impact 2019 vs 2018</t>
  </si>
  <si>
    <t>2020 Proposed</t>
  </si>
  <si>
    <t>Impact 2020 vs 2019</t>
  </si>
  <si>
    <t>Charge Unit</t>
  </si>
  <si>
    <t>Rate</t>
  </si>
  <si>
    <t>Volume</t>
  </si>
  <si>
    <t>Charge</t>
  </si>
  <si>
    <t>$ Change</t>
  </si>
  <si>
    <t>% Change</t>
  </si>
  <si>
    <t>($)</t>
  </si>
  <si>
    <t>Monthly Service Charge</t>
  </si>
  <si>
    <t>Monthly</t>
  </si>
  <si>
    <t>Smart Meter Rate Adder</t>
  </si>
  <si>
    <t>Distribution Volumetric Rate</t>
  </si>
  <si>
    <t>per kWh</t>
  </si>
  <si>
    <t>Smart Meter Disposition Rider</t>
  </si>
  <si>
    <t>LRAM &amp; SSM Rate Rider</t>
  </si>
  <si>
    <t>Sub-Total A (excluding pass through)</t>
  </si>
  <si>
    <t>Deferral/Variance Account Disposition Rate Rider</t>
  </si>
  <si>
    <t>Low Voltage Service Charge</t>
  </si>
  <si>
    <t>Line Losses on Cost of Power</t>
  </si>
  <si>
    <t>Smart Meter Entity Charge</t>
  </si>
  <si>
    <t>Sub-Total B - Distribution (includes Sub-Total A)</t>
  </si>
  <si>
    <t>RTSR - Network</t>
  </si>
  <si>
    <t>RTSR - Line and Transformation Connection</t>
  </si>
  <si>
    <t>Sub-Total C - Delivery (including Sub-Total B)</t>
  </si>
  <si>
    <t>Wholesale Market Service Charge (WMSC)</t>
  </si>
  <si>
    <t>Rural and Remote Rate Protection (RRRP)</t>
  </si>
  <si>
    <t>Standard Supply Service Charge</t>
  </si>
  <si>
    <t>Debt Retirement Charge (DRC)</t>
  </si>
  <si>
    <t>TOU - Off Peak</t>
  </si>
  <si>
    <t>TOU - Mid Peak</t>
  </si>
  <si>
    <t>TOU - On Peak</t>
  </si>
  <si>
    <t>Energy - RPP - Tier 1</t>
  </si>
  <si>
    <t>Energy - RPP - Tier 2</t>
  </si>
  <si>
    <t>Total Bill on TOU (before Taxes)</t>
  </si>
  <si>
    <t>HST</t>
  </si>
  <si>
    <r>
      <t xml:space="preserve">Total Bill </t>
    </r>
    <r>
      <rPr>
        <sz val="10"/>
        <rFont val="Arial"/>
        <family val="2"/>
      </rPr>
      <t>(including HST)</t>
    </r>
  </si>
  <si>
    <r>
      <t xml:space="preserve">Ontario Clean Energy Benefit </t>
    </r>
    <r>
      <rPr>
        <b/>
        <i/>
        <vertAlign val="superscript"/>
        <sz val="10"/>
        <rFont val="Arial"/>
        <family val="2"/>
      </rPr>
      <t>1</t>
    </r>
  </si>
  <si>
    <t>Total Bill on TOU (including OCEB)</t>
  </si>
  <si>
    <t>Total Bill on RPP (before Taxes)</t>
  </si>
  <si>
    <t>Total Bill on RPP (including OCEB)</t>
  </si>
  <si>
    <t>Loss Factor (%)</t>
  </si>
  <si>
    <r>
      <t>1</t>
    </r>
    <r>
      <rPr>
        <sz val="10"/>
        <rFont val="Arial"/>
        <family val="2"/>
      </rPr>
      <t xml:space="preserve"> Applicable to eligible customers only.  Refer to the </t>
    </r>
    <r>
      <rPr>
        <i/>
        <sz val="10"/>
        <rFont val="Arial"/>
        <family val="2"/>
      </rPr>
      <t>Ontario Clean Energy Benefit Act, 2010.</t>
    </r>
  </si>
  <si>
    <t xml:space="preserve">Note that the "Charge $" columns provide breakdowns of the amounts that each bill component contributes to the total monthly bill at the referenced </t>
  </si>
  <si>
    <t>consumption level at existing and proposed rates.</t>
  </si>
  <si>
    <t>Applicants must provide bill impacts for residential at 800 kWh and GS&lt;50kW at 2000 kWh. In addition, their filing must cover the range that is relevant</t>
  </si>
  <si>
    <t>to their service territory, class by class. A general guideline of consumption levels follows:</t>
  </si>
  <si>
    <t>Residential (kWh) - 100, 250, 500, 800, 1000, 1500, 2000</t>
  </si>
  <si>
    <t>GS&lt;50kW (kWh) - 1000, 2000, 5000, 10000, 15000</t>
  </si>
  <si>
    <t>GS&gt;50kW (kW) - 60, 100, 500, 1000</t>
  </si>
  <si>
    <t>Large User - range appropriate for utility</t>
  </si>
  <si>
    <t>Lighting Classes and USL - 150 kWh and 1 kW, range appropriate for utility.</t>
  </si>
  <si>
    <t>Note that cells with the highlighted color shown to the left indicate quantities that are loss adjusted.</t>
  </si>
  <si>
    <t>Hydro Ottawa has updated column Fto reflect the most recent Board Approved TOU and Tier RPP rates.</t>
  </si>
  <si>
    <t>General Service &lt; 50 kW</t>
  </si>
  <si>
    <t>General Service 50 to 1,499 KW</t>
  </si>
  <si>
    <t>KW</t>
  </si>
  <si>
    <t>per kW</t>
  </si>
  <si>
    <t xml:space="preserve">Deferral/Variance Account Disposition Rate Rider -  Global Adjustment </t>
  </si>
  <si>
    <t>General Service 1,500 to 4,999 KW</t>
  </si>
  <si>
    <t>Large User</t>
  </si>
  <si>
    <t>Unmetered Scattered Load</t>
  </si>
  <si>
    <t>Sentinel Lights</t>
  </si>
  <si>
    <t>Street Light</t>
  </si>
  <si>
    <t>Rate Class</t>
  </si>
  <si>
    <t>2015 Approved</t>
  </si>
  <si>
    <t>Residential
 (800 kWh)</t>
  </si>
  <si>
    <t>Distribution Charge</t>
  </si>
  <si>
    <t>Change in Distribution Charge</t>
  </si>
  <si>
    <t>% Distribution Increase</t>
  </si>
  <si>
    <t>% Increase of Total Bill - No VA</t>
  </si>
  <si>
    <t>% Increase of Total Bill</t>
  </si>
  <si>
    <t>General Service &lt;50kW 
(2000 kWh)</t>
  </si>
  <si>
    <t>General Service 50-1,499 kWh 
(250 KW)</t>
  </si>
  <si>
    <t>General Service 1,500-4,999 kWh
(2500 KW)</t>
  </si>
  <si>
    <t>Large Use
 (7500KW)</t>
  </si>
  <si>
    <t>Sentinel Lighting
(0.4 KW)</t>
  </si>
  <si>
    <t>Street Lighting
(1 KW)</t>
  </si>
  <si>
    <t>Unmetered Scattered Load
(470 kWh)</t>
  </si>
  <si>
    <t>Variable</t>
  </si>
  <si>
    <t>GS &lt;50</t>
  </si>
  <si>
    <t>GS 50 to 1,499 kW</t>
  </si>
  <si>
    <t xml:space="preserve">GS 1,500 to 4,999 kW </t>
  </si>
  <si>
    <t>Large Use</t>
  </si>
  <si>
    <t>Sentinel</t>
  </si>
  <si>
    <t>Standby Power  GS 50 to 1,499 kW</t>
  </si>
  <si>
    <t>Standby Power GS 1,500 to 4,999 kW</t>
  </si>
  <si>
    <t>Standby Power Large Use</t>
  </si>
  <si>
    <t>Fixed</t>
  </si>
  <si>
    <t>Distribution</t>
  </si>
  <si>
    <t>Rate Rider Calculation for Deferral / Variance Accounts Balances (excluding Global Adj.)</t>
  </si>
  <si>
    <t>1550, 1551, 1584, 1586, 1595</t>
  </si>
  <si>
    <t>$/kWh</t>
  </si>
  <si>
    <t>$/kW</t>
  </si>
  <si>
    <t/>
  </si>
  <si>
    <t>Rate Rider Calculation for RSVA - Power - Global Adjustment</t>
  </si>
  <si>
    <t>Rate Rider Calculation for Group 2 Accounts</t>
  </si>
  <si>
    <t>per customer per month</t>
  </si>
  <si>
    <t>Rate Rider Calculation for Accounts 1568 - LRAM</t>
  </si>
  <si>
    <t>Deferral/Variance Account Disposition Rate Rider Group 2</t>
  </si>
  <si>
    <t>Deferral/Variance Account Disposition Rate Rider Group 1</t>
  </si>
  <si>
    <t>Deferral/Variance Account Disposition Rate Rider Class 1</t>
  </si>
  <si>
    <t>Deferral/Variance Account Disposition Rate Rider Class 2</t>
  </si>
  <si>
    <t>Residential
 (232 kWh)</t>
  </si>
  <si>
    <t>Proposed Rate</t>
  </si>
  <si>
    <t>Rate Rider Calculation for Deferral / Variance Accounts Balances (excluding Global Adj.) - NON-WMP</t>
  </si>
  <si>
    <t>1580 and 1588</t>
  </si>
  <si>
    <t>Deferral / Variance Accounts Balances (excluding Global Adj.) - NON-WMP</t>
  </si>
  <si>
    <t>Rates Summary - UPDATED September 14,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</si>
</sst>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quot;$&quot;* #,##0.0000_-;\-&quot;$&quot;* #,##0.0000_-;_-&quot;$&quot;* &quot;-&quot;??_-;_-@_-"/>
    <numFmt numFmtId="166" formatCode="_-&quot;$&quot;* #,##0.00000_-;\-&quot;$&quot;* #,##0.00000_-;_-&quot;$&quot;* &quot;-&quot;??_-;_-@_-"/>
    <numFmt numFmtId="167" formatCode="0.0000%"/>
    <numFmt numFmtId="168" formatCode="_(* #,##0.0_);_(* \(#,##0.0\);_(* &quot;-&quot;??_);_(@_)"/>
    <numFmt numFmtId="169" formatCode="#,##0.0"/>
    <numFmt numFmtId="170" formatCode="mm/dd/yyyy"/>
    <numFmt numFmtId="171" formatCode="0\-0"/>
    <numFmt numFmtId="172" formatCode="_(* #,##0_);_(* \(#,##0\);_(* &quot;-&quot;_);_(@_)"/>
    <numFmt numFmtId="173" formatCode="_(* #,##0.00_);_(* \(#,##0.00\);_(* &quot;-&quot;??_);_(@_)"/>
    <numFmt numFmtId="174" formatCode="_-* #,##0.0_-;\-* #,##0.0_-;_-* &quot;-&quot;??_-;_-@_-"/>
    <numFmt numFmtId="175" formatCode="_(&quot;$&quot;* #,##0_);_(&quot;$&quot;* \(#,##0\);_(&quot;$&quot;* &quot;-&quot;??_);_(@_)"/>
    <numFmt numFmtId="176" formatCode="&quot;$&quot;#,##0.00_);[Red]\(&quot;$&quot;#,##0.00\)"/>
    <numFmt numFmtId="177" formatCode="_(&quot;$&quot;* #,##0_);_(&quot;$&quot;* \(#,##0\);_(&quot;$&quot;* &quot;-&quot;_);_(@_)"/>
    <numFmt numFmtId="178" formatCode="_(&quot;$&quot;* #,##0.00_);_(&quot;$&quot;* \(#,##0.00\);_(&quot;$&quot;* &quot;-&quot;??_);_(@_)"/>
    <numFmt numFmtId="179" formatCode="&quot;$&quot;#,##0.00_);\(&quot;$&quot;#,##0.00\)"/>
    <numFmt numFmtId="180" formatCode="_(* #,##0_);_(* \(#,##0\);_(* &quot;-&quot;??_);_(@_)"/>
    <numFmt numFmtId="181" formatCode="&quot;$&quot;#,##0_);\(&quot;$&quot;#,##0\)"/>
    <numFmt numFmtId="182" formatCode="##\-#"/>
    <numFmt numFmtId="183" formatCode="&quot;£ &quot;#,##0.00;[Red]\-&quot;£ &quot;#,##0.00"/>
    <numFmt numFmtId="184" formatCode="_-* #,##0.00000_-;\-* #,##0.00000_-;_-* &quot;-&quot;??_-;_-@_-"/>
    <numFmt numFmtId="185" formatCode="0.0"/>
    <numFmt numFmtId="186" formatCode="_-* #,##0.0000_-;\-* #,##0.0000_-;_-* &quot;-&quot;??_-;_-@_-"/>
    <numFmt numFmtId="187" formatCode="0.00000"/>
    <numFmt numFmtId="188" formatCode="0.000000"/>
  </numFmts>
  <fonts count="8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ahoma"/>
      <family val="2"/>
    </font>
    <font>
      <sz val="10"/>
      <name val="Arial"/>
      <family val="2"/>
    </font>
    <font>
      <sz val="16"/>
      <color indexed="12"/>
      <name val="Algerian"/>
      <family val="5"/>
    </font>
    <font>
      <b/>
      <sz val="10"/>
      <name val="Arial"/>
      <family val="2"/>
    </font>
    <font>
      <sz val="8"/>
      <name val="Arial"/>
      <family val="2"/>
    </font>
    <font>
      <sz val="14"/>
      <name val="Arial"/>
      <family val="2"/>
    </font>
    <font>
      <b/>
      <sz val="12"/>
      <name val="Arial"/>
      <family val="2"/>
    </font>
    <font>
      <b/>
      <sz val="14"/>
      <name val="Arial"/>
      <family val="2"/>
    </font>
    <font>
      <sz val="12"/>
      <name val="Arial"/>
      <family val="2"/>
    </font>
    <font>
      <b/>
      <i/>
      <sz val="10"/>
      <name val="Arial"/>
      <family val="2"/>
    </font>
    <font>
      <b/>
      <i/>
      <vertAlign val="superscript"/>
      <sz val="10"/>
      <name val="Arial"/>
      <family val="2"/>
    </font>
    <font>
      <sz val="10"/>
      <color rgb="FFFF0000"/>
      <name val="Arial"/>
      <family val="2"/>
    </font>
    <font>
      <vertAlign val="superscript"/>
      <sz val="10"/>
      <name val="Arial"/>
      <family val="2"/>
    </font>
    <font>
      <i/>
      <sz val="10"/>
      <name val="Arial"/>
      <family val="2"/>
    </font>
    <font>
      <b/>
      <sz val="10"/>
      <color indexed="81"/>
      <name val="Arial"/>
      <family val="2"/>
    </font>
    <font>
      <b/>
      <sz val="8"/>
      <color indexed="81"/>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11"/>
      <color theme="1"/>
      <name val="Helvetica"/>
      <family val="2"/>
    </font>
    <font>
      <sz val="11"/>
      <color theme="1"/>
      <name val="Helvetica"/>
      <family val="2"/>
    </font>
    <font>
      <sz val="11"/>
      <name val="Helvetica"/>
      <family val="2"/>
    </font>
    <font>
      <sz val="11"/>
      <color theme="9" tint="-0.249977111117893"/>
      <name val="Helvetica"/>
      <family val="2"/>
    </font>
    <font>
      <b/>
      <sz val="11"/>
      <color theme="1"/>
      <name val="Helvetica"/>
      <family val="2"/>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
      <patternFill patternType="solid">
        <fgColor theme="6" tint="0.39997558519241921"/>
        <bgColor indexed="64"/>
      </patternFill>
    </fill>
    <fill>
      <patternFill patternType="solid">
        <fgColor theme="9" tint="-0.249977111117893"/>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6657">
    <xf numFmtId="0" fontId="0"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2" fillId="0" borderId="0"/>
    <xf numFmtId="168" fontId="22" fillId="0" borderId="0"/>
    <xf numFmtId="168" fontId="22" fillId="0" borderId="0"/>
    <xf numFmtId="168" fontId="22" fillId="0" borderId="0"/>
    <xf numFmtId="168" fontId="22" fillId="0" borderId="0"/>
    <xf numFmtId="169" fontId="22" fillId="0" borderId="0"/>
    <xf numFmtId="169" fontId="22" fillId="0" borderId="0"/>
    <xf numFmtId="169" fontId="22" fillId="0" borderId="0"/>
    <xf numFmtId="169" fontId="22" fillId="0" borderId="0"/>
    <xf numFmtId="168" fontId="22" fillId="0" borderId="0"/>
    <xf numFmtId="168" fontId="22" fillId="0" borderId="0"/>
    <xf numFmtId="168" fontId="22" fillId="0" borderId="0"/>
    <xf numFmtId="168" fontId="22" fillId="0" borderId="0"/>
    <xf numFmtId="170" fontId="22" fillId="0" borderId="0"/>
    <xf numFmtId="170" fontId="22" fillId="0" borderId="0"/>
    <xf numFmtId="170" fontId="22" fillId="0" borderId="0"/>
    <xf numFmtId="170" fontId="22" fillId="0" borderId="0"/>
    <xf numFmtId="171" fontId="22" fillId="0" borderId="0"/>
    <xf numFmtId="171" fontId="22" fillId="0" borderId="0"/>
    <xf numFmtId="171" fontId="22" fillId="0" borderId="0"/>
    <xf numFmtId="171" fontId="22" fillId="0" borderId="0"/>
    <xf numFmtId="170" fontId="22" fillId="0" borderId="0"/>
    <xf numFmtId="0" fontId="4" fillId="1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 fillId="10" borderId="0" applyNumberFormat="0" applyBorder="0" applyAlignment="0" applyProtection="0"/>
    <xf numFmtId="0" fontId="37" fillId="41" borderId="0" applyNumberFormat="0" applyBorder="0" applyAlignment="0" applyProtection="0"/>
    <xf numFmtId="0" fontId="4" fillId="1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8" fillId="41" borderId="0" applyNumberFormat="0" applyBorder="0" applyAlignment="0" applyProtection="0"/>
    <xf numFmtId="0" fontId="4" fillId="1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4" fillId="14" borderId="0" applyNumberFormat="0" applyBorder="0" applyAlignment="0" applyProtection="0"/>
    <xf numFmtId="0" fontId="37" fillId="42" borderId="0" applyNumberFormat="0" applyBorder="0" applyAlignment="0" applyProtection="0"/>
    <xf numFmtId="0" fontId="4" fillId="1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8" fillId="42" borderId="0" applyNumberFormat="0" applyBorder="0" applyAlignment="0" applyProtection="0"/>
    <xf numFmtId="0" fontId="4" fillId="18"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4" fillId="18" borderId="0" applyNumberFormat="0" applyBorder="0" applyAlignment="0" applyProtection="0"/>
    <xf numFmtId="0" fontId="37" fillId="43" borderId="0" applyNumberFormat="0" applyBorder="0" applyAlignment="0" applyProtection="0"/>
    <xf numFmtId="0" fontId="4" fillId="18"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8" fillId="43" borderId="0" applyNumberFormat="0" applyBorder="0" applyAlignment="0" applyProtection="0"/>
    <xf numFmtId="0" fontId="4"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 fillId="22" borderId="0" applyNumberFormat="0" applyBorder="0" applyAlignment="0" applyProtection="0"/>
    <xf numFmtId="0" fontId="37" fillId="44" borderId="0" applyNumberFormat="0" applyBorder="0" applyAlignment="0" applyProtection="0"/>
    <xf numFmtId="0" fontId="4"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8" fillId="4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8"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 fillId="30" borderId="0" applyNumberFormat="0" applyBorder="0" applyAlignment="0" applyProtection="0"/>
    <xf numFmtId="0" fontId="37" fillId="46" borderId="0" applyNumberFormat="0" applyBorder="0" applyAlignment="0" applyProtection="0"/>
    <xf numFmtId="0" fontId="4" fillId="30"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8" fillId="46" borderId="0" applyNumberFormat="0" applyBorder="0" applyAlignment="0" applyProtection="0"/>
    <xf numFmtId="0" fontId="4" fillId="11"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4" fillId="11" borderId="0" applyNumberFormat="0" applyBorder="0" applyAlignment="0" applyProtection="0"/>
    <xf numFmtId="0" fontId="37" fillId="47" borderId="0" applyNumberFormat="0" applyBorder="0" applyAlignment="0" applyProtection="0"/>
    <xf numFmtId="0" fontId="4" fillId="11"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4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8" fillId="4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 fillId="19" borderId="0" applyNumberFormat="0" applyBorder="0" applyAlignment="0" applyProtection="0"/>
    <xf numFmtId="0" fontId="37" fillId="49" borderId="0" applyNumberFormat="0" applyBorder="0" applyAlignment="0" applyProtection="0"/>
    <xf numFmtId="0" fontId="4"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8" fillId="49" borderId="0" applyNumberFormat="0" applyBorder="0" applyAlignment="0" applyProtection="0"/>
    <xf numFmtId="0" fontId="4" fillId="2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 fillId="23" borderId="0" applyNumberFormat="0" applyBorder="0" applyAlignment="0" applyProtection="0"/>
    <xf numFmtId="0" fontId="37" fillId="44" borderId="0" applyNumberFormat="0" applyBorder="0" applyAlignment="0" applyProtection="0"/>
    <xf numFmtId="0" fontId="4" fillId="2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8" fillId="44" borderId="0" applyNumberFormat="0" applyBorder="0" applyAlignment="0" applyProtection="0"/>
    <xf numFmtId="0" fontId="4" fillId="2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4" fillId="27" borderId="0" applyNumberFormat="0" applyBorder="0" applyAlignment="0" applyProtection="0"/>
    <xf numFmtId="0" fontId="37" fillId="47" borderId="0" applyNumberFormat="0" applyBorder="0" applyAlignment="0" applyProtection="0"/>
    <xf numFmtId="0" fontId="4" fillId="2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47" borderId="0" applyNumberFormat="0" applyBorder="0" applyAlignment="0" applyProtection="0"/>
    <xf numFmtId="0" fontId="4"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4" fillId="31" borderId="0" applyNumberFormat="0" applyBorder="0" applyAlignment="0" applyProtection="0"/>
    <xf numFmtId="0" fontId="37" fillId="50" borderId="0" applyNumberFormat="0" applyBorder="0" applyAlignment="0" applyProtection="0"/>
    <xf numFmtId="0" fontId="4"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50"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0" fillId="51"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40" fillId="48"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0" fillId="49"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0" fillId="53"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0" fillId="5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40" fillId="55"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0" fillId="5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40" fillId="53"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40" fillId="58" borderId="0" applyNumberFormat="0" applyBorder="0" applyAlignment="0" applyProtection="0"/>
    <xf numFmtId="0" fontId="10" fillId="3" borderId="0" applyNumberFormat="0" applyBorder="0" applyAlignment="0" applyProtection="0"/>
    <xf numFmtId="0" fontId="41" fillId="42" borderId="0" applyNumberFormat="0" applyBorder="0" applyAlignment="0" applyProtection="0"/>
    <xf numFmtId="0" fontId="10" fillId="3"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42"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14" fillId="6"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4" fillId="59" borderId="30" applyNumberFormat="0" applyAlignment="0" applyProtection="0"/>
    <xf numFmtId="0" fontId="44" fillId="59" borderId="30" applyNumberFormat="0" applyAlignment="0" applyProtection="0"/>
    <xf numFmtId="0" fontId="14" fillId="6"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3" fillId="59" borderId="4" applyNumberFormat="0" applyAlignment="0" applyProtection="0"/>
    <xf numFmtId="0" fontId="44" fillId="59" borderId="30" applyNumberFormat="0" applyAlignment="0" applyProtection="0"/>
    <xf numFmtId="0" fontId="44" fillId="59" borderId="30" applyNumberFormat="0" applyAlignment="0" applyProtection="0"/>
    <xf numFmtId="0" fontId="44" fillId="59" borderId="30" applyNumberFormat="0" applyAlignment="0" applyProtection="0"/>
    <xf numFmtId="0" fontId="16" fillId="7" borderId="7" applyNumberFormat="0" applyAlignment="0" applyProtection="0"/>
    <xf numFmtId="0" fontId="16" fillId="7" borderId="7" applyNumberFormat="0" applyAlignment="0" applyProtection="0"/>
    <xf numFmtId="0" fontId="45" fillId="60" borderId="31" applyNumberFormat="0" applyAlignment="0" applyProtection="0"/>
    <xf numFmtId="41" fontId="22" fillId="0" borderId="0">
      <alignment vertical="center"/>
    </xf>
    <xf numFmtId="41" fontId="22" fillId="0" borderId="0">
      <alignment vertical="center"/>
    </xf>
    <xf numFmtId="41" fontId="22" fillId="0" borderId="0">
      <alignment vertical="center"/>
    </xf>
    <xf numFmtId="172" fontId="22" fillId="0" borderId="0">
      <alignment vertical="center"/>
    </xf>
    <xf numFmtId="172" fontId="22" fillId="0" borderId="0">
      <alignment vertical="center"/>
    </xf>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1" fontId="22" fillId="0" borderId="0">
      <alignment vertical="center"/>
    </xf>
    <xf numFmtId="41" fontId="22" fillId="0" borderId="0">
      <alignment vertical="center"/>
    </xf>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1" fontId="22" fillId="0" borderId="0">
      <alignment vertical="center"/>
    </xf>
    <xf numFmtId="41" fontId="22" fillId="0" borderId="0">
      <alignment vertical="center"/>
    </xf>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22" fillId="0" borderId="0">
      <alignment vertical="center"/>
    </xf>
    <xf numFmtId="172" fontId="22" fillId="0" borderId="0">
      <alignment vertical="center"/>
    </xf>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22" fillId="0" borderId="0">
      <alignment vertical="center"/>
    </xf>
    <xf numFmtId="172" fontId="22" fillId="0" borderId="0">
      <alignment vertical="center"/>
    </xf>
    <xf numFmtId="172" fontId="22" fillId="0" borderId="0">
      <alignment vertical="center"/>
    </xf>
    <xf numFmtId="172" fontId="22" fillId="0" borderId="0">
      <alignment vertical="center"/>
    </xf>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22" fillId="0" borderId="0">
      <alignment vertical="center"/>
    </xf>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lignment vertical="center"/>
    </xf>
    <xf numFmtId="41" fontId="22" fillId="0" borderId="0">
      <alignment vertical="center"/>
    </xf>
    <xf numFmtId="172" fontId="22" fillId="0" borderId="0">
      <alignment vertical="center"/>
    </xf>
    <xf numFmtId="172" fontId="22" fillId="0" borderId="0">
      <alignment vertical="center"/>
    </xf>
    <xf numFmtId="172" fontId="46" fillId="0" borderId="0" applyFont="0" applyFill="0" applyBorder="0" applyAlignment="0" applyProtection="0"/>
    <xf numFmtId="172" fontId="46" fillId="0" borderId="0" applyFont="0" applyFill="0" applyBorder="0" applyAlignment="0" applyProtection="0"/>
    <xf numFmtId="172" fontId="22" fillId="0" borderId="0">
      <alignment vertical="center"/>
    </xf>
    <xf numFmtId="172" fontId="22" fillId="0" borderId="0">
      <alignment vertical="center"/>
    </xf>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41" fontId="22" fillId="0" borderId="0">
      <alignment vertical="center"/>
    </xf>
    <xf numFmtId="41" fontId="22" fillId="0" borderId="0">
      <alignment vertical="center"/>
    </xf>
    <xf numFmtId="172" fontId="22" fillId="0" borderId="0">
      <alignment vertical="center"/>
    </xf>
    <xf numFmtId="172" fontId="22" fillId="0" borderId="0">
      <alignment vertical="center"/>
    </xf>
    <xf numFmtId="41" fontId="22" fillId="0" borderId="0">
      <alignment vertical="center"/>
    </xf>
    <xf numFmtId="41" fontId="22" fillId="0" borderId="0">
      <alignment vertical="center"/>
    </xf>
    <xf numFmtId="172" fontId="22" fillId="0" borderId="0">
      <alignment vertical="center"/>
    </xf>
    <xf numFmtId="41" fontId="22" fillId="0" borderId="0">
      <alignment vertical="center"/>
    </xf>
    <xf numFmtId="41" fontId="22" fillId="0" borderId="0">
      <alignment vertical="center"/>
    </xf>
    <xf numFmtId="41" fontId="22" fillId="0" borderId="0">
      <alignment vertical="center"/>
    </xf>
    <xf numFmtId="41" fontId="22" fillId="0" borderId="0">
      <alignment vertical="center"/>
    </xf>
    <xf numFmtId="172" fontId="22" fillId="0" borderId="0">
      <alignment vertical="center"/>
    </xf>
    <xf numFmtId="172" fontId="22" fillId="0" borderId="0">
      <alignment vertical="center"/>
    </xf>
    <xf numFmtId="172" fontId="22" fillId="0" borderId="0">
      <alignment vertical="center"/>
    </xf>
    <xf numFmtId="172" fontId="22" fillId="0" borderId="0">
      <alignment vertical="center"/>
    </xf>
    <xf numFmtId="41" fontId="22" fillId="0" borderId="0">
      <alignment vertical="center"/>
    </xf>
    <xf numFmtId="41" fontId="22" fillId="0" borderId="0">
      <alignment vertical="center"/>
    </xf>
    <xf numFmtId="172" fontId="22" fillId="0" borderId="0">
      <alignment vertical="center"/>
    </xf>
    <xf numFmtId="41" fontId="22" fillId="0" borderId="0">
      <alignment vertical="center"/>
    </xf>
    <xf numFmtId="41" fontId="22" fillId="0" borderId="0">
      <alignment vertical="center"/>
    </xf>
    <xf numFmtId="172" fontId="22" fillId="0" borderId="0">
      <alignment vertical="center"/>
    </xf>
    <xf numFmtId="172" fontId="22" fillId="0" borderId="0">
      <alignment vertical="center"/>
    </xf>
    <xf numFmtId="172" fontId="22" fillId="0" borderId="0">
      <alignment vertical="center"/>
    </xf>
    <xf numFmtId="172" fontId="22" fillId="0" borderId="0">
      <alignment vertical="center"/>
    </xf>
    <xf numFmtId="172" fontId="22" fillId="0" borderId="0">
      <alignment vertical="center"/>
    </xf>
    <xf numFmtId="173" fontId="22" fillId="0" borderId="0">
      <alignment vertical="center"/>
    </xf>
    <xf numFmtId="173" fontId="22"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173" fontId="22" fillId="0" borderId="0" applyFont="0" applyFill="0" applyBorder="0" applyAlignment="0" applyProtection="0"/>
    <xf numFmtId="173" fontId="22" fillId="0" borderId="0">
      <alignment vertical="center"/>
    </xf>
    <xf numFmtId="17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43" fontId="46" fillId="0" borderId="0" applyFont="0" applyFill="0" applyBorder="0" applyAlignment="0" applyProtection="0"/>
    <xf numFmtId="173" fontId="22" fillId="0" borderId="0" applyFont="0" applyFill="0" applyBorder="0" applyAlignment="0" applyProtection="0"/>
    <xf numFmtId="173" fontId="47" fillId="0" borderId="0" applyFont="0" applyFill="0" applyBorder="0" applyAlignment="0" applyProtection="0"/>
    <xf numFmtId="43" fontId="46" fillId="0" borderId="0" applyFont="0" applyFill="0" applyBorder="0" applyAlignment="0" applyProtection="0"/>
    <xf numFmtId="173" fontId="47"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lignment vertical="center"/>
    </xf>
    <xf numFmtId="43" fontId="4" fillId="0" borderId="0" applyFont="0" applyFill="0" applyBorder="0" applyAlignment="0" applyProtection="0"/>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173" fontId="22" fillId="0" borderId="0">
      <alignment vertical="center"/>
    </xf>
    <xf numFmtId="43" fontId="22" fillId="0" borderId="0">
      <alignment vertical="center"/>
    </xf>
    <xf numFmtId="173" fontId="22" fillId="0" borderId="0">
      <alignment vertical="center"/>
    </xf>
    <xf numFmtId="173" fontId="22" fillId="0" borderId="0">
      <alignment vertical="center"/>
    </xf>
    <xf numFmtId="43" fontId="22" fillId="0" borderId="0">
      <alignment vertical="center"/>
    </xf>
    <xf numFmtId="17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37"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46" fillId="0" borderId="0" applyFont="0" applyFill="0" applyBorder="0" applyAlignment="0" applyProtection="0"/>
    <xf numFmtId="173" fontId="22" fillId="0" borderId="0" applyFont="0" applyFill="0" applyBorder="0" applyAlignment="0" applyProtection="0"/>
    <xf numFmtId="49" fontId="48" fillId="61" borderId="32" applyAlignment="0" applyProtection="0"/>
    <xf numFmtId="43" fontId="46" fillId="0" borderId="0" applyFont="0" applyFill="0" applyBorder="0" applyAlignment="0" applyProtection="0"/>
    <xf numFmtId="49" fontId="48" fillId="61" borderId="32"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43" fontId="4"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68" fontId="37"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43" fontId="22" fillId="0" borderId="0">
      <alignment vertical="center"/>
    </xf>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43" fontId="38"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9" fontId="48" fillId="61" borderId="32"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68" fontId="37"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pplyFont="0" applyFill="0" applyBorder="0" applyAlignment="0" applyProtection="0"/>
    <xf numFmtId="43" fontId="22" fillId="0" borderId="0">
      <alignment vertical="center"/>
    </xf>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46" fillId="0" borderId="0" applyFont="0" applyFill="0" applyBorder="0" applyAlignment="0" applyProtection="0"/>
    <xf numFmtId="173" fontId="22" fillId="0" borderId="0" applyFont="0" applyFill="0" applyBorder="0" applyAlignment="0" applyProtection="0"/>
    <xf numFmtId="173" fontId="49" fillId="0" borderId="0" applyFont="0" applyFill="0" applyBorder="0" applyAlignment="0" applyProtection="0"/>
    <xf numFmtId="43" fontId="46" fillId="0" borderId="0" applyFont="0" applyFill="0" applyBorder="0" applyAlignment="0" applyProtection="0"/>
    <xf numFmtId="173" fontId="49"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lignment vertical="center"/>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lignment vertical="center"/>
    </xf>
    <xf numFmtId="43" fontId="22" fillId="0" borderId="0">
      <alignment vertical="center"/>
    </xf>
    <xf numFmtId="43" fontId="22" fillId="0" borderId="0" applyFont="0" applyFill="0" applyBorder="0" applyAlignment="0" applyProtection="0"/>
    <xf numFmtId="43" fontId="22" fillId="0" borderId="0" applyFont="0" applyFill="0" applyBorder="0" applyAlignment="0" applyProtection="0"/>
    <xf numFmtId="173" fontId="49" fillId="0" borderId="0" applyFont="0" applyFill="0" applyBorder="0" applyAlignment="0" applyProtection="0"/>
    <xf numFmtId="43" fontId="46" fillId="0" borderId="0" applyFont="0" applyFill="0" applyBorder="0" applyAlignment="0" applyProtection="0"/>
    <xf numFmtId="173" fontId="49" fillId="0" borderId="0" applyFont="0" applyFill="0" applyBorder="0" applyAlignment="0" applyProtection="0"/>
    <xf numFmtId="43" fontId="46" fillId="0" borderId="0" applyFont="0" applyFill="0" applyBorder="0" applyAlignment="0" applyProtection="0"/>
    <xf numFmtId="173" fontId="22" fillId="0" borderId="0">
      <alignment vertical="center"/>
    </xf>
    <xf numFmtId="4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37"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46" fillId="0" borderId="0" applyFont="0" applyFill="0" applyBorder="0" applyAlignment="0" applyProtection="0"/>
    <xf numFmtId="173" fontId="22" fillId="0" borderId="0" applyFont="0" applyFill="0" applyBorder="0" applyAlignment="0" applyProtection="0"/>
    <xf numFmtId="173" fontId="49" fillId="0" borderId="0" applyFont="0" applyFill="0" applyBorder="0" applyAlignment="0" applyProtection="0"/>
    <xf numFmtId="43" fontId="46" fillId="0" borderId="0" applyFont="0" applyFill="0" applyBorder="0" applyAlignment="0" applyProtection="0"/>
    <xf numFmtId="173" fontId="49"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lignment vertical="center"/>
    </xf>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lignment vertical="center"/>
    </xf>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173" fontId="22" fillId="0" borderId="0" applyFont="0" applyFill="0" applyBorder="0" applyAlignment="0" applyProtection="0"/>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173" fontId="49" fillId="0" borderId="0" applyFont="0" applyFill="0" applyBorder="0" applyAlignment="0" applyProtection="0"/>
    <xf numFmtId="173" fontId="22" fillId="0" borderId="0" applyFont="0" applyFill="0" applyBorder="0" applyAlignment="0" applyProtection="0"/>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43" fontId="4" fillId="0" borderId="0" applyFont="0" applyFill="0" applyBorder="0" applyAlignment="0" applyProtection="0"/>
    <xf numFmtId="173" fontId="22" fillId="0" borderId="0">
      <alignment vertical="center"/>
    </xf>
    <xf numFmtId="173" fontId="22" fillId="0" borderId="0">
      <alignment vertical="center"/>
    </xf>
    <xf numFmtId="43" fontId="4" fillId="0" borderId="0" applyFont="0" applyFill="0" applyBorder="0" applyAlignment="0" applyProtection="0"/>
    <xf numFmtId="173" fontId="22" fillId="0" borderId="0">
      <alignment vertical="center"/>
    </xf>
    <xf numFmtId="173" fontId="22" fillId="0" borderId="0">
      <alignment vertical="center"/>
    </xf>
    <xf numFmtId="43" fontId="4" fillId="0" borderId="0" applyFont="0" applyFill="0" applyBorder="0" applyAlignment="0" applyProtection="0"/>
    <xf numFmtId="173" fontId="22" fillId="0" borderId="0">
      <alignment vertical="center"/>
    </xf>
    <xf numFmtId="43" fontId="4"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43" fontId="46" fillId="0" borderId="0" applyFont="0" applyFill="0" applyBorder="0" applyAlignment="0" applyProtection="0"/>
    <xf numFmtId="173"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3"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3" fontId="22" fillId="0" borderId="0" applyFont="0" applyFill="0" applyBorder="0" applyAlignment="0" applyProtection="0"/>
    <xf numFmtId="173" fontId="22" fillId="0" borderId="0">
      <alignment vertical="center"/>
    </xf>
    <xf numFmtId="17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lignment vertical="center"/>
    </xf>
    <xf numFmtId="173" fontId="47" fillId="0" borderId="0" applyFont="0" applyFill="0" applyBorder="0" applyAlignment="0" applyProtection="0"/>
    <xf numFmtId="173" fontId="22" fillId="0" borderId="0">
      <alignment vertical="center"/>
    </xf>
    <xf numFmtId="173" fontId="22" fillId="0" borderId="0">
      <alignment vertical="center"/>
    </xf>
    <xf numFmtId="43" fontId="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43" fontId="46"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43" fontId="46"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22" fillId="0" borderId="0">
      <alignment vertical="center"/>
    </xf>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22"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22"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22"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4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22" fillId="0" borderId="0" applyFont="0" applyFill="0" applyBorder="0" applyAlignment="0" applyProtection="0"/>
    <xf numFmtId="43" fontId="46"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22" fillId="0" borderId="0" applyFont="0" applyFill="0" applyBorder="0" applyAlignment="0" applyProtection="0"/>
    <xf numFmtId="43" fontId="4"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22" fillId="0" borderId="0">
      <alignment vertical="center"/>
    </xf>
    <xf numFmtId="174" fontId="22" fillId="0" borderId="0" applyFont="0" applyFill="0" applyBorder="0" applyAlignment="0" applyProtection="0"/>
    <xf numFmtId="43" fontId="22" fillId="0" borderId="0">
      <alignment vertical="center"/>
    </xf>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3" fontId="22" fillId="0" borderId="0" applyFont="0" applyFill="0" applyBorder="0" applyAlignment="0" applyProtection="0"/>
    <xf numFmtId="43" fontId="46" fillId="0" borderId="0" applyFont="0" applyFill="0" applyBorder="0" applyAlignment="0" applyProtection="0"/>
    <xf numFmtId="173" fontId="22" fillId="0" borderId="0" applyFont="0" applyFill="0" applyBorder="0" applyAlignment="0" applyProtection="0"/>
    <xf numFmtId="173" fontId="22" fillId="0" borderId="0">
      <alignment vertical="center"/>
    </xf>
    <xf numFmtId="173" fontId="22" fillId="0" borderId="0">
      <alignment vertical="center"/>
    </xf>
    <xf numFmtId="43" fontId="22" fillId="0" borderId="0" applyFont="0" applyFill="0" applyBorder="0" applyAlignment="0" applyProtection="0"/>
    <xf numFmtId="43"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3" fontId="22" fillId="0" borderId="0" applyFont="0" applyFill="0" applyBorder="0" applyAlignment="0" applyProtection="0"/>
    <xf numFmtId="43" fontId="46" fillId="0" borderId="0" applyFont="0" applyFill="0" applyBorder="0" applyAlignment="0" applyProtection="0"/>
    <xf numFmtId="173" fontId="22" fillId="0" borderId="0" applyFont="0" applyFill="0" applyBorder="0" applyAlignment="0" applyProtection="0"/>
    <xf numFmtId="173" fontId="22" fillId="0" borderId="0">
      <alignment vertical="center"/>
    </xf>
    <xf numFmtId="173" fontId="22" fillId="0" borderId="0">
      <alignment vertical="center"/>
    </xf>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43" fontId="46" fillId="0" borderId="0" applyFont="0" applyFill="0" applyBorder="0" applyAlignment="0" applyProtection="0"/>
    <xf numFmtId="173" fontId="22" fillId="0" borderId="0">
      <alignment vertical="center"/>
    </xf>
    <xf numFmtId="173" fontId="22" fillId="0" borderId="0">
      <alignment vertical="center"/>
    </xf>
    <xf numFmtId="43" fontId="50" fillId="0" borderId="0" applyFont="0" applyFill="0" applyBorder="0" applyAlignment="0" applyProtection="0"/>
    <xf numFmtId="174"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43" fontId="46" fillId="0" borderId="0" applyFont="0" applyFill="0" applyBorder="0" applyAlignment="0" applyProtection="0"/>
    <xf numFmtId="174" fontId="22" fillId="0" borderId="0" applyFont="0" applyFill="0" applyBorder="0" applyAlignment="0" applyProtection="0"/>
    <xf numFmtId="173" fontId="22" fillId="0" borderId="0">
      <alignment vertical="center"/>
    </xf>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pplyFont="0" applyFill="0" applyBorder="0" applyAlignment="0" applyProtection="0"/>
    <xf numFmtId="173" fontId="22" fillId="0" borderId="0">
      <alignment vertical="center"/>
    </xf>
    <xf numFmtId="43" fontId="4" fillId="0" borderId="0" applyFont="0" applyFill="0" applyBorder="0" applyAlignment="0" applyProtection="0"/>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43" fontId="22" fillId="0" borderId="0">
      <alignment vertical="center"/>
    </xf>
    <xf numFmtId="173" fontId="22" fillId="0" borderId="0">
      <alignment vertical="center"/>
    </xf>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3" fontId="22" fillId="0" borderId="0">
      <alignment vertical="center"/>
    </xf>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pplyFont="0" applyFill="0" applyBorder="0" applyAlignment="0" applyProtection="0"/>
    <xf numFmtId="43" fontId="4"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173" fontId="22" fillId="0" borderId="0">
      <alignment vertical="center"/>
    </xf>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pplyFont="0" applyFill="0" applyBorder="0" applyAlignment="0" applyProtection="0"/>
    <xf numFmtId="173" fontId="22" fillId="0" borderId="0">
      <alignment vertical="center"/>
    </xf>
    <xf numFmtId="173" fontId="22" fillId="0" borderId="0">
      <alignment vertical="center"/>
    </xf>
    <xf numFmtId="173" fontId="22" fillId="0" borderId="0">
      <alignment vertical="center"/>
    </xf>
    <xf numFmtId="173" fontId="49"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49" fillId="0" borderId="0" applyFont="0" applyFill="0" applyBorder="0" applyAlignment="0" applyProtection="0"/>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173" fontId="22" fillId="0" borderId="0">
      <alignment vertical="center"/>
    </xf>
    <xf numFmtId="43" fontId="4" fillId="0" borderId="0" applyFont="0" applyFill="0" applyBorder="0" applyAlignment="0" applyProtection="0"/>
    <xf numFmtId="43" fontId="4" fillId="0" borderId="0" applyFont="0" applyFill="0" applyBorder="0" applyAlignment="0" applyProtection="0"/>
    <xf numFmtId="173" fontId="4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49"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lignment vertical="center"/>
    </xf>
    <xf numFmtId="173" fontId="22" fillId="0" borderId="0">
      <alignment vertical="center"/>
    </xf>
    <xf numFmtId="43" fontId="4" fillId="0" borderId="0" applyFont="0" applyFill="0" applyBorder="0" applyAlignment="0" applyProtection="0"/>
    <xf numFmtId="173" fontId="22"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lignment vertical="center"/>
    </xf>
    <xf numFmtId="173" fontId="49"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49" fillId="0" borderId="0" applyFont="0" applyFill="0" applyBorder="0" applyAlignment="0" applyProtection="0"/>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pplyFont="0" applyFill="0" applyBorder="0" applyAlignment="0" applyProtection="0"/>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49"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173" fontId="47" fillId="0" borderId="0" applyFont="0" applyFill="0" applyBorder="0" applyAlignment="0" applyProtection="0"/>
    <xf numFmtId="17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173" fontId="22" fillId="0" borderId="0">
      <alignment vertical="center"/>
    </xf>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46" fillId="0" borderId="0" applyFont="0" applyFill="0" applyBorder="0" applyAlignment="0" applyProtection="0"/>
    <xf numFmtId="173" fontId="47"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49" fillId="0" borderId="0" applyFont="0" applyFill="0" applyBorder="0" applyAlignment="0" applyProtection="0"/>
    <xf numFmtId="173" fontId="22" fillId="0" borderId="0" applyFont="0" applyFill="0" applyBorder="0" applyAlignment="0" applyProtection="0"/>
    <xf numFmtId="173" fontId="22" fillId="0" borderId="0">
      <alignment vertical="center"/>
    </xf>
    <xf numFmtId="176"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3" fontId="49" fillId="0" borderId="0" applyFont="0" applyFill="0" applyBorder="0" applyAlignment="0" applyProtection="0"/>
    <xf numFmtId="173" fontId="22" fillId="0" borderId="0">
      <alignment vertical="center"/>
    </xf>
    <xf numFmtId="173" fontId="22" fillId="0" borderId="0">
      <alignment vertical="center"/>
    </xf>
    <xf numFmtId="173" fontId="49"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49" fillId="0" borderId="0" applyFont="0" applyFill="0" applyBorder="0" applyAlignment="0" applyProtection="0"/>
    <xf numFmtId="173" fontId="22" fillId="0" borderId="0">
      <alignment vertical="center"/>
    </xf>
    <xf numFmtId="173" fontId="22" fillId="0" borderId="0">
      <alignment vertical="center"/>
    </xf>
    <xf numFmtId="173" fontId="49"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49" fillId="0" borderId="0" applyFont="0" applyFill="0" applyBorder="0" applyAlignment="0" applyProtection="0"/>
    <xf numFmtId="173" fontId="22" fillId="0" borderId="0">
      <alignment vertical="center"/>
    </xf>
    <xf numFmtId="173" fontId="22" fillId="0" borderId="0">
      <alignment vertical="center"/>
    </xf>
    <xf numFmtId="173" fontId="49"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49" fillId="0" borderId="0" applyFont="0" applyFill="0" applyBorder="0" applyAlignment="0" applyProtection="0"/>
    <xf numFmtId="173" fontId="22" fillId="0" borderId="0">
      <alignment vertical="center"/>
    </xf>
    <xf numFmtId="173" fontId="22" fillId="0" borderId="0">
      <alignment vertical="center"/>
    </xf>
    <xf numFmtId="176"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lignment vertical="center"/>
    </xf>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lignment vertical="center"/>
    </xf>
    <xf numFmtId="43" fontId="22" fillId="0" borderId="0">
      <alignment vertical="center"/>
    </xf>
    <xf numFmtId="173" fontId="22" fillId="0" borderId="0" applyFont="0" applyFill="0" applyBorder="0" applyAlignment="0" applyProtection="0"/>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68" fontId="37" fillId="0" borderId="0" applyFont="0" applyFill="0" applyBorder="0" applyAlignment="0" applyProtection="0"/>
    <xf numFmtId="43" fontId="4" fillId="0" borderId="0" applyFont="0" applyFill="0" applyBorder="0" applyAlignment="0" applyProtection="0"/>
    <xf numFmtId="173" fontId="46" fillId="0" borderId="0" applyFont="0" applyFill="0" applyBorder="0" applyAlignment="0" applyProtection="0"/>
    <xf numFmtId="168" fontId="37" fillId="0" borderId="0" applyFont="0" applyFill="0" applyBorder="0" applyAlignment="0" applyProtection="0"/>
    <xf numFmtId="173" fontId="37" fillId="0" borderId="0" applyFont="0" applyFill="0" applyBorder="0" applyAlignment="0" applyProtection="0"/>
    <xf numFmtId="173" fontId="46" fillId="0" borderId="0" applyFont="0" applyFill="0" applyBorder="0" applyAlignment="0" applyProtection="0"/>
    <xf numFmtId="173" fontId="22" fillId="0" borderId="0">
      <alignment vertical="center"/>
    </xf>
    <xf numFmtId="173" fontId="22" fillId="0" borderId="0">
      <alignment vertical="center"/>
    </xf>
    <xf numFmtId="173" fontId="37" fillId="0" borderId="0" applyFont="0" applyFill="0" applyBorder="0" applyAlignment="0" applyProtection="0"/>
    <xf numFmtId="173" fontId="22" fillId="0" borderId="0">
      <alignment vertical="center"/>
    </xf>
    <xf numFmtId="173" fontId="46" fillId="0" borderId="0" applyFont="0" applyFill="0" applyBorder="0" applyAlignment="0" applyProtection="0"/>
    <xf numFmtId="173" fontId="37" fillId="0" borderId="0" applyFont="0" applyFill="0" applyBorder="0" applyAlignment="0" applyProtection="0"/>
    <xf numFmtId="173" fontId="46"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46" fillId="0" borderId="0" applyFont="0" applyFill="0" applyBorder="0" applyAlignment="0" applyProtection="0"/>
    <xf numFmtId="173" fontId="37" fillId="0" borderId="0" applyFont="0" applyFill="0" applyBorder="0" applyAlignment="0" applyProtection="0"/>
    <xf numFmtId="173" fontId="22"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pplyFont="0" applyFill="0" applyBorder="0" applyAlignment="0" applyProtection="0"/>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pplyFont="0" applyFill="0" applyBorder="0" applyAlignment="0" applyProtection="0"/>
    <xf numFmtId="173" fontId="22" fillId="0" borderId="0">
      <alignment vertical="center"/>
    </xf>
    <xf numFmtId="173" fontId="22" fillId="0" borderId="0" applyFont="0" applyFill="0" applyBorder="0" applyAlignment="0" applyProtection="0"/>
    <xf numFmtId="43" fontId="22" fillId="0" borderId="0">
      <alignment vertical="center"/>
    </xf>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lignment vertical="center"/>
    </xf>
    <xf numFmtId="173" fontId="22" fillId="0" borderId="0">
      <alignment vertical="center"/>
    </xf>
    <xf numFmtId="173" fontId="49" fillId="0" borderId="0" applyFont="0" applyFill="0" applyBorder="0" applyAlignment="0" applyProtection="0"/>
    <xf numFmtId="173" fontId="22" fillId="0" borderId="0">
      <alignment vertical="center"/>
    </xf>
    <xf numFmtId="43" fontId="22" fillId="0" borderId="0">
      <alignment vertical="center"/>
    </xf>
    <xf numFmtId="173" fontId="22" fillId="0" borderId="0" applyFont="0" applyFill="0" applyBorder="0" applyAlignment="0" applyProtection="0"/>
    <xf numFmtId="43" fontId="22" fillId="0" borderId="0">
      <alignment vertical="center"/>
    </xf>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lignment vertical="center"/>
    </xf>
    <xf numFmtId="43" fontId="22" fillId="0" borderId="0">
      <alignment vertical="center"/>
    </xf>
    <xf numFmtId="173" fontId="22" fillId="0" borderId="0" applyFont="0" applyFill="0" applyBorder="0" applyAlignment="0" applyProtection="0"/>
    <xf numFmtId="43" fontId="22" fillId="0" borderId="0">
      <alignment vertical="center"/>
    </xf>
    <xf numFmtId="176" fontId="22" fillId="0" borderId="0" applyFont="0" applyFill="0" applyBorder="0" applyAlignment="0" applyProtection="0"/>
    <xf numFmtId="43" fontId="22" fillId="0" borderId="0">
      <alignment vertical="center"/>
    </xf>
    <xf numFmtId="43" fontId="22" fillId="0" borderId="0">
      <alignment vertical="center"/>
    </xf>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3" fontId="49"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lignment vertical="center"/>
    </xf>
    <xf numFmtId="43" fontId="22" fillId="0" borderId="0">
      <alignment vertical="center"/>
    </xf>
    <xf numFmtId="173" fontId="22" fillId="0" borderId="0" applyFont="0" applyFill="0" applyBorder="0" applyAlignment="0" applyProtection="0"/>
    <xf numFmtId="43" fontId="22" fillId="0" borderId="0">
      <alignment vertical="center"/>
    </xf>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lignment vertical="center"/>
    </xf>
    <xf numFmtId="43" fontId="22" fillId="0" borderId="0">
      <alignment vertical="center"/>
    </xf>
    <xf numFmtId="173" fontId="22" fillId="0" borderId="0" applyFont="0" applyFill="0" applyBorder="0" applyAlignment="0" applyProtection="0"/>
    <xf numFmtId="43" fontId="22" fillId="0" borderId="0">
      <alignment vertical="center"/>
    </xf>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lignment vertical="center"/>
    </xf>
    <xf numFmtId="43" fontId="22" fillId="0" borderId="0">
      <alignment vertical="center"/>
    </xf>
    <xf numFmtId="173" fontId="22" fillId="0" borderId="0" applyFont="0" applyFill="0" applyBorder="0" applyAlignment="0" applyProtection="0"/>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6" fillId="0" borderId="0" applyFont="0" applyFill="0" applyBorder="0" applyAlignment="0" applyProtection="0"/>
    <xf numFmtId="43" fontId="4" fillId="0" borderId="0" applyFont="0" applyFill="0" applyBorder="0" applyAlignment="0" applyProtection="0"/>
    <xf numFmtId="43" fontId="22" fillId="0" borderId="0">
      <alignment vertical="center"/>
    </xf>
    <xf numFmtId="43" fontId="22"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6"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173" fontId="22" fillId="0" borderId="0">
      <alignment vertical="center"/>
    </xf>
    <xf numFmtId="173" fontId="22" fillId="0" borderId="0">
      <alignment vertical="center"/>
    </xf>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17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lignment vertical="center"/>
    </xf>
    <xf numFmtId="173" fontId="22" fillId="0" borderId="0" applyFont="0" applyFill="0" applyBorder="0" applyAlignment="0" applyProtection="0"/>
    <xf numFmtId="43" fontId="22" fillId="0" borderId="0">
      <alignment vertical="center"/>
    </xf>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49" fillId="0" borderId="0" applyFont="0" applyFill="0" applyBorder="0" applyAlignment="0" applyProtection="0"/>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lignment vertical="center"/>
    </xf>
    <xf numFmtId="43" fontId="22" fillId="0" borderId="0">
      <alignment vertical="center"/>
    </xf>
    <xf numFmtId="173" fontId="22" fillId="0" borderId="0" applyFont="0" applyFill="0" applyBorder="0" applyAlignment="0" applyProtection="0"/>
    <xf numFmtId="43" fontId="22" fillId="0" borderId="0">
      <alignment vertical="center"/>
    </xf>
    <xf numFmtId="176" fontId="22" fillId="0" borderId="0" applyFont="0" applyFill="0" applyBorder="0" applyAlignment="0" applyProtection="0"/>
    <xf numFmtId="43" fontId="22" fillId="0" borderId="0">
      <alignment vertical="center"/>
    </xf>
    <xf numFmtId="43" fontId="22" fillId="0" borderId="0">
      <alignment vertical="center"/>
    </xf>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3" fontId="49" fillId="0" borderId="0" applyFont="0" applyFill="0" applyBorder="0" applyAlignment="0" applyProtection="0"/>
    <xf numFmtId="173" fontId="22" fillId="0" borderId="0">
      <alignment vertical="center"/>
    </xf>
    <xf numFmtId="173" fontId="22" fillId="0" borderId="0">
      <alignment vertical="center"/>
    </xf>
    <xf numFmtId="43" fontId="22" fillId="0" borderId="0">
      <alignment vertical="center"/>
    </xf>
    <xf numFmtId="173" fontId="22" fillId="0" borderId="0" applyFont="0" applyFill="0" applyBorder="0" applyAlignment="0" applyProtection="0"/>
    <xf numFmtId="173" fontId="47" fillId="0" borderId="0" applyFont="0" applyFill="0" applyBorder="0" applyAlignment="0" applyProtection="0"/>
    <xf numFmtId="43" fontId="22" fillId="0" borderId="0">
      <alignment vertical="center"/>
    </xf>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lignment vertical="center"/>
    </xf>
    <xf numFmtId="43" fontId="22" fillId="0" borderId="0">
      <alignment vertical="center"/>
    </xf>
    <xf numFmtId="173" fontId="22" fillId="0" borderId="0" applyFont="0" applyFill="0" applyBorder="0" applyAlignment="0" applyProtection="0"/>
    <xf numFmtId="43" fontId="22" fillId="0" borderId="0">
      <alignment vertical="center"/>
    </xf>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lignment vertical="center"/>
    </xf>
    <xf numFmtId="43" fontId="22" fillId="0" borderId="0">
      <alignment vertical="center"/>
    </xf>
    <xf numFmtId="173" fontId="22" fillId="0" borderId="0" applyFont="0" applyFill="0" applyBorder="0" applyAlignment="0" applyProtection="0"/>
    <xf numFmtId="173" fontId="47" fillId="0" borderId="0" applyFont="0" applyFill="0" applyBorder="0" applyAlignment="0" applyProtection="0"/>
    <xf numFmtId="43" fontId="22" fillId="0" borderId="0">
      <alignment vertical="center"/>
    </xf>
    <xf numFmtId="173" fontId="49" fillId="0" borderId="0" applyFont="0" applyFill="0" applyBorder="0" applyAlignment="0" applyProtection="0"/>
    <xf numFmtId="43" fontId="22" fillId="0" borderId="0">
      <alignment vertical="center"/>
    </xf>
    <xf numFmtId="43" fontId="22" fillId="0" borderId="0">
      <alignment vertical="center"/>
    </xf>
    <xf numFmtId="173" fontId="49" fillId="0" borderId="0" applyFont="0" applyFill="0" applyBorder="0" applyAlignment="0" applyProtection="0"/>
    <xf numFmtId="173" fontId="22" fillId="0" borderId="0">
      <alignment vertical="center"/>
    </xf>
    <xf numFmtId="173" fontId="22" fillId="0" borderId="0">
      <alignment vertical="center"/>
    </xf>
    <xf numFmtId="43" fontId="22" fillId="0" borderId="0">
      <alignment vertical="center"/>
    </xf>
    <xf numFmtId="173" fontId="22" fillId="0" borderId="0" applyFont="0" applyFill="0" applyBorder="0" applyAlignment="0" applyProtection="0"/>
    <xf numFmtId="173" fontId="47" fillId="0" borderId="0" applyFont="0" applyFill="0" applyBorder="0" applyAlignment="0" applyProtection="0"/>
    <xf numFmtId="43" fontId="22" fillId="0" borderId="0">
      <alignment vertical="center"/>
    </xf>
    <xf numFmtId="173" fontId="49" fillId="0" borderId="0" applyFont="0" applyFill="0" applyBorder="0" applyAlignment="0" applyProtection="0"/>
    <xf numFmtId="43" fontId="22" fillId="0" borderId="0">
      <alignment vertical="center"/>
    </xf>
    <xf numFmtId="173" fontId="22" fillId="0" borderId="0" applyFont="0" applyFill="0" applyBorder="0" applyAlignment="0" applyProtection="0"/>
    <xf numFmtId="173" fontId="47" fillId="0" borderId="0" applyFont="0" applyFill="0" applyBorder="0" applyAlignment="0" applyProtection="0"/>
    <xf numFmtId="43" fontId="22" fillId="0" borderId="0">
      <alignment vertical="center"/>
    </xf>
    <xf numFmtId="173" fontId="49" fillId="0" borderId="0" applyFont="0" applyFill="0" applyBorder="0" applyAlignment="0" applyProtection="0"/>
    <xf numFmtId="43" fontId="22" fillId="0" borderId="0">
      <alignment vertical="center"/>
    </xf>
    <xf numFmtId="173" fontId="22" fillId="0" borderId="0" applyFont="0" applyFill="0" applyBorder="0" applyAlignment="0" applyProtection="0"/>
    <xf numFmtId="43" fontId="22" fillId="0" borderId="0">
      <alignment vertical="center"/>
    </xf>
    <xf numFmtId="173" fontId="49"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173" fontId="47" fillId="0" borderId="0" applyFont="0" applyFill="0" applyBorder="0" applyAlignment="0" applyProtection="0"/>
    <xf numFmtId="43" fontId="22" fillId="0" borderId="0">
      <alignment vertical="center"/>
    </xf>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173" fontId="22"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pplyFont="0" applyFill="0" applyBorder="0" applyAlignment="0" applyProtection="0"/>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pplyFont="0" applyFill="0" applyBorder="0" applyAlignment="0" applyProtection="0"/>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pplyFont="0" applyFill="0" applyBorder="0" applyAlignment="0" applyProtection="0"/>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22" fillId="0" borderId="0">
      <alignment vertical="center"/>
    </xf>
    <xf numFmtId="43" fontId="4"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43" fontId="38"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lignment vertical="center"/>
    </xf>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pplyFont="0" applyFill="0" applyBorder="0" applyAlignment="0" applyProtection="0"/>
    <xf numFmtId="173" fontId="22" fillId="0" borderId="0">
      <alignment vertical="center"/>
    </xf>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173" fontId="22" fillId="0" borderId="0" applyFont="0" applyFill="0" applyBorder="0" applyAlignment="0" applyProtection="0"/>
    <xf numFmtId="173" fontId="22" fillId="0" borderId="0">
      <alignment vertical="center"/>
    </xf>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173" fontId="22" fillId="0" borderId="0" applyFont="0" applyFill="0" applyBorder="0" applyAlignment="0" applyProtection="0"/>
    <xf numFmtId="173" fontId="22" fillId="0" borderId="0">
      <alignment vertical="center"/>
    </xf>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173" fontId="22" fillId="0" borderId="0" applyFont="0" applyFill="0" applyBorder="0" applyAlignment="0" applyProtection="0"/>
    <xf numFmtId="173" fontId="22" fillId="0" borderId="0">
      <alignment vertical="center"/>
    </xf>
    <xf numFmtId="173" fontId="22" fillId="0" borderId="0">
      <alignment vertical="center"/>
    </xf>
    <xf numFmtId="17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pplyFont="0" applyFill="0" applyBorder="0" applyAlignment="0" applyProtection="0"/>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pplyFont="0" applyFill="0" applyBorder="0" applyAlignment="0" applyProtection="0"/>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173" fontId="22" fillId="0" borderId="0" applyFont="0" applyFill="0" applyBorder="0" applyAlignment="0" applyProtection="0"/>
    <xf numFmtId="173" fontId="22" fillId="0" borderId="0">
      <alignment vertical="center"/>
    </xf>
    <xf numFmtId="173" fontId="22" fillId="0" borderId="0">
      <alignment vertical="center"/>
    </xf>
    <xf numFmtId="173" fontId="22" fillId="0" borderId="0">
      <alignment vertical="center"/>
    </xf>
    <xf numFmtId="173" fontId="22" fillId="0" borderId="0">
      <alignment vertical="center"/>
    </xf>
    <xf numFmtId="43" fontId="4" fillId="0" borderId="0" applyFont="0" applyFill="0" applyBorder="0" applyAlignment="0" applyProtection="0"/>
    <xf numFmtId="4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43" fontId="4"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43" fontId="4" fillId="0" borderId="0" applyFont="0" applyFill="0" applyBorder="0" applyAlignment="0" applyProtection="0"/>
    <xf numFmtId="43" fontId="22" fillId="0" borderId="0">
      <alignment vertical="center"/>
    </xf>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43" fontId="22" fillId="0" borderId="0">
      <alignment vertical="center"/>
    </xf>
    <xf numFmtId="17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173" fontId="46" fillId="0" borderId="0" applyFont="0" applyFill="0" applyBorder="0" applyAlignment="0" applyProtection="0"/>
    <xf numFmtId="173" fontId="22"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173" fontId="46" fillId="0" borderId="0" applyFont="0" applyFill="0" applyBorder="0" applyAlignment="0" applyProtection="0"/>
    <xf numFmtId="173" fontId="22" fillId="0" borderId="0" applyFont="0" applyFill="0" applyBorder="0" applyAlignment="0" applyProtection="0"/>
    <xf numFmtId="173" fontId="47" fillId="0" borderId="0" applyFont="0" applyFill="0" applyBorder="0" applyAlignment="0" applyProtection="0"/>
    <xf numFmtId="173" fontId="46" fillId="0" borderId="0" applyFont="0" applyFill="0" applyBorder="0" applyAlignment="0" applyProtection="0"/>
    <xf numFmtId="173" fontId="47"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lignment vertical="center"/>
    </xf>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lignment vertical="center"/>
    </xf>
    <xf numFmtId="43" fontId="22" fillId="0" borderId="0">
      <alignment vertical="center"/>
    </xf>
    <xf numFmtId="173" fontId="22" fillId="0" borderId="0">
      <alignment vertical="center"/>
    </xf>
    <xf numFmtId="173" fontId="22" fillId="0" borderId="0">
      <alignment vertical="center"/>
    </xf>
    <xf numFmtId="173" fontId="22" fillId="0" borderId="0">
      <alignment vertical="center"/>
    </xf>
    <xf numFmtId="4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173" fontId="22" fillId="0" borderId="0">
      <alignment vertical="center"/>
    </xf>
    <xf numFmtId="173" fontId="22" fillId="0" borderId="0" applyFont="0" applyFill="0" applyBorder="0" applyAlignment="0" applyProtection="0"/>
    <xf numFmtId="173" fontId="22" fillId="0" borderId="0" applyFont="0" applyFill="0" applyBorder="0" applyAlignment="0" applyProtection="0"/>
    <xf numFmtId="43" fontId="22" fillId="0" borderId="0">
      <alignment vertical="center"/>
    </xf>
    <xf numFmtId="43" fontId="22" fillId="0" borderId="0">
      <alignment vertical="center"/>
    </xf>
    <xf numFmtId="43" fontId="22" fillId="0" borderId="0">
      <alignment vertical="center"/>
    </xf>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42" fontId="22" fillId="0" borderId="0">
      <alignment vertical="center"/>
    </xf>
    <xf numFmtId="42" fontId="22" fillId="0" borderId="0">
      <alignment vertical="center"/>
    </xf>
    <xf numFmtId="42" fontId="22" fillId="0" borderId="0">
      <alignment vertical="center"/>
    </xf>
    <xf numFmtId="177" fontId="22" fillId="0" borderId="0">
      <alignment vertical="center"/>
    </xf>
    <xf numFmtId="177" fontId="22" fillId="0" borderId="0">
      <alignment vertical="center"/>
    </xf>
    <xf numFmtId="177" fontId="22" fillId="0" borderId="0">
      <alignment vertical="center"/>
    </xf>
    <xf numFmtId="177" fontId="22" fillId="0" borderId="0">
      <alignment vertical="center"/>
    </xf>
    <xf numFmtId="177" fontId="22" fillId="0" borderId="0">
      <alignment vertical="center"/>
    </xf>
    <xf numFmtId="42" fontId="22" fillId="0" borderId="0">
      <alignment vertical="center"/>
    </xf>
    <xf numFmtId="42" fontId="22" fillId="0" borderId="0">
      <alignment vertical="center"/>
    </xf>
    <xf numFmtId="177" fontId="22" fillId="0" borderId="0">
      <alignment vertical="center"/>
    </xf>
    <xf numFmtId="177" fontId="22" fillId="0" borderId="0">
      <alignment vertical="center"/>
    </xf>
    <xf numFmtId="177" fontId="22" fillId="0" borderId="0">
      <alignment vertical="center"/>
    </xf>
    <xf numFmtId="177" fontId="22" fillId="0" borderId="0">
      <alignment vertical="center"/>
    </xf>
    <xf numFmtId="177" fontId="22" fillId="0" borderId="0">
      <alignment vertical="center"/>
    </xf>
    <xf numFmtId="42" fontId="22" fillId="0" borderId="0">
      <alignment vertical="center"/>
    </xf>
    <xf numFmtId="42" fontId="22" fillId="0" borderId="0">
      <alignment vertical="center"/>
    </xf>
    <xf numFmtId="42" fontId="22" fillId="0" borderId="0">
      <alignment vertical="center"/>
    </xf>
    <xf numFmtId="42" fontId="22" fillId="0" borderId="0">
      <alignment vertical="center"/>
    </xf>
    <xf numFmtId="42" fontId="22" fillId="0" borderId="0">
      <alignment vertical="center"/>
    </xf>
    <xf numFmtId="177" fontId="22" fillId="0" borderId="0">
      <alignment vertical="center"/>
    </xf>
    <xf numFmtId="177" fontId="22" fillId="0" borderId="0">
      <alignment vertical="center"/>
    </xf>
    <xf numFmtId="42" fontId="22" fillId="0" borderId="0">
      <alignment vertical="center"/>
    </xf>
    <xf numFmtId="42" fontId="22" fillId="0" borderId="0">
      <alignment vertical="center"/>
    </xf>
    <xf numFmtId="177" fontId="22" fillId="0" borderId="0">
      <alignment vertical="center"/>
    </xf>
    <xf numFmtId="177" fontId="22" fillId="0" borderId="0">
      <alignment vertical="center"/>
    </xf>
    <xf numFmtId="42" fontId="22" fillId="0" borderId="0">
      <alignment vertical="center"/>
    </xf>
    <xf numFmtId="177" fontId="22" fillId="0" borderId="0">
      <alignment vertical="center"/>
    </xf>
    <xf numFmtId="177" fontId="22" fillId="0" borderId="0">
      <alignment vertical="center"/>
    </xf>
    <xf numFmtId="177" fontId="22" fillId="0" borderId="0">
      <alignment vertical="center"/>
    </xf>
    <xf numFmtId="42" fontId="22" fillId="0" borderId="0">
      <alignment vertical="center"/>
    </xf>
    <xf numFmtId="42" fontId="22" fillId="0" borderId="0">
      <alignment vertical="center"/>
    </xf>
    <xf numFmtId="177" fontId="22" fillId="0" borderId="0">
      <alignment vertical="center"/>
    </xf>
    <xf numFmtId="177" fontId="22" fillId="0" borderId="0">
      <alignment vertical="center"/>
    </xf>
    <xf numFmtId="42" fontId="22" fillId="0" borderId="0">
      <alignment vertical="center"/>
    </xf>
    <xf numFmtId="42" fontId="22" fillId="0" borderId="0">
      <alignment vertical="center"/>
    </xf>
    <xf numFmtId="177" fontId="22" fillId="0" borderId="0">
      <alignment vertical="center"/>
    </xf>
    <xf numFmtId="177" fontId="22" fillId="0" borderId="0">
      <alignment vertical="center"/>
    </xf>
    <xf numFmtId="177" fontId="22" fillId="0" borderId="0">
      <alignment vertical="center"/>
    </xf>
    <xf numFmtId="177" fontId="22" fillId="0" borderId="0">
      <alignment vertical="center"/>
    </xf>
    <xf numFmtId="177" fontId="22" fillId="0" borderId="0">
      <alignment vertical="center"/>
    </xf>
    <xf numFmtId="177" fontId="22" fillId="0" borderId="0">
      <alignment vertical="center"/>
    </xf>
    <xf numFmtId="178"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8" fontId="22" fillId="0" borderId="0">
      <alignment vertical="center"/>
    </xf>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44" fontId="22" fillId="0" borderId="0">
      <alignment vertical="center"/>
    </xf>
    <xf numFmtId="44" fontId="22" fillId="0" borderId="0">
      <alignment vertical="center"/>
    </xf>
    <xf numFmtId="179" fontId="22" fillId="0" borderId="0" applyFont="0" applyFill="0" applyBorder="0" applyAlignment="0" applyProtection="0"/>
    <xf numFmtId="178"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44" fontId="22" fillId="0" borderId="0">
      <alignment vertical="center"/>
    </xf>
    <xf numFmtId="44" fontId="22" fillId="0" borderId="0">
      <alignment vertical="center"/>
    </xf>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180"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44"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lignment vertical="center"/>
    </xf>
    <xf numFmtId="178" fontId="22"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2" fontId="22"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172"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2"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9" fontId="22" fillId="0" borderId="0" applyFont="0" applyFill="0" applyBorder="0" applyAlignment="0" applyProtection="0"/>
    <xf numFmtId="44" fontId="22" fillId="0" borderId="0">
      <alignment vertical="center"/>
    </xf>
    <xf numFmtId="44" fontId="22" fillId="0" borderId="0">
      <alignment vertical="center"/>
    </xf>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44"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2" fillId="0" borderId="0">
      <alignment vertical="center"/>
    </xf>
    <xf numFmtId="44" fontId="4" fillId="0" borderId="0" applyFont="0" applyFill="0" applyBorder="0" applyAlignment="0" applyProtection="0"/>
    <xf numFmtId="44" fontId="22" fillId="0" borderId="0" applyFont="0" applyFill="0" applyBorder="0" applyAlignment="0" applyProtection="0"/>
    <xf numFmtId="44" fontId="22" fillId="0" borderId="0">
      <alignmen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lignment vertical="center"/>
    </xf>
    <xf numFmtId="179" fontId="22" fillId="0" borderId="0" applyFont="0" applyFill="0" applyBorder="0" applyAlignment="0" applyProtection="0"/>
    <xf numFmtId="44" fontId="22" fillId="0" borderId="0">
      <alignment vertical="center"/>
    </xf>
    <xf numFmtId="44" fontId="22" fillId="0" borderId="0">
      <alignment vertical="center"/>
    </xf>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8" fontId="22" fillId="0" borderId="0">
      <alignment vertical="center"/>
    </xf>
    <xf numFmtId="178" fontId="22" fillId="0" borderId="0">
      <alignment vertical="center"/>
    </xf>
    <xf numFmtId="179" fontId="22" fillId="0" borderId="0" applyFont="0" applyFill="0" applyBorder="0" applyAlignment="0" applyProtection="0"/>
    <xf numFmtId="44" fontId="22" fillId="0" borderId="0">
      <alignment vertical="center"/>
    </xf>
    <xf numFmtId="44" fontId="22" fillId="0" borderId="0">
      <alignment vertical="center"/>
    </xf>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178" fontId="22" fillId="0" borderId="0">
      <alignment vertical="center"/>
    </xf>
    <xf numFmtId="178" fontId="22" fillId="0" borderId="0">
      <alignment vertical="center"/>
    </xf>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lignment vertical="center"/>
    </xf>
    <xf numFmtId="178" fontId="22" fillId="0" borderId="0">
      <alignment vertical="center"/>
    </xf>
    <xf numFmtId="178" fontId="22" fillId="0" borderId="0" applyFont="0" applyFill="0" applyBorder="0" applyAlignment="0" applyProtection="0"/>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lignment vertical="center"/>
    </xf>
    <xf numFmtId="178" fontId="22" fillId="0" borderId="0">
      <alignment vertical="center"/>
    </xf>
    <xf numFmtId="178" fontId="22" fillId="0" borderId="0" applyFont="0" applyFill="0" applyBorder="0" applyAlignment="0" applyProtection="0"/>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lignment vertical="center"/>
    </xf>
    <xf numFmtId="178" fontId="22" fillId="0" borderId="0">
      <alignment vertical="center"/>
    </xf>
    <xf numFmtId="178" fontId="22" fillId="0" borderId="0" applyFont="0" applyFill="0" applyBorder="0" applyAlignment="0" applyProtection="0"/>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lignment vertical="center"/>
    </xf>
    <xf numFmtId="178"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178" fontId="22" fillId="0" borderId="0">
      <alignment vertical="center"/>
    </xf>
    <xf numFmtId="44" fontId="22" fillId="0" borderId="0">
      <alignment vertical="center"/>
    </xf>
    <xf numFmtId="178"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178"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22" fillId="0" borderId="0">
      <alignment vertical="center"/>
    </xf>
    <xf numFmtId="44"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44" fontId="22" fillId="0" borderId="0">
      <alignment vertical="center"/>
    </xf>
    <xf numFmtId="44" fontId="22" fillId="0" borderId="0">
      <alignment vertical="center"/>
    </xf>
    <xf numFmtId="178" fontId="22" fillId="0" borderId="0">
      <alignment vertical="center"/>
    </xf>
    <xf numFmtId="44" fontId="22" fillId="0" borderId="0">
      <alignment vertical="center"/>
    </xf>
    <xf numFmtId="44" fontId="22" fillId="0" borderId="0">
      <alignment vertical="center"/>
    </xf>
    <xf numFmtId="44" fontId="22" fillId="0" borderId="0">
      <alignment vertical="center"/>
    </xf>
    <xf numFmtId="44" fontId="22" fillId="0" borderId="0">
      <alignment vertical="center"/>
    </xf>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4" fontId="22" fillId="0" borderId="0" applyFont="0" applyFill="0" applyBorder="0" applyAlignment="0" applyProtection="0"/>
    <xf numFmtId="15" fontId="22" fillId="0" borderId="0"/>
    <xf numFmtId="15" fontId="22" fillId="0" borderId="0"/>
    <xf numFmtId="15" fontId="22" fillId="0" borderId="0"/>
    <xf numFmtId="15" fontId="22" fillId="0" borderId="0"/>
    <xf numFmtId="15" fontId="22" fillId="0" borderId="0"/>
    <xf numFmtId="15" fontId="22" fillId="0" borderId="0"/>
    <xf numFmtId="15" fontId="22" fillId="0" borderId="0"/>
    <xf numFmtId="14" fontId="22" fillId="0" borderId="0" applyFont="0" applyFill="0" applyBorder="0" applyAlignment="0" applyProtection="0"/>
    <xf numFmtId="15" fontId="22" fillId="0" borderId="0"/>
    <xf numFmtId="0" fontId="18"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0" fontId="9" fillId="2" borderId="0" applyNumberFormat="0" applyBorder="0" applyAlignment="0" applyProtection="0"/>
    <xf numFmtId="0" fontId="52" fillId="43" borderId="0" applyNumberFormat="0" applyBorder="0" applyAlignment="0" applyProtection="0"/>
    <xf numFmtId="0" fontId="9" fillId="2"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2" borderId="0" applyNumberFormat="0" applyBorder="0" applyAlignment="0" applyProtection="0"/>
    <xf numFmtId="0" fontId="53" fillId="43"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2" fillId="43" borderId="0" applyNumberFormat="0" applyBorder="0" applyAlignment="0" applyProtection="0"/>
    <xf numFmtId="38" fontId="25" fillId="61" borderId="0" applyNumberFormat="0" applyBorder="0" applyAlignment="0" applyProtection="0"/>
    <xf numFmtId="0" fontId="6" fillId="0" borderId="1"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 fillId="0" borderId="1"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5" fillId="0" borderId="33" applyNumberFormat="0" applyFill="0" applyAlignment="0" applyProtection="0"/>
    <xf numFmtId="0" fontId="7" fillId="0" borderId="2"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7" fillId="0" borderId="2"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7" fillId="0" borderId="34" applyNumberFormat="0" applyFill="0" applyAlignment="0" applyProtection="0"/>
    <xf numFmtId="0" fontId="8" fillId="0" borderId="3"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8" fillId="0" borderId="3"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9" fillId="0" borderId="35" applyNumberFormat="0" applyFill="0" applyAlignment="0" applyProtection="0"/>
    <xf numFmtId="0" fontId="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alignment vertical="top"/>
      <protection locked="0"/>
    </xf>
    <xf numFmtId="10" fontId="25" fillId="62" borderId="11" applyNumberFormat="0" applyBorder="0" applyAlignment="0" applyProtection="0"/>
    <xf numFmtId="10" fontId="25" fillId="62" borderId="11" applyNumberFormat="0" applyBorder="0" applyAlignment="0" applyProtection="0"/>
    <xf numFmtId="10" fontId="25" fillId="62" borderId="11" applyNumberFormat="0" applyBorder="0" applyAlignment="0" applyProtection="0"/>
    <xf numFmtId="10" fontId="25" fillId="62" borderId="11" applyNumberFormat="0" applyBorder="0" applyAlignment="0" applyProtection="0"/>
    <xf numFmtId="10" fontId="25" fillId="62" borderId="11" applyNumberFormat="0" applyBorder="0" applyAlignment="0" applyProtection="0"/>
    <xf numFmtId="10" fontId="25" fillId="62" borderId="11" applyNumberFormat="0" applyBorder="0" applyAlignment="0" applyProtection="0"/>
    <xf numFmtId="10" fontId="25" fillId="62" borderId="11" applyNumberFormat="0" applyBorder="0" applyAlignment="0" applyProtection="0"/>
    <xf numFmtId="10" fontId="25" fillId="62" borderId="11" applyNumberFormat="0" applyBorder="0" applyAlignment="0" applyProtection="0"/>
    <xf numFmtId="10" fontId="25" fillId="62" borderId="11" applyNumberFormat="0" applyBorder="0" applyAlignment="0" applyProtection="0"/>
    <xf numFmtId="0" fontId="12" fillId="5" borderId="4" applyNumberFormat="0" applyAlignment="0" applyProtection="0"/>
    <xf numFmtId="0" fontId="61" fillId="46" borderId="30" applyNumberFormat="0" applyAlignment="0" applyProtection="0"/>
    <xf numFmtId="0" fontId="61" fillId="46" borderId="30" applyNumberFormat="0" applyAlignment="0" applyProtection="0"/>
    <xf numFmtId="0" fontId="61" fillId="46" borderId="30" applyNumberFormat="0" applyAlignment="0" applyProtection="0"/>
    <xf numFmtId="0" fontId="12" fillId="5" borderId="4" applyNumberFormat="0" applyAlignment="0" applyProtection="0"/>
    <xf numFmtId="0" fontId="62" fillId="46" borderId="4" applyNumberFormat="0" applyAlignment="0" applyProtection="0"/>
    <xf numFmtId="0" fontId="62" fillId="46" borderId="4" applyNumberFormat="0" applyAlignment="0" applyProtection="0"/>
    <xf numFmtId="0" fontId="62" fillId="46" borderId="4" applyNumberFormat="0" applyAlignment="0" applyProtection="0"/>
    <xf numFmtId="0" fontId="62" fillId="46" borderId="4" applyNumberFormat="0" applyAlignment="0" applyProtection="0"/>
    <xf numFmtId="0" fontId="61" fillId="46" borderId="30" applyNumberFormat="0" applyAlignment="0" applyProtection="0"/>
    <xf numFmtId="0" fontId="61" fillId="46" borderId="30" applyNumberFormat="0" applyAlignment="0" applyProtection="0"/>
    <xf numFmtId="0" fontId="61" fillId="46" borderId="30" applyNumberFormat="0" applyAlignment="0" applyProtection="0"/>
    <xf numFmtId="0" fontId="15" fillId="0" borderId="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15" fillId="0" borderId="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4" fillId="0" borderId="36" applyNumberFormat="0" applyFill="0" applyAlignment="0" applyProtection="0"/>
    <xf numFmtId="182" fontId="22" fillId="0" borderId="0"/>
    <xf numFmtId="182" fontId="22" fillId="0" borderId="0"/>
    <xf numFmtId="182" fontId="22" fillId="0" borderId="0"/>
    <xf numFmtId="182" fontId="22" fillId="0" borderId="0"/>
    <xf numFmtId="180" fontId="22" fillId="0" borderId="0"/>
    <xf numFmtId="180" fontId="22" fillId="0" borderId="0"/>
    <xf numFmtId="180" fontId="22" fillId="0" borderId="0"/>
    <xf numFmtId="180" fontId="22" fillId="0" borderId="0"/>
    <xf numFmtId="182" fontId="22" fillId="0" borderId="0"/>
    <xf numFmtId="182" fontId="22" fillId="0" borderId="0"/>
    <xf numFmtId="182" fontId="22" fillId="0" borderId="0"/>
    <xf numFmtId="182" fontId="22" fillId="0" borderId="0"/>
    <xf numFmtId="0" fontId="11"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11"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6" fillId="63" borderId="0" applyNumberFormat="0" applyBorder="0" applyAlignment="0" applyProtection="0"/>
    <xf numFmtId="183" fontId="22" fillId="0" borderId="0"/>
    <xf numFmtId="183" fontId="22" fillId="0" borderId="0"/>
    <xf numFmtId="183" fontId="22" fillId="0" borderId="0"/>
    <xf numFmtId="183"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xf numFmtId="0" fontId="22" fillId="0" borderId="0"/>
    <xf numFmtId="0" fontId="22"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xf numFmtId="0" fontId="46" fillId="0" borderId="0"/>
    <xf numFmtId="0" fontId="22" fillId="0" borderId="0"/>
    <xf numFmtId="0" fontId="22" fillId="0" borderId="0"/>
    <xf numFmtId="0" fontId="22" fillId="0" borderId="0"/>
    <xf numFmtId="0" fontId="4" fillId="0" borderId="0"/>
    <xf numFmtId="0" fontId="22" fillId="0" borderId="0">
      <alignment vertical="center"/>
    </xf>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xf numFmtId="0" fontId="22" fillId="0" borderId="0">
      <alignment vertical="center"/>
    </xf>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22" fillId="0" borderId="0">
      <alignment vertical="center"/>
    </xf>
    <xf numFmtId="0" fontId="22" fillId="0" borderId="0">
      <alignment vertical="center"/>
    </xf>
    <xf numFmtId="0" fontId="49" fillId="0" borderId="0"/>
    <xf numFmtId="0" fontId="49" fillId="0" borderId="0"/>
    <xf numFmtId="0" fontId="22" fillId="0" borderId="0">
      <alignment vertical="center"/>
    </xf>
    <xf numFmtId="0" fontId="22" fillId="0" borderId="0">
      <alignment vertical="center"/>
    </xf>
    <xf numFmtId="0" fontId="49" fillId="0" borderId="0"/>
    <xf numFmtId="0" fontId="22" fillId="0" borderId="0"/>
    <xf numFmtId="0" fontId="22" fillId="0" borderId="0">
      <alignment vertical="center"/>
    </xf>
    <xf numFmtId="0" fontId="22" fillId="0" borderId="0"/>
    <xf numFmtId="0" fontId="22" fillId="0" borderId="0"/>
    <xf numFmtId="0" fontId="22" fillId="0" borderId="0">
      <alignment vertical="center"/>
    </xf>
    <xf numFmtId="0" fontId="4" fillId="0" borderId="0"/>
    <xf numFmtId="0" fontId="22" fillId="0" borderId="0">
      <alignment vertical="center"/>
    </xf>
    <xf numFmtId="0" fontId="22" fillId="0" borderId="0">
      <alignment vertical="center"/>
    </xf>
    <xf numFmtId="0" fontId="4" fillId="0" borderId="0"/>
    <xf numFmtId="0" fontId="22" fillId="0" borderId="0"/>
    <xf numFmtId="0" fontId="22" fillId="0" borderId="0"/>
    <xf numFmtId="0" fontId="22" fillId="0" borderId="0"/>
    <xf numFmtId="0" fontId="46" fillId="0" borderId="0"/>
    <xf numFmtId="0" fontId="22" fillId="0" borderId="0"/>
    <xf numFmtId="0" fontId="4" fillId="0" borderId="0"/>
    <xf numFmtId="0" fontId="4" fillId="0" borderId="0"/>
    <xf numFmtId="0" fontId="49" fillId="0" borderId="0"/>
    <xf numFmtId="0" fontId="22" fillId="0" borderId="0">
      <alignment vertical="center"/>
    </xf>
    <xf numFmtId="0" fontId="22" fillId="0" borderId="0">
      <alignment vertical="center"/>
    </xf>
    <xf numFmtId="0" fontId="4" fillId="0" borderId="0"/>
    <xf numFmtId="0" fontId="49" fillId="0" borderId="0"/>
    <xf numFmtId="0" fontId="4" fillId="0" borderId="0"/>
    <xf numFmtId="0" fontId="4" fillId="0" borderId="0"/>
    <xf numFmtId="0" fontId="4" fillId="0" borderId="0"/>
    <xf numFmtId="0" fontId="49" fillId="0" borderId="0"/>
    <xf numFmtId="0" fontId="22" fillId="0" borderId="0">
      <alignment vertical="center"/>
    </xf>
    <xf numFmtId="0" fontId="22" fillId="0" borderId="0">
      <alignment vertical="center"/>
    </xf>
    <xf numFmtId="0" fontId="49" fillId="0" borderId="0"/>
    <xf numFmtId="0" fontId="49" fillId="0" borderId="0"/>
    <xf numFmtId="0" fontId="22" fillId="0" borderId="0">
      <alignment vertical="center"/>
    </xf>
    <xf numFmtId="0" fontId="22" fillId="0" borderId="0">
      <alignment vertical="center"/>
    </xf>
    <xf numFmtId="0" fontId="49" fillId="0" borderId="0"/>
    <xf numFmtId="0" fontId="49" fillId="0" borderId="0"/>
    <xf numFmtId="0" fontId="22" fillId="0" borderId="0">
      <alignment vertical="center"/>
    </xf>
    <xf numFmtId="0" fontId="22" fillId="0" borderId="0">
      <alignment vertical="center"/>
    </xf>
    <xf numFmtId="0" fontId="49" fillId="0" borderId="0"/>
    <xf numFmtId="0" fontId="49" fillId="0" borderId="0"/>
    <xf numFmtId="0" fontId="22" fillId="0" borderId="0">
      <alignment vertical="center"/>
    </xf>
    <xf numFmtId="0" fontId="22" fillId="0" borderId="0">
      <alignment vertical="center"/>
    </xf>
    <xf numFmtId="0" fontId="49" fillId="0" borderId="0"/>
    <xf numFmtId="0" fontId="49" fillId="0" borderId="0"/>
    <xf numFmtId="0" fontId="22" fillId="0" borderId="0">
      <alignment vertical="center"/>
    </xf>
    <xf numFmtId="0" fontId="22" fillId="0" borderId="0">
      <alignment vertical="center"/>
    </xf>
    <xf numFmtId="0" fontId="49" fillId="0" borderId="0"/>
    <xf numFmtId="0" fontId="49" fillId="0" borderId="0"/>
    <xf numFmtId="0" fontId="22" fillId="0" borderId="0">
      <alignment vertical="center"/>
    </xf>
    <xf numFmtId="0" fontId="22" fillId="0" borderId="0">
      <alignment vertical="center"/>
    </xf>
    <xf numFmtId="0" fontId="49" fillId="0" borderId="0"/>
    <xf numFmtId="0" fontId="49" fillId="0" borderId="0"/>
    <xf numFmtId="0" fontId="22" fillId="0" borderId="0">
      <alignment vertical="center"/>
    </xf>
    <xf numFmtId="0" fontId="22" fillId="0" borderId="0">
      <alignment vertical="center"/>
    </xf>
    <xf numFmtId="0" fontId="49" fillId="0" borderId="0"/>
    <xf numFmtId="0" fontId="49" fillId="0" borderId="0"/>
    <xf numFmtId="0" fontId="22" fillId="0" borderId="0">
      <alignment vertical="center"/>
    </xf>
    <xf numFmtId="0" fontId="22" fillId="0" borderId="0">
      <alignment vertical="center"/>
    </xf>
    <xf numFmtId="0" fontId="49" fillId="0" borderId="0"/>
    <xf numFmtId="0" fontId="49" fillId="0" borderId="0"/>
    <xf numFmtId="0" fontId="22" fillId="0" borderId="0">
      <alignment vertical="center"/>
    </xf>
    <xf numFmtId="0" fontId="22" fillId="0" borderId="0">
      <alignment vertical="center"/>
    </xf>
    <xf numFmtId="0" fontId="49" fillId="0" borderId="0"/>
    <xf numFmtId="0" fontId="37" fillId="0" borderId="0"/>
    <xf numFmtId="0" fontId="22" fillId="0" borderId="0">
      <alignment vertical="center"/>
    </xf>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xf numFmtId="0" fontId="46"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49" fillId="0" borderId="0"/>
    <xf numFmtId="0" fontId="22" fillId="0" borderId="0">
      <alignment vertical="center"/>
    </xf>
    <xf numFmtId="0" fontId="22" fillId="0" borderId="0">
      <alignment vertical="center"/>
    </xf>
    <xf numFmtId="0" fontId="22" fillId="0" borderId="0">
      <alignment vertical="center"/>
    </xf>
    <xf numFmtId="0" fontId="49" fillId="0" borderId="0"/>
    <xf numFmtId="0" fontId="49" fillId="0" borderId="0"/>
    <xf numFmtId="0" fontId="22" fillId="0" borderId="0">
      <alignment vertical="center"/>
    </xf>
    <xf numFmtId="0" fontId="22" fillId="0" borderId="0">
      <alignment vertical="center"/>
    </xf>
    <xf numFmtId="0" fontId="49" fillId="0" borderId="0"/>
    <xf numFmtId="0" fontId="49" fillId="0" borderId="0"/>
    <xf numFmtId="0" fontId="22" fillId="0" borderId="0">
      <alignment vertical="center"/>
    </xf>
    <xf numFmtId="0" fontId="22" fillId="0" borderId="0">
      <alignment vertical="center"/>
    </xf>
    <xf numFmtId="0" fontId="49" fillId="0" borderId="0"/>
    <xf numFmtId="0" fontId="22" fillId="0" borderId="0">
      <alignment vertical="center"/>
    </xf>
    <xf numFmtId="0" fontId="22" fillId="0" borderId="0">
      <alignment vertical="center"/>
    </xf>
    <xf numFmtId="0" fontId="49" fillId="0" borderId="0"/>
    <xf numFmtId="0" fontId="22" fillId="0" borderId="0">
      <alignment vertical="center"/>
    </xf>
    <xf numFmtId="0" fontId="22" fillId="0" borderId="0">
      <alignment vertical="center"/>
    </xf>
    <xf numFmtId="0" fontId="49" fillId="0" borderId="0"/>
    <xf numFmtId="0" fontId="22" fillId="0" borderId="0">
      <alignment vertical="center"/>
    </xf>
    <xf numFmtId="0" fontId="22" fillId="0" borderId="0">
      <alignment vertical="center"/>
    </xf>
    <xf numFmtId="0" fontId="49" fillId="0" borderId="0"/>
    <xf numFmtId="0" fontId="22" fillId="0" borderId="0">
      <alignment vertical="center"/>
    </xf>
    <xf numFmtId="0" fontId="22" fillId="0" borderId="0">
      <alignment vertical="center"/>
    </xf>
    <xf numFmtId="0" fontId="49" fillId="0" borderId="0"/>
    <xf numFmtId="0" fontId="22" fillId="0" borderId="0">
      <alignment vertical="center"/>
    </xf>
    <xf numFmtId="0" fontId="22" fillId="0" borderId="0">
      <alignment vertical="center"/>
    </xf>
    <xf numFmtId="0" fontId="49" fillId="0" borderId="0"/>
    <xf numFmtId="0" fontId="22" fillId="0" borderId="0">
      <alignment vertical="center"/>
    </xf>
    <xf numFmtId="0" fontId="22"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7" fillId="0" borderId="0"/>
    <xf numFmtId="0" fontId="37" fillId="0" borderId="0"/>
    <xf numFmtId="0" fontId="37" fillId="0" borderId="0"/>
    <xf numFmtId="0" fontId="46" fillId="0" borderId="0"/>
    <xf numFmtId="0" fontId="46" fillId="0" borderId="0"/>
    <xf numFmtId="0" fontId="37" fillId="0" borderId="0"/>
    <xf numFmtId="0" fontId="22" fillId="0" borderId="0"/>
    <xf numFmtId="0" fontId="22" fillId="0" borderId="0"/>
    <xf numFmtId="0" fontId="46" fillId="0" borderId="0"/>
    <xf numFmtId="0" fontId="46" fillId="0" borderId="0"/>
    <xf numFmtId="0" fontId="46" fillId="0" borderId="0"/>
    <xf numFmtId="0" fontId="37" fillId="0" borderId="0"/>
    <xf numFmtId="0" fontId="22" fillId="0" borderId="0"/>
    <xf numFmtId="0" fontId="22" fillId="0" borderId="0"/>
    <xf numFmtId="0" fontId="46" fillId="0" borderId="0"/>
    <xf numFmtId="0" fontId="22" fillId="0" borderId="0">
      <alignment vertical="center"/>
    </xf>
    <xf numFmtId="0" fontId="37" fillId="0" borderId="0"/>
    <xf numFmtId="0" fontId="37" fillId="0" borderId="0"/>
    <xf numFmtId="0" fontId="46" fillId="0" borderId="0"/>
    <xf numFmtId="0" fontId="46" fillId="0" borderId="0"/>
    <xf numFmtId="0" fontId="46" fillId="0" borderId="0"/>
    <xf numFmtId="0" fontId="46" fillId="0" borderId="0"/>
    <xf numFmtId="0" fontId="46" fillId="0" borderId="0"/>
    <xf numFmtId="0" fontId="46" fillId="0" borderId="0"/>
    <xf numFmtId="0" fontId="22" fillId="0" borderId="0">
      <alignment vertical="center"/>
    </xf>
    <xf numFmtId="0" fontId="22" fillId="0" borderId="0"/>
    <xf numFmtId="0" fontId="22" fillId="0" borderId="0"/>
    <xf numFmtId="0" fontId="22" fillId="0" borderId="0"/>
    <xf numFmtId="0" fontId="22" fillId="0" borderId="0"/>
    <xf numFmtId="0" fontId="22" fillId="0" borderId="0">
      <alignment vertical="center"/>
    </xf>
    <xf numFmtId="0" fontId="46" fillId="0" borderId="0"/>
    <xf numFmtId="0" fontId="22" fillId="0" borderId="0"/>
    <xf numFmtId="0" fontId="22" fillId="0" borderId="0"/>
    <xf numFmtId="0" fontId="46" fillId="0" borderId="0"/>
    <xf numFmtId="0" fontId="46" fillId="0" borderId="0"/>
    <xf numFmtId="0" fontId="22" fillId="0" borderId="0"/>
    <xf numFmtId="0" fontId="46" fillId="0" borderId="0"/>
    <xf numFmtId="0" fontId="46" fillId="0" borderId="0"/>
    <xf numFmtId="0" fontId="46" fillId="0" borderId="0"/>
    <xf numFmtId="0" fontId="46" fillId="0" borderId="0"/>
    <xf numFmtId="0" fontId="49" fillId="0" borderId="0"/>
    <xf numFmtId="0" fontId="22" fillId="0" borderId="0">
      <alignment vertical="center"/>
    </xf>
    <xf numFmtId="0" fontId="22" fillId="0" borderId="0">
      <alignment vertical="center"/>
    </xf>
    <xf numFmtId="0" fontId="49" fillId="0" borderId="0"/>
    <xf numFmtId="0" fontId="22" fillId="0" borderId="0">
      <alignment vertical="center"/>
    </xf>
    <xf numFmtId="0" fontId="22" fillId="0" borderId="0">
      <alignment vertical="center"/>
    </xf>
    <xf numFmtId="0" fontId="49" fillId="0" borderId="0"/>
    <xf numFmtId="0" fontId="22" fillId="0" borderId="0">
      <alignment vertical="center"/>
    </xf>
    <xf numFmtId="0" fontId="22" fillId="0" borderId="0">
      <alignment vertical="center"/>
    </xf>
    <xf numFmtId="0" fontId="49" fillId="0" borderId="0"/>
    <xf numFmtId="0" fontId="22" fillId="0" borderId="0">
      <alignment vertical="center"/>
    </xf>
    <xf numFmtId="0" fontId="22" fillId="0" borderId="0">
      <alignment vertical="center"/>
    </xf>
    <xf numFmtId="0" fontId="49" fillId="0" borderId="0"/>
    <xf numFmtId="0" fontId="22"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4" fillId="0" borderId="0"/>
    <xf numFmtId="0" fontId="22" fillId="0" borderId="0">
      <alignment vertical="center"/>
    </xf>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22" fillId="0" borderId="0">
      <alignment vertical="center"/>
    </xf>
    <xf numFmtId="0" fontId="22" fillId="0" borderId="0"/>
    <xf numFmtId="0" fontId="22" fillId="0" borderId="0"/>
    <xf numFmtId="0" fontId="22" fillId="0" borderId="0">
      <alignment vertical="center"/>
    </xf>
    <xf numFmtId="0" fontId="37" fillId="0" borderId="0"/>
    <xf numFmtId="0" fontId="22" fillId="0" borderId="0">
      <alignment vertical="center"/>
    </xf>
    <xf numFmtId="0" fontId="22" fillId="0" borderId="0">
      <alignment vertical="center"/>
    </xf>
    <xf numFmtId="0" fontId="37" fillId="0" borderId="0"/>
    <xf numFmtId="0" fontId="22" fillId="0" borderId="0"/>
    <xf numFmtId="0" fontId="46" fillId="0" borderId="0"/>
    <xf numFmtId="0" fontId="22" fillId="0" borderId="0"/>
    <xf numFmtId="0" fontId="37" fillId="0" borderId="0"/>
    <xf numFmtId="0" fontId="22" fillId="0" borderId="0"/>
    <xf numFmtId="0" fontId="22" fillId="0" borderId="0"/>
    <xf numFmtId="0" fontId="4" fillId="0" borderId="0"/>
    <xf numFmtId="0" fontId="22" fillId="0" borderId="0">
      <alignment vertical="center"/>
    </xf>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7" fillId="0" borderId="0"/>
    <xf numFmtId="0" fontId="22" fillId="0" borderId="0">
      <alignment vertical="center"/>
    </xf>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xf numFmtId="0" fontId="46"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7"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7"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alignment vertical="center"/>
    </xf>
    <xf numFmtId="0" fontId="22" fillId="0" borderId="0">
      <alignment vertical="center"/>
    </xf>
    <xf numFmtId="0" fontId="4" fillId="0" borderId="0"/>
    <xf numFmtId="0" fontId="22" fillId="0" borderId="0">
      <alignment vertical="center"/>
    </xf>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37" fillId="0" borderId="0"/>
    <xf numFmtId="0" fontId="37" fillId="0" borderId="0"/>
    <xf numFmtId="0" fontId="22"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6" fillId="0" borderId="0"/>
    <xf numFmtId="0" fontId="22" fillId="0" borderId="0"/>
    <xf numFmtId="0" fontId="22" fillId="0" borderId="0"/>
    <xf numFmtId="0" fontId="46" fillId="0" borderId="0"/>
    <xf numFmtId="0" fontId="22" fillId="0" borderId="0"/>
    <xf numFmtId="0" fontId="4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2" fillId="0" borderId="0"/>
    <xf numFmtId="0" fontId="22" fillId="0" borderId="0"/>
    <xf numFmtId="0" fontId="22" fillId="0" borderId="0"/>
    <xf numFmtId="0" fontId="47" fillId="0" borderId="0"/>
    <xf numFmtId="0" fontId="47" fillId="0" borderId="0"/>
    <xf numFmtId="0" fontId="37" fillId="0" borderId="0"/>
    <xf numFmtId="0" fontId="47" fillId="0" borderId="0"/>
    <xf numFmtId="0" fontId="47" fillId="0" borderId="0"/>
    <xf numFmtId="0" fontId="47" fillId="0" borderId="0"/>
    <xf numFmtId="0" fontId="47" fillId="0" borderId="0"/>
    <xf numFmtId="0" fontId="22" fillId="0" borderId="0"/>
    <xf numFmtId="0" fontId="47" fillId="0" borderId="0"/>
    <xf numFmtId="0" fontId="22" fillId="0" borderId="0"/>
    <xf numFmtId="0" fontId="22" fillId="0" borderId="0"/>
    <xf numFmtId="0" fontId="47" fillId="0" borderId="0"/>
    <xf numFmtId="0" fontId="47" fillId="0" borderId="0"/>
    <xf numFmtId="0" fontId="47" fillId="0" borderId="0"/>
    <xf numFmtId="0" fontId="47" fillId="0" borderId="0"/>
    <xf numFmtId="0" fontId="47" fillId="0" borderId="0"/>
    <xf numFmtId="0" fontId="22" fillId="0" borderId="0"/>
    <xf numFmtId="0" fontId="37" fillId="0" borderId="0"/>
    <xf numFmtId="0" fontId="47" fillId="0" borderId="0"/>
    <xf numFmtId="0" fontId="37" fillId="0" borderId="0"/>
    <xf numFmtId="0" fontId="47" fillId="0" borderId="0"/>
    <xf numFmtId="0" fontId="37" fillId="0" borderId="0"/>
    <xf numFmtId="0" fontId="47" fillId="0" borderId="0"/>
    <xf numFmtId="0" fontId="37" fillId="0" borderId="0"/>
    <xf numFmtId="0" fontId="47" fillId="0" borderId="0"/>
    <xf numFmtId="0" fontId="37" fillId="0" borderId="0"/>
    <xf numFmtId="0" fontId="47" fillId="0" borderId="0"/>
    <xf numFmtId="0" fontId="37" fillId="0" borderId="0"/>
    <xf numFmtId="0" fontId="47" fillId="0" borderId="0"/>
    <xf numFmtId="0" fontId="37" fillId="0" borderId="0"/>
    <xf numFmtId="0" fontId="47" fillId="0" borderId="0"/>
    <xf numFmtId="0" fontId="37" fillId="0" borderId="0"/>
    <xf numFmtId="0" fontId="22" fillId="0" borderId="0"/>
    <xf numFmtId="0" fontId="37" fillId="0" borderId="0"/>
    <xf numFmtId="0" fontId="22" fillId="0" borderId="0"/>
    <xf numFmtId="0" fontId="37" fillId="0" borderId="0"/>
    <xf numFmtId="0" fontId="22"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22" fillId="0" borderId="0"/>
    <xf numFmtId="0" fontId="46" fillId="0" borderId="0"/>
    <xf numFmtId="0" fontId="37" fillId="0" borderId="0"/>
    <xf numFmtId="0" fontId="22" fillId="0" borderId="0">
      <alignment vertical="center"/>
    </xf>
    <xf numFmtId="0" fontId="67" fillId="0" borderId="0">
      <alignment vertical="top"/>
    </xf>
    <xf numFmtId="0" fontId="22" fillId="0" borderId="0">
      <alignment vertical="center"/>
    </xf>
    <xf numFmtId="0" fontId="37" fillId="0" borderId="0"/>
    <xf numFmtId="0" fontId="37" fillId="0" borderId="0"/>
    <xf numFmtId="0" fontId="37" fillId="0" borderId="0"/>
    <xf numFmtId="0" fontId="22"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67" fillId="0" borderId="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22" fillId="0" borderId="0"/>
    <xf numFmtId="0" fontId="47" fillId="0" borderId="0"/>
    <xf numFmtId="0" fontId="37" fillId="0" borderId="0"/>
    <xf numFmtId="0" fontId="47" fillId="0" borderId="0"/>
    <xf numFmtId="0" fontId="22" fillId="0" borderId="0">
      <alignment vertical="center"/>
    </xf>
    <xf numFmtId="0" fontId="47" fillId="0" borderId="0"/>
    <xf numFmtId="0" fontId="22" fillId="0" borderId="0">
      <alignment vertical="center"/>
    </xf>
    <xf numFmtId="0" fontId="22" fillId="0" borderId="0">
      <alignment vertical="center"/>
    </xf>
    <xf numFmtId="0" fontId="22"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22" fillId="0" borderId="0"/>
    <xf numFmtId="0" fontId="37" fillId="0" borderId="0"/>
    <xf numFmtId="0" fontId="22" fillId="0" borderId="0"/>
    <xf numFmtId="0" fontId="37" fillId="0" borderId="0"/>
    <xf numFmtId="0" fontId="22" fillId="0" borderId="0"/>
    <xf numFmtId="0" fontId="37" fillId="0" borderId="0"/>
    <xf numFmtId="0" fontId="22"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46" fillId="0" borderId="0"/>
    <xf numFmtId="0" fontId="37" fillId="0" borderId="0"/>
    <xf numFmtId="0" fontId="67" fillId="0" borderId="0">
      <alignment vertical="top"/>
    </xf>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37" fillId="0" borderId="0"/>
    <xf numFmtId="0" fontId="37" fillId="0" borderId="0"/>
    <xf numFmtId="0" fontId="37" fillId="0" borderId="0"/>
    <xf numFmtId="0" fontId="22" fillId="0" borderId="0"/>
    <xf numFmtId="0" fontId="37" fillId="0" borderId="0"/>
    <xf numFmtId="0" fontId="22" fillId="0" borderId="0"/>
    <xf numFmtId="0" fontId="37" fillId="0" borderId="0"/>
    <xf numFmtId="0" fontId="22" fillId="0" borderId="0"/>
    <xf numFmtId="0" fontId="37" fillId="0" borderId="0"/>
    <xf numFmtId="0" fontId="22" fillId="0" borderId="0"/>
    <xf numFmtId="0" fontId="37" fillId="0" borderId="0"/>
    <xf numFmtId="0" fontId="22" fillId="0" borderId="0"/>
    <xf numFmtId="0" fontId="37" fillId="0" borderId="0"/>
    <xf numFmtId="0" fontId="22" fillId="0" borderId="0"/>
    <xf numFmtId="0" fontId="37" fillId="0" borderId="0"/>
    <xf numFmtId="0" fontId="22" fillId="0" borderId="0"/>
    <xf numFmtId="0" fontId="37" fillId="0" borderId="0"/>
    <xf numFmtId="0" fontId="22" fillId="0" borderId="0"/>
    <xf numFmtId="0" fontId="37" fillId="0" borderId="0"/>
    <xf numFmtId="0" fontId="22"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46" fillId="0" borderId="0"/>
    <xf numFmtId="0" fontId="37" fillId="0" borderId="0"/>
    <xf numFmtId="0" fontId="22" fillId="0" borderId="0"/>
    <xf numFmtId="0" fontId="22"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22" fillId="0" borderId="0"/>
    <xf numFmtId="0" fontId="37" fillId="0" borderId="0"/>
    <xf numFmtId="0" fontId="22" fillId="0" borderId="0"/>
    <xf numFmtId="0" fontId="22" fillId="0" borderId="0">
      <alignment vertical="center"/>
    </xf>
    <xf numFmtId="0" fontId="22"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22" fillId="0" borderId="0"/>
    <xf numFmtId="0" fontId="4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22" fillId="0" borderId="0"/>
    <xf numFmtId="0" fontId="4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22" fillId="0" borderId="0"/>
    <xf numFmtId="0" fontId="4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xf numFmtId="0" fontId="22" fillId="0" borderId="0"/>
    <xf numFmtId="0" fontId="22" fillId="0" borderId="0"/>
    <xf numFmtId="0" fontId="22" fillId="0" borderId="0">
      <alignment vertical="center"/>
    </xf>
    <xf numFmtId="0" fontId="22" fillId="0" borderId="0"/>
    <xf numFmtId="0" fontId="46" fillId="0" borderId="0"/>
    <xf numFmtId="0" fontId="37" fillId="0" borderId="0"/>
    <xf numFmtId="0" fontId="37" fillId="0" borderId="0"/>
    <xf numFmtId="0" fontId="37" fillId="0" borderId="0"/>
    <xf numFmtId="0" fontId="37" fillId="0" borderId="0"/>
    <xf numFmtId="0" fontId="37" fillId="0" borderId="0"/>
    <xf numFmtId="0" fontId="37" fillId="0" borderId="0"/>
    <xf numFmtId="0" fontId="46" fillId="0" borderId="0"/>
    <xf numFmtId="0" fontId="46"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22" fillId="0" borderId="0"/>
    <xf numFmtId="0" fontId="22" fillId="0" borderId="0"/>
    <xf numFmtId="0" fontId="4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4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22"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22"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22" fillId="0" borderId="0">
      <alignment vertical="center"/>
    </xf>
    <xf numFmtId="0" fontId="22" fillId="0" borderId="0">
      <alignment vertical="center"/>
    </xf>
    <xf numFmtId="0" fontId="22" fillId="0" borderId="0"/>
    <xf numFmtId="0" fontId="37"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22"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37" fillId="0" borderId="0"/>
    <xf numFmtId="0" fontId="4"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37"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22" fillId="0" borderId="0"/>
    <xf numFmtId="0" fontId="37" fillId="0" borderId="0"/>
    <xf numFmtId="0" fontId="22" fillId="0" borderId="0"/>
    <xf numFmtId="0" fontId="37" fillId="0" borderId="0"/>
    <xf numFmtId="0" fontId="22" fillId="0" borderId="0">
      <alignment vertical="center"/>
    </xf>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22"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37" fillId="0" borderId="0"/>
    <xf numFmtId="0" fontId="4"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22"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37" fillId="0" borderId="0"/>
    <xf numFmtId="0" fontId="22" fillId="0" borderId="0">
      <alignment vertical="center"/>
    </xf>
    <xf numFmtId="0" fontId="22" fillId="0" borderId="0">
      <alignment vertical="center"/>
    </xf>
    <xf numFmtId="0" fontId="22" fillId="0" borderId="0"/>
    <xf numFmtId="0" fontId="37"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22" fillId="0" borderId="0"/>
    <xf numFmtId="0" fontId="37" fillId="0" borderId="0"/>
    <xf numFmtId="0" fontId="22" fillId="0" borderId="0">
      <alignment vertical="center"/>
    </xf>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22" fillId="0" borderId="0">
      <alignment vertical="center"/>
    </xf>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22"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37" fillId="0" borderId="0"/>
    <xf numFmtId="0" fontId="4"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7" fillId="0" borderId="0"/>
    <xf numFmtId="0" fontId="22" fillId="0" borderId="0"/>
    <xf numFmtId="0" fontId="22" fillId="0" borderId="0"/>
    <xf numFmtId="0" fontId="37" fillId="0" borderId="0"/>
    <xf numFmtId="0" fontId="22" fillId="0" borderId="0"/>
    <xf numFmtId="0" fontId="22" fillId="0" borderId="0"/>
    <xf numFmtId="0" fontId="37" fillId="0" borderId="0"/>
    <xf numFmtId="0" fontId="22" fillId="0" borderId="0">
      <alignment vertical="center"/>
    </xf>
    <xf numFmtId="0" fontId="37"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37" fillId="0" borderId="0"/>
    <xf numFmtId="0" fontId="37" fillId="0" borderId="0"/>
    <xf numFmtId="0" fontId="22" fillId="0" borderId="0"/>
    <xf numFmtId="0" fontId="22" fillId="0" borderId="0"/>
    <xf numFmtId="0" fontId="37" fillId="0" borderId="0"/>
    <xf numFmtId="0" fontId="37" fillId="0" borderId="0"/>
    <xf numFmtId="0" fontId="37" fillId="0" borderId="0"/>
    <xf numFmtId="0" fontId="22" fillId="0" borderId="0"/>
    <xf numFmtId="0" fontId="22" fillId="0" borderId="0"/>
    <xf numFmtId="0" fontId="22" fillId="0" borderId="0"/>
    <xf numFmtId="0" fontId="37" fillId="0" borderId="0"/>
    <xf numFmtId="0" fontId="22" fillId="0" borderId="0"/>
    <xf numFmtId="0" fontId="22" fillId="0" borderId="0"/>
    <xf numFmtId="0" fontId="22" fillId="0" borderId="0"/>
    <xf numFmtId="0" fontId="37" fillId="0" borderId="0"/>
    <xf numFmtId="0" fontId="37" fillId="0" borderId="0"/>
    <xf numFmtId="0" fontId="22" fillId="0" borderId="0"/>
    <xf numFmtId="0" fontId="22"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22"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22" fillId="0" borderId="0"/>
    <xf numFmtId="0" fontId="22" fillId="0" borderId="0"/>
    <xf numFmtId="0" fontId="47" fillId="0" borderId="0"/>
    <xf numFmtId="0" fontId="37" fillId="0" borderId="0"/>
    <xf numFmtId="0" fontId="46" fillId="0" borderId="0"/>
    <xf numFmtId="0" fontId="47" fillId="0" borderId="0"/>
    <xf numFmtId="0" fontId="37" fillId="0" borderId="0"/>
    <xf numFmtId="0" fontId="22" fillId="0" borderId="0">
      <alignment vertical="center"/>
    </xf>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50" fillId="64" borderId="37"/>
    <xf numFmtId="0" fontId="22" fillId="0" borderId="0"/>
    <xf numFmtId="0" fontId="22" fillId="0" borderId="0"/>
    <xf numFmtId="0" fontId="50" fillId="64" borderId="37"/>
    <xf numFmtId="0" fontId="37" fillId="0" borderId="0"/>
    <xf numFmtId="0" fontId="46" fillId="0" borderId="0"/>
    <xf numFmtId="0" fontId="37" fillId="0" borderId="0"/>
    <xf numFmtId="0" fontId="22" fillId="0" borderId="0">
      <alignment vertical="center"/>
    </xf>
    <xf numFmtId="0" fontId="22" fillId="0" borderId="0">
      <alignment vertical="center"/>
    </xf>
    <xf numFmtId="0" fontId="37" fillId="0" borderId="0"/>
    <xf numFmtId="0" fontId="37"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 fillId="0" borderId="0"/>
    <xf numFmtId="0" fontId="22" fillId="0" borderId="0">
      <alignment vertical="center"/>
    </xf>
    <xf numFmtId="0" fontId="4" fillId="0" borderId="0"/>
    <xf numFmtId="0" fontId="22" fillId="0" borderId="0">
      <alignment vertical="center"/>
    </xf>
    <xf numFmtId="0" fontId="4" fillId="0" borderId="0"/>
    <xf numFmtId="0" fontId="22" fillId="0" borderId="0">
      <alignment vertical="center"/>
    </xf>
    <xf numFmtId="0" fontId="4"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3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3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37" fillId="0" borderId="0"/>
    <xf numFmtId="0" fontId="37" fillId="0" borderId="0"/>
    <xf numFmtId="0" fontId="37" fillId="0" borderId="0"/>
    <xf numFmtId="0" fontId="22" fillId="0" borderId="0"/>
    <xf numFmtId="0" fontId="22"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47" fillId="0" borderId="0"/>
    <xf numFmtId="0" fontId="37" fillId="0" borderId="0"/>
    <xf numFmtId="0" fontId="37" fillId="0" borderId="0"/>
    <xf numFmtId="0" fontId="22" fillId="0" borderId="0">
      <alignment vertical="center"/>
    </xf>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67" fillId="0" borderId="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9"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37" fillId="0" borderId="0"/>
    <xf numFmtId="0" fontId="47" fillId="0" borderId="0"/>
    <xf numFmtId="0" fontId="47" fillId="0" borderId="0"/>
    <xf numFmtId="0" fontId="46" fillId="0" borderId="0"/>
    <xf numFmtId="0" fontId="37" fillId="0" borderId="0"/>
    <xf numFmtId="0" fontId="37" fillId="0" borderId="0"/>
    <xf numFmtId="0" fontId="37" fillId="0" borderId="0"/>
    <xf numFmtId="0" fontId="49" fillId="0" borderId="0"/>
    <xf numFmtId="0" fontId="22" fillId="0" borderId="0">
      <alignment vertical="center"/>
    </xf>
    <xf numFmtId="0" fontId="22" fillId="0" borderId="0">
      <alignment vertical="center"/>
    </xf>
    <xf numFmtId="0" fontId="37" fillId="0" borderId="0"/>
    <xf numFmtId="0" fontId="22" fillId="0" borderId="0">
      <alignment vertical="center"/>
    </xf>
    <xf numFmtId="0" fontId="22" fillId="0" borderId="0"/>
    <xf numFmtId="0" fontId="22" fillId="0" borderId="0"/>
    <xf numFmtId="0" fontId="22" fillId="0" borderId="0">
      <alignment vertical="center"/>
    </xf>
    <xf numFmtId="0" fontId="37" fillId="0" borderId="0"/>
    <xf numFmtId="0" fontId="22" fillId="0" borderId="0"/>
    <xf numFmtId="0" fontId="22" fillId="0" borderId="0"/>
    <xf numFmtId="0" fontId="37" fillId="0" borderId="0"/>
    <xf numFmtId="0" fontId="22" fillId="0" borderId="0"/>
    <xf numFmtId="0" fontId="22" fillId="0" borderId="0"/>
    <xf numFmtId="0" fontId="67" fillId="0" borderId="0">
      <alignment vertical="top"/>
    </xf>
    <xf numFmtId="0" fontId="47"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47" fillId="0" borderId="0"/>
    <xf numFmtId="0" fontId="3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 fillId="0" borderId="0"/>
    <xf numFmtId="0" fontId="4"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7" fillId="0" borderId="0"/>
    <xf numFmtId="0" fontId="49" fillId="0" borderId="0"/>
    <xf numFmtId="0" fontId="47" fillId="0" borderId="0"/>
    <xf numFmtId="0" fontId="4" fillId="0" borderId="0"/>
    <xf numFmtId="0" fontId="4" fillId="0" borderId="0"/>
    <xf numFmtId="0" fontId="4" fillId="0" borderId="0"/>
    <xf numFmtId="0" fontId="4" fillId="0" borderId="0"/>
    <xf numFmtId="0" fontId="4" fillId="0" borderId="0"/>
    <xf numFmtId="0" fontId="4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37" fillId="0" borderId="0"/>
    <xf numFmtId="0" fontId="22" fillId="0" borderId="0">
      <alignment vertical="center"/>
    </xf>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 fillId="0" borderId="0"/>
    <xf numFmtId="0" fontId="4"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 fillId="0" borderId="0"/>
    <xf numFmtId="0" fontId="4" fillId="0" borderId="0"/>
    <xf numFmtId="0" fontId="37"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3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3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37" fillId="0" borderId="0"/>
    <xf numFmtId="0" fontId="37" fillId="0" borderId="0"/>
    <xf numFmtId="0" fontId="22" fillId="0" borderId="0"/>
    <xf numFmtId="0" fontId="22"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alignment vertical="center"/>
    </xf>
    <xf numFmtId="0" fontId="22"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0" fillId="64" borderId="37"/>
    <xf numFmtId="0" fontId="22" fillId="0" borderId="0"/>
    <xf numFmtId="0" fontId="37" fillId="0" borderId="0"/>
    <xf numFmtId="0" fontId="37" fillId="0" borderId="0"/>
    <xf numFmtId="0" fontId="22" fillId="0" borderId="0">
      <alignment vertical="center"/>
    </xf>
    <xf numFmtId="0" fontId="22" fillId="0" borderId="0">
      <alignment vertical="center"/>
    </xf>
    <xf numFmtId="0" fontId="37" fillId="0" borderId="0"/>
    <xf numFmtId="0" fontId="37" fillId="0" borderId="0"/>
    <xf numFmtId="0" fontId="22" fillId="0" borderId="0">
      <alignment vertical="center"/>
    </xf>
    <xf numFmtId="0" fontId="37" fillId="0" borderId="0"/>
    <xf numFmtId="0" fontId="37"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37" fillId="0" borderId="0"/>
    <xf numFmtId="0" fontId="22" fillId="0" borderId="0">
      <alignment vertical="center"/>
    </xf>
    <xf numFmtId="0" fontId="22" fillId="0" borderId="0">
      <alignment vertical="center"/>
    </xf>
    <xf numFmtId="0" fontId="37" fillId="0" borderId="0"/>
    <xf numFmtId="0" fontId="37" fillId="0" borderId="0"/>
    <xf numFmtId="0" fontId="37"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37" fillId="0" borderId="0"/>
    <xf numFmtId="0" fontId="22" fillId="0" borderId="0">
      <alignment vertical="center"/>
    </xf>
    <xf numFmtId="0" fontId="37" fillId="0" borderId="0"/>
    <xf numFmtId="0" fontId="37" fillId="0" borderId="0"/>
    <xf numFmtId="0" fontId="37"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 fillId="0" borderId="0"/>
    <xf numFmtId="0" fontId="22" fillId="0" borderId="0">
      <alignment vertical="center"/>
    </xf>
    <xf numFmtId="0" fontId="22"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37" fillId="0" borderId="0"/>
    <xf numFmtId="0" fontId="37" fillId="0" borderId="0"/>
    <xf numFmtId="0" fontId="22" fillId="0" borderId="0"/>
    <xf numFmtId="0" fontId="22" fillId="0" borderId="0"/>
    <xf numFmtId="0" fontId="37" fillId="0" borderId="0"/>
    <xf numFmtId="0" fontId="37" fillId="0" borderId="0"/>
    <xf numFmtId="0" fontId="22" fillId="0" borderId="0"/>
    <xf numFmtId="0" fontId="37"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alignment vertical="center"/>
    </xf>
    <xf numFmtId="0" fontId="22" fillId="0" borderId="0">
      <alignment vertical="center"/>
    </xf>
    <xf numFmtId="0" fontId="37" fillId="0" borderId="0"/>
    <xf numFmtId="0" fontId="22" fillId="0" borderId="0">
      <alignment vertical="center"/>
    </xf>
    <xf numFmtId="0" fontId="37" fillId="0" borderId="0"/>
    <xf numFmtId="0" fontId="37" fillId="0" borderId="0"/>
    <xf numFmtId="0" fontId="22" fillId="0" borderId="0">
      <alignment vertical="center"/>
    </xf>
    <xf numFmtId="0" fontId="4" fillId="0" borderId="0"/>
    <xf numFmtId="0" fontId="46" fillId="0" borderId="0"/>
    <xf numFmtId="0" fontId="4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37" fillId="0" borderId="0"/>
    <xf numFmtId="0" fontId="37" fillId="0" borderId="0"/>
    <xf numFmtId="0" fontId="22" fillId="0" borderId="0"/>
    <xf numFmtId="0" fontId="37" fillId="0" borderId="0"/>
    <xf numFmtId="0" fontId="37" fillId="0" borderId="0"/>
    <xf numFmtId="0" fontId="22" fillId="0" borderId="0"/>
    <xf numFmtId="0" fontId="22" fillId="0" borderId="0"/>
    <xf numFmtId="0" fontId="37" fillId="0" borderId="0"/>
    <xf numFmtId="0" fontId="37" fillId="0" borderId="0"/>
    <xf numFmtId="0" fontId="22" fillId="0" borderId="0"/>
    <xf numFmtId="0" fontId="22" fillId="0" borderId="0"/>
    <xf numFmtId="0" fontId="22" fillId="0" borderId="0"/>
    <xf numFmtId="0" fontId="22" fillId="0" borderId="0"/>
    <xf numFmtId="0" fontId="37" fillId="0" borderId="0"/>
    <xf numFmtId="0" fontId="37" fillId="0" borderId="0"/>
    <xf numFmtId="0" fontId="22" fillId="0" borderId="0"/>
    <xf numFmtId="0" fontId="4" fillId="0" borderId="0"/>
    <xf numFmtId="0" fontId="37" fillId="0" borderId="0"/>
    <xf numFmtId="0" fontId="22"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37"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22" fillId="0" borderId="0"/>
    <xf numFmtId="0" fontId="22" fillId="0" borderId="0"/>
    <xf numFmtId="0" fontId="22" fillId="0" borderId="0"/>
    <xf numFmtId="0" fontId="22" fillId="0" borderId="0"/>
    <xf numFmtId="0" fontId="37" fillId="0" borderId="0"/>
    <xf numFmtId="0" fontId="22" fillId="0" borderId="0"/>
    <xf numFmtId="0" fontId="37"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22" fillId="0" borderId="0"/>
    <xf numFmtId="0" fontId="37" fillId="0" borderId="0"/>
    <xf numFmtId="0" fontId="22" fillId="0" borderId="0"/>
    <xf numFmtId="0" fontId="37" fillId="0" borderId="0"/>
    <xf numFmtId="0" fontId="22" fillId="0" borderId="0"/>
    <xf numFmtId="0" fontId="22" fillId="0" borderId="0"/>
    <xf numFmtId="0" fontId="22" fillId="0" borderId="0"/>
    <xf numFmtId="0" fontId="37" fillId="0" borderId="0"/>
    <xf numFmtId="0" fontId="22"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37"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22" fillId="0" borderId="0"/>
    <xf numFmtId="0" fontId="37" fillId="0" borderId="0"/>
    <xf numFmtId="0" fontId="37" fillId="0" borderId="0"/>
    <xf numFmtId="0" fontId="22" fillId="0" borderId="0"/>
    <xf numFmtId="0" fontId="22" fillId="0" borderId="0"/>
    <xf numFmtId="0" fontId="22" fillId="0" borderId="0"/>
    <xf numFmtId="0" fontId="22" fillId="0" borderId="0"/>
    <xf numFmtId="0" fontId="22" fillId="0" borderId="0"/>
    <xf numFmtId="0" fontId="37" fillId="0" borderId="0"/>
    <xf numFmtId="0" fontId="22"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37" fillId="0" borderId="0"/>
    <xf numFmtId="0" fontId="37"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22" fillId="0" borderId="0"/>
    <xf numFmtId="0" fontId="4" fillId="0" borderId="0"/>
    <xf numFmtId="0" fontId="22" fillId="0" borderId="0"/>
    <xf numFmtId="0" fontId="37" fillId="0" borderId="0"/>
    <xf numFmtId="0" fontId="4" fillId="0" borderId="0"/>
    <xf numFmtId="0" fontId="4" fillId="0" borderId="0"/>
    <xf numFmtId="0" fontId="4" fillId="0" borderId="0"/>
    <xf numFmtId="0" fontId="22" fillId="0" borderId="0"/>
    <xf numFmtId="0" fontId="4" fillId="0" borderId="0"/>
    <xf numFmtId="0" fontId="37" fillId="0" borderId="0"/>
    <xf numFmtId="0" fontId="4"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22" fillId="0" borderId="0"/>
    <xf numFmtId="0" fontId="4" fillId="0" borderId="0"/>
    <xf numFmtId="0" fontId="22" fillId="0" borderId="0"/>
    <xf numFmtId="0" fontId="4" fillId="0" borderId="0"/>
    <xf numFmtId="0" fontId="22" fillId="0" borderId="0"/>
    <xf numFmtId="0" fontId="4" fillId="0" borderId="0"/>
    <xf numFmtId="0" fontId="22"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22" fillId="0" borderId="0">
      <alignment vertical="center"/>
    </xf>
    <xf numFmtId="0" fontId="22" fillId="0" borderId="0">
      <alignment vertical="center"/>
    </xf>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37" fillId="0" borderId="0"/>
    <xf numFmtId="0" fontId="37"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22" fillId="0" borderId="0"/>
    <xf numFmtId="0" fontId="4" fillId="0" borderId="0"/>
    <xf numFmtId="0" fontId="22" fillId="0" borderId="0"/>
    <xf numFmtId="0" fontId="37" fillId="0" borderId="0"/>
    <xf numFmtId="0" fontId="4" fillId="0" borderId="0"/>
    <xf numFmtId="0" fontId="4" fillId="0" borderId="0"/>
    <xf numFmtId="0" fontId="4" fillId="0" borderId="0"/>
    <xf numFmtId="0" fontId="22" fillId="0" borderId="0"/>
    <xf numFmtId="0" fontId="4" fillId="0" borderId="0"/>
    <xf numFmtId="0" fontId="37" fillId="0" borderId="0"/>
    <xf numFmtId="0" fontId="4"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22" fillId="0" borderId="0"/>
    <xf numFmtId="0" fontId="4" fillId="0" borderId="0"/>
    <xf numFmtId="0" fontId="22" fillId="0" borderId="0"/>
    <xf numFmtId="0" fontId="4" fillId="0" borderId="0"/>
    <xf numFmtId="0" fontId="22" fillId="0" borderId="0"/>
    <xf numFmtId="0" fontId="4"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4" fillId="0" borderId="0"/>
    <xf numFmtId="0" fontId="22" fillId="0" borderId="0">
      <alignment vertical="center"/>
    </xf>
    <xf numFmtId="0" fontId="22" fillId="0" borderId="0">
      <alignment vertical="center"/>
    </xf>
    <xf numFmtId="0" fontId="4"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47" fillId="0" borderId="0"/>
    <xf numFmtId="0" fontId="4" fillId="0" borderId="0"/>
    <xf numFmtId="0" fontId="4" fillId="0" borderId="0"/>
    <xf numFmtId="0" fontId="4" fillId="0" borderId="0"/>
    <xf numFmtId="0" fontId="4" fillId="0" borderId="0"/>
    <xf numFmtId="0" fontId="37"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37" fillId="0" borderId="0"/>
    <xf numFmtId="0" fontId="37" fillId="0" borderId="0"/>
    <xf numFmtId="0" fontId="22" fillId="0" borderId="0">
      <alignment vertical="center"/>
    </xf>
    <xf numFmtId="0" fontId="4" fillId="0" borderId="0"/>
    <xf numFmtId="0" fontId="37" fillId="0" borderId="0"/>
    <xf numFmtId="0" fontId="37" fillId="0" borderId="0"/>
    <xf numFmtId="0" fontId="37"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37" fillId="0" borderId="0"/>
    <xf numFmtId="0" fontId="4" fillId="0" borderId="0"/>
    <xf numFmtId="0" fontId="4" fillId="0" borderId="0"/>
    <xf numFmtId="0" fontId="4"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37" fillId="0" borderId="0"/>
    <xf numFmtId="0" fontId="4" fillId="0" borderId="0"/>
    <xf numFmtId="0" fontId="22" fillId="0" borderId="0"/>
    <xf numFmtId="0" fontId="22" fillId="0" borderId="0"/>
    <xf numFmtId="0" fontId="4"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37" fillId="0" borderId="0"/>
    <xf numFmtId="0" fontId="37"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alignment vertical="center"/>
    </xf>
    <xf numFmtId="0" fontId="47" fillId="0" borderId="0"/>
    <xf numFmtId="0" fontId="22" fillId="0" borderId="0">
      <alignment vertical="center"/>
    </xf>
    <xf numFmtId="0" fontId="22" fillId="0" borderId="0">
      <alignment vertical="center"/>
    </xf>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 fillId="0" borderId="0"/>
    <xf numFmtId="0" fontId="4" fillId="0" borderId="0"/>
    <xf numFmtId="0" fontId="22"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47"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xf numFmtId="0" fontId="46" fillId="0" borderId="0"/>
    <xf numFmtId="0" fontId="22" fillId="0" borderId="0"/>
    <xf numFmtId="0" fontId="22" fillId="0" borderId="0"/>
    <xf numFmtId="0" fontId="22" fillId="0" borderId="0"/>
    <xf numFmtId="0" fontId="22" fillId="0" borderId="0"/>
    <xf numFmtId="0" fontId="46" fillId="0" borderId="0"/>
    <xf numFmtId="0" fontId="22" fillId="0" borderId="0">
      <alignment vertical="center"/>
    </xf>
    <xf numFmtId="0" fontId="22" fillId="0" borderId="0">
      <alignment vertical="center"/>
    </xf>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22" fillId="0" borderId="0"/>
    <xf numFmtId="0" fontId="22" fillId="0" borderId="0"/>
    <xf numFmtId="0" fontId="22" fillId="0" borderId="0"/>
    <xf numFmtId="0" fontId="22" fillId="0" borderId="0"/>
    <xf numFmtId="0" fontId="4" fillId="0" borderId="0"/>
    <xf numFmtId="0" fontId="22" fillId="0" borderId="0"/>
    <xf numFmtId="0" fontId="22" fillId="0" borderId="0"/>
    <xf numFmtId="0" fontId="22" fillId="0" borderId="0"/>
    <xf numFmtId="0" fontId="22" fillId="0" borderId="0"/>
    <xf numFmtId="0" fontId="4" fillId="0" borderId="0"/>
    <xf numFmtId="0" fontId="4" fillId="0" borderId="0"/>
    <xf numFmtId="0" fontId="46" fillId="0" borderId="0"/>
    <xf numFmtId="0" fontId="22" fillId="0" borderId="0"/>
    <xf numFmtId="0" fontId="22" fillId="0" borderId="0"/>
    <xf numFmtId="0" fontId="22" fillId="0" borderId="0"/>
    <xf numFmtId="0" fontId="4" fillId="0" borderId="0"/>
    <xf numFmtId="0" fontId="22" fillId="0" borderId="0"/>
    <xf numFmtId="0" fontId="4" fillId="0" borderId="0"/>
    <xf numFmtId="0" fontId="4" fillId="0" borderId="0"/>
    <xf numFmtId="0" fontId="22" fillId="0" borderId="0"/>
    <xf numFmtId="0" fontId="22" fillId="0" borderId="0"/>
    <xf numFmtId="0" fontId="4" fillId="0" borderId="0"/>
    <xf numFmtId="0" fontId="22" fillId="0" borderId="0"/>
    <xf numFmtId="0" fontId="22" fillId="0" borderId="0"/>
    <xf numFmtId="0" fontId="46" fillId="0" borderId="0"/>
    <xf numFmtId="0" fontId="22" fillId="0" borderId="0"/>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xf numFmtId="0" fontId="46" fillId="0" borderId="0"/>
    <xf numFmtId="0" fontId="46" fillId="0" borderId="0"/>
    <xf numFmtId="0" fontId="22" fillId="0" borderId="0"/>
    <xf numFmtId="0" fontId="4" fillId="0" borderId="0"/>
    <xf numFmtId="0" fontId="22" fillId="0" borderId="0"/>
    <xf numFmtId="0" fontId="4" fillId="0" borderId="0"/>
    <xf numFmtId="0" fontId="4" fillId="0" borderId="0"/>
    <xf numFmtId="0" fontId="4" fillId="0" borderId="0"/>
    <xf numFmtId="0" fontId="22" fillId="0" borderId="0"/>
    <xf numFmtId="0" fontId="22" fillId="0" borderId="0"/>
    <xf numFmtId="0" fontId="4" fillId="0" borderId="0"/>
    <xf numFmtId="0" fontId="4" fillId="0" borderId="0"/>
    <xf numFmtId="0" fontId="4" fillId="0" borderId="0"/>
    <xf numFmtId="0" fontId="4" fillId="0" borderId="0"/>
    <xf numFmtId="0" fontId="22" fillId="0" borderId="0"/>
    <xf numFmtId="0" fontId="22" fillId="0" borderId="0"/>
    <xf numFmtId="0" fontId="22" fillId="0" borderId="0"/>
    <xf numFmtId="0" fontId="4" fillId="0" borderId="0"/>
    <xf numFmtId="0" fontId="22" fillId="0" borderId="0"/>
    <xf numFmtId="0" fontId="4" fillId="0" borderId="0"/>
    <xf numFmtId="0" fontId="4" fillId="0" borderId="0"/>
    <xf numFmtId="0" fontId="4" fillId="0" borderId="0"/>
    <xf numFmtId="0" fontId="22" fillId="0" borderId="0"/>
    <xf numFmtId="0" fontId="22"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xf numFmtId="0" fontId="22" fillId="0" borderId="0"/>
    <xf numFmtId="0" fontId="22" fillId="0" borderId="0"/>
    <xf numFmtId="0" fontId="22" fillId="0" borderId="0"/>
    <xf numFmtId="0" fontId="22" fillId="0" borderId="0">
      <alignment vertical="center"/>
    </xf>
    <xf numFmtId="0" fontId="22" fillId="0" borderId="0"/>
    <xf numFmtId="0" fontId="22" fillId="0" borderId="0">
      <alignment vertical="center"/>
    </xf>
    <xf numFmtId="0" fontId="22" fillId="0" borderId="0"/>
    <xf numFmtId="0" fontId="22" fillId="0" borderId="0"/>
    <xf numFmtId="0" fontId="22" fillId="0" borderId="0"/>
    <xf numFmtId="0" fontId="22" fillId="0" borderId="0"/>
    <xf numFmtId="0" fontId="22" fillId="0" borderId="0">
      <alignment vertical="center"/>
    </xf>
    <xf numFmtId="0" fontId="22" fillId="0" borderId="0"/>
    <xf numFmtId="0" fontId="22" fillId="0" borderId="0">
      <alignment vertical="center"/>
    </xf>
    <xf numFmtId="0" fontId="22" fillId="0" borderId="0"/>
    <xf numFmtId="0" fontId="22" fillId="0" borderId="0"/>
    <xf numFmtId="0" fontId="22" fillId="0" borderId="0"/>
    <xf numFmtId="0" fontId="22" fillId="0" borderId="0"/>
    <xf numFmtId="0" fontId="22" fillId="0" borderId="0">
      <alignment vertical="center"/>
    </xf>
    <xf numFmtId="0" fontId="22" fillId="0" borderId="0"/>
    <xf numFmtId="0" fontId="37" fillId="0" borderId="0"/>
    <xf numFmtId="0" fontId="37" fillId="0" borderId="0"/>
    <xf numFmtId="0" fontId="22" fillId="0" borderId="0"/>
    <xf numFmtId="0" fontId="22" fillId="0" borderId="0">
      <alignment vertical="center"/>
    </xf>
    <xf numFmtId="0" fontId="22" fillId="0" borderId="0">
      <alignment vertical="center"/>
    </xf>
    <xf numFmtId="0" fontId="22" fillId="0" borderId="0"/>
    <xf numFmtId="0" fontId="22" fillId="0" borderId="0"/>
    <xf numFmtId="0" fontId="22" fillId="0" borderId="0"/>
    <xf numFmtId="0" fontId="22" fillId="0" borderId="0">
      <alignment vertical="center"/>
    </xf>
    <xf numFmtId="0" fontId="37" fillId="0" borderId="0"/>
    <xf numFmtId="0" fontId="22" fillId="0" borderId="0"/>
    <xf numFmtId="0" fontId="22" fillId="0" borderId="0">
      <alignment vertical="center"/>
    </xf>
    <xf numFmtId="0" fontId="22" fillId="0" borderId="0"/>
    <xf numFmtId="0" fontId="22" fillId="0" borderId="0"/>
    <xf numFmtId="0" fontId="22" fillId="0" borderId="0"/>
    <xf numFmtId="0" fontId="22" fillId="0" borderId="0">
      <alignment vertical="center"/>
    </xf>
    <xf numFmtId="0" fontId="22" fillId="0" borderId="0"/>
    <xf numFmtId="0" fontId="22" fillId="0" borderId="0"/>
    <xf numFmtId="0" fontId="22" fillId="0" borderId="0"/>
    <xf numFmtId="0" fontId="22" fillId="0" borderId="0"/>
    <xf numFmtId="0" fontId="22" fillId="0" borderId="0">
      <alignment vertical="center"/>
    </xf>
    <xf numFmtId="0" fontId="22" fillId="0" borderId="0"/>
    <xf numFmtId="0" fontId="22" fillId="0" borderId="0">
      <alignment vertical="center"/>
    </xf>
    <xf numFmtId="0" fontId="37" fillId="0" borderId="0"/>
    <xf numFmtId="0" fontId="22" fillId="0" borderId="0">
      <alignment vertical="center"/>
    </xf>
    <xf numFmtId="0" fontId="4" fillId="0" borderId="0"/>
    <xf numFmtId="0" fontId="22" fillId="0" borderId="0">
      <alignment vertical="center"/>
    </xf>
    <xf numFmtId="0" fontId="22" fillId="0" borderId="0"/>
    <xf numFmtId="0" fontId="22" fillId="0" borderId="0"/>
    <xf numFmtId="0" fontId="22" fillId="0" borderId="0">
      <alignment vertical="center"/>
    </xf>
    <xf numFmtId="0" fontId="22" fillId="0" borderId="0"/>
    <xf numFmtId="0" fontId="22" fillId="0" borderId="0"/>
    <xf numFmtId="0" fontId="22" fillId="0" borderId="0">
      <alignment vertical="center"/>
    </xf>
    <xf numFmtId="0" fontId="4" fillId="0" borderId="0"/>
    <xf numFmtId="0" fontId="22" fillId="0" borderId="0">
      <alignment vertical="center"/>
    </xf>
    <xf numFmtId="0" fontId="22" fillId="0" borderId="0"/>
    <xf numFmtId="0" fontId="22" fillId="0" borderId="0"/>
    <xf numFmtId="0" fontId="22" fillId="0" borderId="0"/>
    <xf numFmtId="0" fontId="22" fillId="0" borderId="0"/>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xf numFmtId="0" fontId="22" fillId="0" borderId="0"/>
    <xf numFmtId="0" fontId="22" fillId="0" borderId="0"/>
    <xf numFmtId="0" fontId="22" fillId="0" borderId="0"/>
    <xf numFmtId="0" fontId="2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center"/>
    </xf>
    <xf numFmtId="0" fontId="22" fillId="0" borderId="0"/>
    <xf numFmtId="0" fontId="22" fillId="0" borderId="0"/>
    <xf numFmtId="0" fontId="22" fillId="0" borderId="0"/>
    <xf numFmtId="0" fontId="22" fillId="0" borderId="0"/>
    <xf numFmtId="0" fontId="37" fillId="0" borderId="0"/>
    <xf numFmtId="0" fontId="37" fillId="0" borderId="0"/>
    <xf numFmtId="0" fontId="22" fillId="0" borderId="0"/>
    <xf numFmtId="0" fontId="22" fillId="0" borderId="0"/>
    <xf numFmtId="0" fontId="22" fillId="0" borderId="0"/>
    <xf numFmtId="0" fontId="22" fillId="0" borderId="0"/>
    <xf numFmtId="0" fontId="37" fillId="0" borderId="0"/>
    <xf numFmtId="0" fontId="22" fillId="0" borderId="0"/>
    <xf numFmtId="0" fontId="22" fillId="0" borderId="0"/>
    <xf numFmtId="0" fontId="46" fillId="0" borderId="0"/>
    <xf numFmtId="0" fontId="22" fillId="0" borderId="0">
      <alignment vertical="center"/>
    </xf>
    <xf numFmtId="0" fontId="22" fillId="0" borderId="0"/>
    <xf numFmtId="0" fontId="22" fillId="0" borderId="0"/>
    <xf numFmtId="0" fontId="22" fillId="0" borderId="0"/>
    <xf numFmtId="0" fontId="22" fillId="0" borderId="0"/>
    <xf numFmtId="0" fontId="37" fillId="0" borderId="0"/>
    <xf numFmtId="0" fontId="22" fillId="0" borderId="0">
      <alignment vertical="center"/>
    </xf>
    <xf numFmtId="0" fontId="22" fillId="0" borderId="0"/>
    <xf numFmtId="0" fontId="37" fillId="0" borderId="0"/>
    <xf numFmtId="0" fontId="46" fillId="0" borderId="0"/>
    <xf numFmtId="0" fontId="22" fillId="0" borderId="0"/>
    <xf numFmtId="0" fontId="37" fillId="0" borderId="0"/>
    <xf numFmtId="0" fontId="22" fillId="0" borderId="0"/>
    <xf numFmtId="0" fontId="37" fillId="0" borderId="0"/>
    <xf numFmtId="0" fontId="37" fillId="0" borderId="0"/>
    <xf numFmtId="0" fontId="37" fillId="0" borderId="0"/>
    <xf numFmtId="0" fontId="22" fillId="0" borderId="0"/>
    <xf numFmtId="0" fontId="22" fillId="0" borderId="0">
      <alignment vertical="center"/>
    </xf>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xf numFmtId="0" fontId="22" fillId="0" borderId="0">
      <alignment vertical="center"/>
    </xf>
    <xf numFmtId="0" fontId="22" fillId="0" borderId="0"/>
    <xf numFmtId="0" fontId="22" fillId="0" borderId="0"/>
    <xf numFmtId="0" fontId="22"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2" fillId="0" borderId="0"/>
    <xf numFmtId="0" fontId="22" fillId="0" borderId="0"/>
    <xf numFmtId="0" fontId="22" fillId="0" borderId="0"/>
    <xf numFmtId="0" fontId="22" fillId="0" borderId="0"/>
    <xf numFmtId="0" fontId="4" fillId="0" borderId="0"/>
    <xf numFmtId="0" fontId="4" fillId="0" borderId="0"/>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xf numFmtId="0" fontId="4" fillId="0" borderId="0"/>
    <xf numFmtId="0" fontId="22" fillId="0" borderId="0">
      <alignment vertical="center"/>
    </xf>
    <xf numFmtId="0" fontId="22" fillId="0" borderId="0"/>
    <xf numFmtId="0" fontId="22" fillId="0" borderId="0"/>
    <xf numFmtId="0" fontId="22" fillId="0" borderId="0"/>
    <xf numFmtId="0" fontId="22" fillId="0" borderId="0"/>
    <xf numFmtId="0" fontId="46" fillId="0" borderId="0"/>
    <xf numFmtId="0" fontId="22"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xf numFmtId="0" fontId="22" fillId="0" borderId="0"/>
    <xf numFmtId="0" fontId="22" fillId="0" borderId="0">
      <alignment vertical="center"/>
    </xf>
    <xf numFmtId="0" fontId="22" fillId="0" borderId="0">
      <alignment vertical="center"/>
    </xf>
    <xf numFmtId="0" fontId="46" fillId="0" borderId="0"/>
    <xf numFmtId="0" fontId="22" fillId="0" borderId="0">
      <alignment vertical="center"/>
    </xf>
    <xf numFmtId="0" fontId="22" fillId="0" borderId="0"/>
    <xf numFmtId="0" fontId="22" fillId="0" borderId="0"/>
    <xf numFmtId="0" fontId="46" fillId="0" borderId="0"/>
    <xf numFmtId="0" fontId="22"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xf numFmtId="0" fontId="22" fillId="0" borderId="0">
      <alignment vertical="center"/>
    </xf>
    <xf numFmtId="0" fontId="22" fillId="0" borderId="0"/>
    <xf numFmtId="0" fontId="22" fillId="0" borderId="0"/>
    <xf numFmtId="0" fontId="22" fillId="0" borderId="0"/>
    <xf numFmtId="0" fontId="22" fillId="0" borderId="0">
      <alignment vertical="center"/>
    </xf>
    <xf numFmtId="0" fontId="22" fillId="0" borderId="0">
      <alignment vertical="center"/>
    </xf>
    <xf numFmtId="0" fontId="4"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22" fillId="65" borderId="38" applyNumberFormat="0" applyFont="0" applyAlignment="0" applyProtection="0"/>
    <xf numFmtId="0" fontId="22" fillId="65" borderId="38" applyNumberFormat="0" applyFont="0" applyAlignment="0" applyProtection="0"/>
    <xf numFmtId="0" fontId="22" fillId="65" borderId="3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 fillId="8" borderId="8" applyNumberFormat="0" applyFont="0" applyAlignment="0" applyProtection="0"/>
    <xf numFmtId="0" fontId="47" fillId="8" borderId="8" applyNumberFormat="0" applyFont="0" applyAlignment="0" applyProtection="0"/>
    <xf numFmtId="0" fontId="4"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22" fillId="65" borderId="3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22" fillId="65" borderId="38" applyNumberFormat="0" applyFont="0" applyAlignment="0" applyProtection="0"/>
    <xf numFmtId="0" fontId="22" fillId="65" borderId="38" applyNumberFormat="0" applyFont="0" applyAlignment="0" applyProtection="0"/>
    <xf numFmtId="0" fontId="22" fillId="65" borderId="38" applyNumberFormat="0" applyFont="0" applyAlignment="0" applyProtection="0"/>
    <xf numFmtId="0" fontId="13" fillId="6" borderId="5" applyNumberFormat="0" applyAlignment="0" applyProtection="0"/>
    <xf numFmtId="0" fontId="68" fillId="59" borderId="39" applyNumberFormat="0" applyAlignment="0" applyProtection="0"/>
    <xf numFmtId="0" fontId="68" fillId="59" borderId="39" applyNumberFormat="0" applyAlignment="0" applyProtection="0"/>
    <xf numFmtId="0" fontId="68" fillId="59" borderId="39" applyNumberFormat="0" applyAlignment="0" applyProtection="0"/>
    <xf numFmtId="0" fontId="13" fillId="6" borderId="5" applyNumberFormat="0" applyAlignment="0" applyProtection="0"/>
    <xf numFmtId="0" fontId="69" fillId="59" borderId="5" applyNumberFormat="0" applyAlignment="0" applyProtection="0"/>
    <xf numFmtId="0" fontId="69" fillId="59" borderId="5" applyNumberFormat="0" applyAlignment="0" applyProtection="0"/>
    <xf numFmtId="0" fontId="69" fillId="59" borderId="5" applyNumberFormat="0" applyAlignment="0" applyProtection="0"/>
    <xf numFmtId="0" fontId="69" fillId="59" borderId="5" applyNumberFormat="0" applyAlignment="0" applyProtection="0"/>
    <xf numFmtId="0" fontId="68" fillId="59" borderId="39" applyNumberFormat="0" applyAlignment="0" applyProtection="0"/>
    <xf numFmtId="0" fontId="68" fillId="59" borderId="39" applyNumberFormat="0" applyAlignment="0" applyProtection="0"/>
    <xf numFmtId="0" fontId="68" fillId="59" borderId="39" applyNumberFormat="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4" fillId="0" borderId="0" applyFont="0" applyFill="0" applyBorder="0" applyAlignment="0" applyProtection="0"/>
    <xf numFmtId="9" fontId="22" fillId="0" borderId="0">
      <alignment vertical="center"/>
    </xf>
    <xf numFmtId="9" fontId="22" fillId="0" borderId="0">
      <alignment vertical="center"/>
    </xf>
    <xf numFmtId="9" fontId="22" fillId="0" borderId="0">
      <alignment vertical="center"/>
    </xf>
    <xf numFmtId="9" fontId="4" fillId="0" borderId="0" applyFont="0" applyFill="0" applyBorder="0" applyAlignment="0" applyProtection="0"/>
    <xf numFmtId="9" fontId="22" fillId="0" borderId="0">
      <alignment vertical="center"/>
    </xf>
    <xf numFmtId="9" fontId="22" fillId="0" borderId="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lignment vertical="center"/>
    </xf>
    <xf numFmtId="9" fontId="22" fillId="0" borderId="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lignment vertical="center"/>
    </xf>
    <xf numFmtId="9" fontId="22" fillId="0" borderId="0">
      <alignment vertical="center"/>
    </xf>
    <xf numFmtId="9" fontId="3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6" fillId="0" borderId="0" applyFont="0" applyFill="0" applyBorder="0" applyAlignment="0" applyProtection="0"/>
    <xf numFmtId="9" fontId="4" fillId="0" borderId="0" applyFont="0" applyFill="0" applyBorder="0" applyAlignment="0" applyProtection="0"/>
    <xf numFmtId="9" fontId="22" fillId="0" borderId="0">
      <alignment vertical="center"/>
    </xf>
    <xf numFmtId="9" fontId="4" fillId="0" borderId="0" applyFont="0" applyFill="0" applyBorder="0" applyAlignment="0" applyProtection="0"/>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lignment vertical="center"/>
    </xf>
    <xf numFmtId="9" fontId="22" fillId="0" borderId="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lignment vertical="center"/>
    </xf>
    <xf numFmtId="9" fontId="22" fillId="0" borderId="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lignment vertical="center"/>
    </xf>
    <xf numFmtId="9" fontId="4" fillId="0" borderId="0" applyFont="0" applyFill="0" applyBorder="0" applyAlignment="0" applyProtection="0"/>
    <xf numFmtId="9" fontId="22" fillId="0" borderId="0" applyFont="0" applyFill="0" applyBorder="0" applyAlignment="0" applyProtection="0"/>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pplyFont="0" applyFill="0" applyBorder="0" applyAlignment="0" applyProtection="0"/>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9" fontId="22" fillId="0" borderId="0">
      <alignment vertical="center"/>
    </xf>
    <xf numFmtId="0" fontId="5"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9" fillId="0" borderId="9"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19" fillId="0" borderId="9"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4" fillId="0" borderId="0" applyNumberForma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70">
    <xf numFmtId="0" fontId="0" fillId="0" borderId="0" xfId="0"/>
    <xf numFmtId="0" fontId="23" fillId="33" borderId="0" xfId="0" applyFont="1" applyFill="1" applyAlignment="1" applyProtection="1">
      <alignment vertical="top" wrapText="1"/>
    </xf>
    <xf numFmtId="0" fontId="0" fillId="33" borderId="0" xfId="0" applyFill="1" applyBorder="1" applyProtection="1"/>
    <xf numFmtId="0" fontId="26" fillId="33" borderId="0" xfId="0" applyFont="1" applyFill="1" applyBorder="1" applyAlignment="1" applyProtection="1"/>
    <xf numFmtId="0" fontId="0" fillId="33" borderId="0" xfId="0" applyFill="1" applyBorder="1" applyAlignment="1" applyProtection="1">
      <alignment horizontal="left" indent="1"/>
    </xf>
    <xf numFmtId="0" fontId="27" fillId="33" borderId="0" xfId="0" applyFont="1" applyFill="1" applyBorder="1" applyAlignment="1" applyProtection="1"/>
    <xf numFmtId="0" fontId="0" fillId="0" borderId="0" xfId="0" applyProtection="1"/>
    <xf numFmtId="0" fontId="24" fillId="0" borderId="0" xfId="0" applyFont="1" applyAlignment="1" applyProtection="1">
      <alignment horizontal="right"/>
    </xf>
    <xf numFmtId="0" fontId="22" fillId="0" borderId="0" xfId="0" applyFont="1" applyAlignment="1" applyProtection="1">
      <alignment horizontal="right"/>
    </xf>
    <xf numFmtId="0" fontId="27" fillId="0" borderId="0" xfId="0" applyFont="1" applyAlignment="1" applyProtection="1">
      <alignment horizontal="center"/>
    </xf>
    <xf numFmtId="0" fontId="29" fillId="35" borderId="0" xfId="0" applyFont="1" applyFill="1" applyAlignment="1" applyProtection="1">
      <alignment horizontal="center"/>
    </xf>
    <xf numFmtId="0" fontId="22" fillId="0" borderId="0" xfId="0" applyFont="1" applyProtection="1"/>
    <xf numFmtId="0" fontId="24" fillId="0" borderId="0" xfId="0" applyFont="1" applyProtection="1"/>
    <xf numFmtId="164" fontId="24" fillId="34" borderId="11" xfId="1" applyNumberFormat="1" applyFont="1" applyFill="1" applyBorder="1" applyProtection="1">
      <protection locked="0"/>
    </xf>
    <xf numFmtId="0" fontId="24" fillId="0" borderId="0" xfId="0" applyFont="1" applyAlignment="1" applyProtection="1"/>
    <xf numFmtId="0" fontId="24" fillId="0" borderId="0" xfId="0" applyFont="1" applyAlignment="1" applyProtection="1">
      <alignment horizontal="center"/>
    </xf>
    <xf numFmtId="0" fontId="24" fillId="0" borderId="15" xfId="0" applyFont="1" applyBorder="1" applyAlignment="1" applyProtection="1">
      <alignment horizontal="center"/>
    </xf>
    <xf numFmtId="0" fontId="24" fillId="0" borderId="16" xfId="0" applyFont="1" applyBorder="1" applyAlignment="1" applyProtection="1">
      <alignment horizontal="center"/>
    </xf>
    <xf numFmtId="0" fontId="24" fillId="0" borderId="17" xfId="0" applyFont="1" applyBorder="1" applyAlignment="1" applyProtection="1">
      <alignment horizontal="center"/>
    </xf>
    <xf numFmtId="0" fontId="24" fillId="0" borderId="19" xfId="0" quotePrefix="1" applyFont="1" applyBorder="1" applyAlignment="1" applyProtection="1">
      <alignment horizontal="center"/>
    </xf>
    <xf numFmtId="0" fontId="24" fillId="0" borderId="20" xfId="0" quotePrefix="1" applyFont="1" applyBorder="1" applyAlignment="1" applyProtection="1">
      <alignment horizontal="center"/>
    </xf>
    <xf numFmtId="0" fontId="0" fillId="0" borderId="0" xfId="0" applyAlignment="1" applyProtection="1">
      <alignment vertical="top"/>
    </xf>
    <xf numFmtId="0" fontId="0" fillId="35" borderId="0" xfId="0" applyFill="1" applyAlignment="1" applyProtection="1">
      <alignment vertical="top"/>
      <protection locked="0"/>
    </xf>
    <xf numFmtId="0" fontId="0" fillId="0" borderId="0" xfId="0" applyFill="1" applyAlignment="1" applyProtection="1">
      <alignment vertical="top"/>
    </xf>
    <xf numFmtId="165" fontId="0" fillId="34" borderId="18" xfId="2" applyNumberFormat="1" applyFont="1" applyFill="1" applyBorder="1" applyAlignment="1" applyProtection="1">
      <alignment vertical="top"/>
      <protection locked="0"/>
    </xf>
    <xf numFmtId="0" fontId="0" fillId="0" borderId="18" xfId="0" applyFill="1" applyBorder="1" applyAlignment="1" applyProtection="1">
      <alignment vertical="center"/>
    </xf>
    <xf numFmtId="44" fontId="0" fillId="0" borderId="16" xfId="2" applyFont="1" applyBorder="1" applyAlignment="1" applyProtection="1">
      <alignment vertical="center"/>
    </xf>
    <xf numFmtId="0" fontId="0" fillId="0" borderId="0" xfId="0" applyAlignment="1" applyProtection="1">
      <alignment vertical="center"/>
    </xf>
    <xf numFmtId="165" fontId="0" fillId="34" borderId="18" xfId="2" applyNumberFormat="1" applyFont="1" applyFill="1" applyBorder="1" applyAlignment="1" applyProtection="1">
      <alignment vertical="center"/>
      <protection locked="0"/>
    </xf>
    <xf numFmtId="0" fontId="0" fillId="0" borderId="16" xfId="0" applyFill="1" applyBorder="1" applyAlignment="1" applyProtection="1">
      <alignment vertical="center"/>
    </xf>
    <xf numFmtId="44" fontId="0" fillId="0" borderId="18" xfId="0" applyNumberFormat="1" applyBorder="1" applyAlignment="1" applyProtection="1">
      <alignment vertical="center"/>
    </xf>
    <xf numFmtId="10" fontId="0" fillId="0" borderId="16" xfId="3" applyNumberFormat="1" applyFont="1" applyBorder="1" applyAlignment="1" applyProtection="1">
      <alignment vertical="center"/>
    </xf>
    <xf numFmtId="0" fontId="0" fillId="34" borderId="0" xfId="0" applyFill="1" applyAlignment="1" applyProtection="1">
      <alignment vertical="top"/>
    </xf>
    <xf numFmtId="0" fontId="0" fillId="34" borderId="0" xfId="0" applyFill="1" applyAlignment="1" applyProtection="1">
      <alignment vertical="top"/>
      <protection locked="0"/>
    </xf>
    <xf numFmtId="0" fontId="24" fillId="36" borderId="12" xfId="0" applyFont="1" applyFill="1" applyBorder="1" applyAlignment="1" applyProtection="1">
      <alignment vertical="top"/>
      <protection locked="0"/>
    </xf>
    <xf numFmtId="0" fontId="0" fillId="36" borderId="13" xfId="0" applyFill="1" applyBorder="1" applyAlignment="1" applyProtection="1">
      <alignment vertical="top"/>
    </xf>
    <xf numFmtId="0" fontId="0" fillId="36" borderId="13" xfId="0" applyFill="1" applyBorder="1" applyAlignment="1" applyProtection="1">
      <alignment vertical="top"/>
      <protection locked="0"/>
    </xf>
    <xf numFmtId="165" fontId="0" fillId="36" borderId="11" xfId="2" applyNumberFormat="1" applyFont="1" applyFill="1" applyBorder="1" applyAlignment="1" applyProtection="1">
      <alignment vertical="top"/>
      <protection locked="0"/>
    </xf>
    <xf numFmtId="0" fontId="0" fillId="36" borderId="11" xfId="0" applyFill="1" applyBorder="1" applyAlignment="1" applyProtection="1">
      <alignment vertical="center"/>
      <protection locked="0"/>
    </xf>
    <xf numFmtId="44" fontId="0" fillId="36" borderId="14" xfId="2" applyFont="1" applyFill="1" applyBorder="1" applyAlignment="1" applyProtection="1">
      <alignment vertical="center"/>
    </xf>
    <xf numFmtId="0" fontId="0" fillId="36" borderId="0" xfId="0" applyFill="1" applyAlignment="1" applyProtection="1">
      <alignment vertical="center"/>
    </xf>
    <xf numFmtId="165" fontId="0" fillId="36" borderId="11" xfId="2" applyNumberFormat="1" applyFont="1" applyFill="1" applyBorder="1" applyAlignment="1" applyProtection="1">
      <alignment vertical="center"/>
      <protection locked="0"/>
    </xf>
    <xf numFmtId="0" fontId="0" fillId="36" borderId="14" xfId="0" applyFill="1" applyBorder="1" applyAlignment="1" applyProtection="1">
      <alignment vertical="center"/>
      <protection locked="0"/>
    </xf>
    <xf numFmtId="44" fontId="24" fillId="36" borderId="11" xfId="0" applyNumberFormat="1" applyFont="1" applyFill="1" applyBorder="1" applyAlignment="1" applyProtection="1">
      <alignment vertical="center"/>
    </xf>
    <xf numFmtId="10" fontId="24" fillId="36" borderId="14" xfId="3" applyNumberFormat="1" applyFont="1" applyFill="1" applyBorder="1" applyAlignment="1" applyProtection="1">
      <alignment vertical="center"/>
    </xf>
    <xf numFmtId="0" fontId="0" fillId="0" borderId="0" xfId="0" applyFill="1" applyProtection="1"/>
    <xf numFmtId="0" fontId="22" fillId="34" borderId="0" xfId="0" applyFont="1" applyFill="1" applyAlignment="1" applyProtection="1">
      <alignment vertical="top" wrapText="1"/>
    </xf>
    <xf numFmtId="0" fontId="0" fillId="0" borderId="21" xfId="0" applyBorder="1" applyAlignment="1" applyProtection="1">
      <alignment vertical="center"/>
    </xf>
    <xf numFmtId="0" fontId="0" fillId="0" borderId="18" xfId="0" applyBorder="1" applyAlignment="1" applyProtection="1">
      <alignment vertical="center"/>
    </xf>
    <xf numFmtId="0" fontId="22" fillId="0" borderId="0" xfId="0" applyFont="1" applyAlignment="1" applyProtection="1">
      <alignment vertical="top"/>
    </xf>
    <xf numFmtId="166" fontId="0" fillId="34" borderId="18" xfId="2" applyNumberFormat="1" applyFont="1" applyFill="1" applyBorder="1" applyAlignment="1" applyProtection="1">
      <alignment vertical="top"/>
      <protection locked="0"/>
    </xf>
    <xf numFmtId="164" fontId="0" fillId="0" borderId="18" xfId="0" applyNumberFormat="1" applyFill="1" applyBorder="1" applyAlignment="1" applyProtection="1">
      <alignment vertical="center"/>
    </xf>
    <xf numFmtId="166" fontId="0" fillId="34" borderId="18" xfId="2" applyNumberFormat="1" applyFont="1" applyFill="1" applyBorder="1" applyAlignment="1" applyProtection="1">
      <alignment vertical="center"/>
      <protection locked="0"/>
    </xf>
    <xf numFmtId="165" fontId="0" fillId="37" borderId="18" xfId="2" applyNumberFormat="1" applyFont="1" applyFill="1" applyBorder="1" applyAlignment="1" applyProtection="1">
      <alignment vertical="top"/>
      <protection locked="0"/>
    </xf>
    <xf numFmtId="164" fontId="0" fillId="38" borderId="18" xfId="0" applyNumberFormat="1" applyFill="1" applyBorder="1" applyAlignment="1" applyProtection="1">
      <alignment vertical="center"/>
    </xf>
    <xf numFmtId="165" fontId="0" fillId="37" borderId="18" xfId="2" applyNumberFormat="1" applyFont="1" applyFill="1" applyBorder="1" applyAlignment="1" applyProtection="1">
      <alignment vertical="center"/>
      <protection locked="0"/>
    </xf>
    <xf numFmtId="0" fontId="24" fillId="36" borderId="12" xfId="0" applyFont="1" applyFill="1" applyBorder="1" applyAlignment="1" applyProtection="1">
      <alignment vertical="top" wrapText="1"/>
    </xf>
    <xf numFmtId="0" fontId="0" fillId="36" borderId="13" xfId="0" applyFill="1" applyBorder="1" applyProtection="1"/>
    <xf numFmtId="0" fontId="0" fillId="36" borderId="11" xfId="0" applyFill="1" applyBorder="1" applyProtection="1"/>
    <xf numFmtId="0" fontId="0" fillId="36" borderId="11" xfId="0" applyFill="1" applyBorder="1" applyAlignment="1" applyProtection="1">
      <alignment vertical="center"/>
    </xf>
    <xf numFmtId="44" fontId="24" fillId="36" borderId="14" xfId="0" applyNumberFormat="1" applyFont="1" applyFill="1" applyBorder="1" applyAlignment="1" applyProtection="1">
      <alignment vertical="center"/>
    </xf>
    <xf numFmtId="0" fontId="0" fillId="36" borderId="14" xfId="0" applyFill="1" applyBorder="1" applyAlignment="1" applyProtection="1">
      <alignment vertical="center"/>
    </xf>
    <xf numFmtId="0" fontId="0" fillId="35" borderId="0" xfId="0" applyFill="1" applyAlignment="1" applyProtection="1">
      <alignment vertical="center"/>
      <protection locked="0"/>
    </xf>
    <xf numFmtId="0" fontId="0" fillId="0" borderId="0" xfId="0" applyFill="1" applyAlignment="1" applyProtection="1">
      <alignment vertical="center"/>
    </xf>
    <xf numFmtId="1" fontId="0" fillId="38" borderId="18" xfId="0" applyNumberFormat="1" applyFill="1" applyBorder="1" applyAlignment="1" applyProtection="1">
      <alignment vertical="center"/>
    </xf>
    <xf numFmtId="1" fontId="0" fillId="38" borderId="16" xfId="0" applyNumberFormat="1" applyFill="1" applyBorder="1" applyAlignment="1" applyProtection="1">
      <alignment vertical="center"/>
    </xf>
    <xf numFmtId="0" fontId="0" fillId="0" borderId="0" xfId="0" applyAlignment="1" applyProtection="1">
      <alignment vertical="center" wrapText="1"/>
    </xf>
    <xf numFmtId="0" fontId="0" fillId="36" borderId="11" xfId="0" applyFill="1" applyBorder="1" applyAlignment="1" applyProtection="1">
      <alignment vertical="top"/>
    </xf>
    <xf numFmtId="0" fontId="24" fillId="36" borderId="0" xfId="0" applyFont="1" applyFill="1" applyAlignment="1" applyProtection="1">
      <alignment vertical="center"/>
    </xf>
    <xf numFmtId="0" fontId="24" fillId="36" borderId="11" xfId="0" applyFont="1" applyFill="1" applyBorder="1" applyAlignment="1" applyProtection="1">
      <alignment vertical="center"/>
    </xf>
    <xf numFmtId="0" fontId="24" fillId="36" borderId="14" xfId="0" applyFont="1" applyFill="1" applyBorder="1" applyAlignment="1" applyProtection="1">
      <alignment vertical="center"/>
    </xf>
    <xf numFmtId="0" fontId="0" fillId="0" borderId="0" xfId="0" applyAlignment="1" applyProtection="1">
      <alignment vertical="top" wrapText="1"/>
    </xf>
    <xf numFmtId="165" fontId="22" fillId="34" borderId="18" xfId="2" applyNumberFormat="1" applyFill="1" applyBorder="1" applyAlignment="1" applyProtection="1">
      <alignment vertical="top"/>
      <protection locked="0"/>
    </xf>
    <xf numFmtId="44" fontId="22" fillId="0" borderId="16" xfId="2" applyBorder="1" applyAlignment="1" applyProtection="1">
      <alignment vertical="center"/>
    </xf>
    <xf numFmtId="10" fontId="22" fillId="0" borderId="16" xfId="3" applyNumberFormat="1" applyBorder="1" applyAlignment="1" applyProtection="1">
      <alignment vertical="center"/>
    </xf>
    <xf numFmtId="1" fontId="0" fillId="0" borderId="18" xfId="0" applyNumberFormat="1" applyFill="1" applyBorder="1" applyAlignment="1" applyProtection="1">
      <alignment vertical="center"/>
    </xf>
    <xf numFmtId="1" fontId="0" fillId="0" borderId="16" xfId="0" applyNumberFormat="1" applyFill="1" applyBorder="1" applyAlignment="1" applyProtection="1">
      <alignment vertical="center"/>
    </xf>
    <xf numFmtId="1" fontId="22" fillId="37" borderId="18" xfId="0" applyNumberFormat="1" applyFont="1" applyFill="1" applyBorder="1" applyAlignment="1" applyProtection="1">
      <alignment vertical="center"/>
    </xf>
    <xf numFmtId="0" fontId="22" fillId="0" borderId="0" xfId="4" applyFont="1" applyAlignment="1" applyProtection="1">
      <alignment vertical="top"/>
    </xf>
    <xf numFmtId="0" fontId="22" fillId="0" borderId="0" xfId="4" applyAlignment="1" applyProtection="1">
      <alignment vertical="top"/>
    </xf>
    <xf numFmtId="0" fontId="22" fillId="35" borderId="0" xfId="4" applyFill="1" applyAlignment="1" applyProtection="1">
      <alignment vertical="top"/>
      <protection locked="0"/>
    </xf>
    <xf numFmtId="0" fontId="22" fillId="0" borderId="0" xfId="4" applyFill="1" applyAlignment="1" applyProtection="1">
      <alignment vertical="top"/>
    </xf>
    <xf numFmtId="1" fontId="22" fillId="37" borderId="18" xfId="4" applyNumberFormat="1" applyFill="1" applyBorder="1" applyAlignment="1" applyProtection="1">
      <alignment vertical="center"/>
    </xf>
    <xf numFmtId="0" fontId="22" fillId="0" borderId="0" xfId="4" applyAlignment="1" applyProtection="1">
      <alignment vertical="center"/>
    </xf>
    <xf numFmtId="44" fontId="22" fillId="0" borderId="18" xfId="4" applyNumberFormat="1" applyBorder="1" applyAlignment="1" applyProtection="1">
      <alignment vertical="center"/>
    </xf>
    <xf numFmtId="0" fontId="22" fillId="0" borderId="0" xfId="4" applyProtection="1"/>
    <xf numFmtId="0" fontId="22" fillId="39" borderId="22" xfId="0" applyFont="1" applyFill="1" applyBorder="1" applyProtection="1"/>
    <xf numFmtId="0" fontId="0" fillId="39" borderId="23" xfId="0" applyFill="1" applyBorder="1" applyAlignment="1" applyProtection="1">
      <alignment vertical="top"/>
    </xf>
    <xf numFmtId="0" fontId="0" fillId="39" borderId="23" xfId="0" applyFill="1" applyBorder="1" applyAlignment="1" applyProtection="1">
      <alignment vertical="top"/>
      <protection locked="0"/>
    </xf>
    <xf numFmtId="165" fontId="22" fillId="39" borderId="24" xfId="2" applyNumberFormat="1" applyFill="1" applyBorder="1" applyAlignment="1" applyProtection="1">
      <alignment vertical="top"/>
      <protection locked="0"/>
    </xf>
    <xf numFmtId="0" fontId="0" fillId="39" borderId="25" xfId="0" applyFill="1" applyBorder="1" applyAlignment="1" applyProtection="1">
      <alignment vertical="center"/>
      <protection locked="0"/>
    </xf>
    <xf numFmtId="44" fontId="22" fillId="39" borderId="23" xfId="2" applyFill="1" applyBorder="1" applyAlignment="1" applyProtection="1">
      <alignment vertical="center"/>
    </xf>
    <xf numFmtId="0" fontId="0" fillId="39" borderId="23" xfId="0" applyFill="1" applyBorder="1" applyAlignment="1" applyProtection="1">
      <alignment vertical="center"/>
    </xf>
    <xf numFmtId="0" fontId="0" fillId="39" borderId="24" xfId="0" applyFill="1" applyBorder="1" applyAlignment="1" applyProtection="1">
      <alignment vertical="center"/>
      <protection locked="0"/>
    </xf>
    <xf numFmtId="44" fontId="0" fillId="39" borderId="24" xfId="0" applyNumberFormat="1" applyFill="1" applyBorder="1" applyAlignment="1" applyProtection="1">
      <alignment vertical="center"/>
    </xf>
    <xf numFmtId="10" fontId="22" fillId="39" borderId="26" xfId="3" applyNumberFormat="1" applyFill="1" applyBorder="1" applyAlignment="1" applyProtection="1">
      <alignment vertical="center"/>
    </xf>
    <xf numFmtId="0" fontId="24" fillId="0" borderId="0" xfId="0" applyFont="1" applyFill="1" applyAlignment="1" applyProtection="1">
      <alignment vertical="top"/>
    </xf>
    <xf numFmtId="9" fontId="0" fillId="0" borderId="18" xfId="0" applyNumberFormat="1" applyFill="1" applyBorder="1" applyAlignment="1" applyProtection="1">
      <alignment vertical="top"/>
    </xf>
    <xf numFmtId="9" fontId="0" fillId="0" borderId="0" xfId="0" applyNumberFormat="1" applyFill="1" applyBorder="1" applyAlignment="1" applyProtection="1">
      <alignment vertical="center"/>
    </xf>
    <xf numFmtId="44" fontId="24" fillId="0" borderId="21" xfId="0" applyNumberFormat="1" applyFont="1" applyFill="1" applyBorder="1" applyAlignment="1" applyProtection="1">
      <alignment vertical="center"/>
    </xf>
    <xf numFmtId="0" fontId="24" fillId="0" borderId="18" xfId="0" applyFont="1" applyFill="1" applyBorder="1" applyAlignment="1" applyProtection="1">
      <alignment vertical="center"/>
    </xf>
    <xf numFmtId="9" fontId="24" fillId="0" borderId="18" xfId="0" applyNumberFormat="1" applyFont="1" applyFill="1" applyBorder="1" applyAlignment="1" applyProtection="1">
      <alignment vertical="center"/>
    </xf>
    <xf numFmtId="0" fontId="24" fillId="0" borderId="0" xfId="0" applyFont="1" applyFill="1" applyBorder="1" applyAlignment="1" applyProtection="1">
      <alignment vertical="center"/>
    </xf>
    <xf numFmtId="44" fontId="24" fillId="0" borderId="18" xfId="0" applyNumberFormat="1" applyFont="1" applyFill="1" applyBorder="1" applyAlignment="1" applyProtection="1">
      <alignment vertical="center"/>
    </xf>
    <xf numFmtId="10" fontId="24" fillId="0" borderId="16" xfId="3" applyNumberFormat="1" applyFont="1" applyFill="1" applyBorder="1" applyAlignment="1" applyProtection="1">
      <alignment vertical="center"/>
    </xf>
    <xf numFmtId="0" fontId="22" fillId="0" borderId="0" xfId="0" applyFont="1" applyFill="1" applyAlignment="1" applyProtection="1">
      <alignment horizontal="left" vertical="top" indent="1"/>
    </xf>
    <xf numFmtId="9" fontId="0" fillId="0" borderId="18" xfId="0" applyNumberFormat="1" applyFill="1" applyBorder="1" applyAlignment="1" applyProtection="1">
      <alignment vertical="top"/>
      <protection locked="0"/>
    </xf>
    <xf numFmtId="0" fontId="0" fillId="0" borderId="0" xfId="0" applyFill="1" applyBorder="1" applyAlignment="1" applyProtection="1">
      <alignment vertical="center"/>
    </xf>
    <xf numFmtId="44" fontId="22" fillId="0" borderId="21" xfId="0" applyNumberFormat="1" applyFont="1" applyFill="1" applyBorder="1" applyAlignment="1" applyProtection="1">
      <alignment vertical="center"/>
    </xf>
    <xf numFmtId="0" fontId="22" fillId="0" borderId="18" xfId="0" applyFont="1" applyFill="1" applyBorder="1" applyAlignment="1" applyProtection="1">
      <alignment vertical="center"/>
    </xf>
    <xf numFmtId="9" fontId="22" fillId="0" borderId="18" xfId="0" applyNumberFormat="1" applyFont="1" applyFill="1" applyBorder="1" applyAlignment="1" applyProtection="1">
      <alignment vertical="center"/>
      <protection locked="0"/>
    </xf>
    <xf numFmtId="44" fontId="22" fillId="0" borderId="16" xfId="0" applyNumberFormat="1" applyFont="1" applyFill="1" applyBorder="1" applyAlignment="1" applyProtection="1">
      <alignment vertical="center"/>
    </xf>
    <xf numFmtId="0" fontId="22" fillId="0" borderId="0" xfId="0" applyFont="1" applyFill="1" applyBorder="1" applyAlignment="1" applyProtection="1">
      <alignment vertical="center"/>
    </xf>
    <xf numFmtId="44" fontId="22" fillId="0" borderId="18" xfId="0" applyNumberFormat="1" applyFont="1" applyFill="1" applyBorder="1" applyAlignment="1" applyProtection="1">
      <alignment vertical="center"/>
    </xf>
    <xf numFmtId="10" fontId="22" fillId="0" borderId="16" xfId="3" applyNumberFormat="1" applyFont="1" applyFill="1" applyBorder="1" applyAlignment="1" applyProtection="1">
      <alignment vertical="center"/>
    </xf>
    <xf numFmtId="0" fontId="24" fillId="0" borderId="0" xfId="0" applyFont="1" applyAlignment="1" applyProtection="1">
      <alignment horizontal="left" vertical="top" wrapText="1" indent="1"/>
    </xf>
    <xf numFmtId="0" fontId="0" fillId="0" borderId="18" xfId="0" applyFill="1" applyBorder="1" applyAlignment="1" applyProtection="1">
      <alignment vertical="top"/>
    </xf>
    <xf numFmtId="44" fontId="32" fillId="0" borderId="21" xfId="0" applyNumberFormat="1" applyFont="1" applyFill="1" applyBorder="1" applyAlignment="1" applyProtection="1">
      <alignment vertical="center"/>
    </xf>
    <xf numFmtId="44" fontId="32" fillId="0" borderId="18" xfId="0" applyNumberFormat="1" applyFont="1" applyFill="1" applyBorder="1" applyAlignment="1" applyProtection="1">
      <alignment vertical="center"/>
    </xf>
    <xf numFmtId="10" fontId="32" fillId="0" borderId="16" xfId="3" applyNumberFormat="1" applyFont="1" applyFill="1" applyBorder="1" applyAlignment="1" applyProtection="1">
      <alignment vertical="center"/>
    </xf>
    <xf numFmtId="0" fontId="0" fillId="40" borderId="0" xfId="0" applyFill="1" applyAlignment="1" applyProtection="1">
      <alignment vertical="top"/>
    </xf>
    <xf numFmtId="0" fontId="0" fillId="40" borderId="19" xfId="0" applyFill="1" applyBorder="1" applyAlignment="1" applyProtection="1">
      <alignment vertical="top"/>
    </xf>
    <xf numFmtId="0" fontId="0" fillId="40" borderId="27" xfId="0" applyFill="1" applyBorder="1" applyAlignment="1" applyProtection="1">
      <alignment vertical="center"/>
    </xf>
    <xf numFmtId="44" fontId="24" fillId="40" borderId="28" xfId="0" applyNumberFormat="1" applyFont="1" applyFill="1" applyBorder="1" applyAlignment="1" applyProtection="1">
      <alignment vertical="center"/>
    </xf>
    <xf numFmtId="0" fontId="24" fillId="40" borderId="19" xfId="0" applyFont="1" applyFill="1" applyBorder="1" applyAlignment="1" applyProtection="1">
      <alignment vertical="center"/>
    </xf>
    <xf numFmtId="44" fontId="24" fillId="40" borderId="20" xfId="0" applyNumberFormat="1" applyFont="1" applyFill="1" applyBorder="1" applyAlignment="1" applyProtection="1">
      <alignment vertical="center"/>
    </xf>
    <xf numFmtId="0" fontId="24" fillId="40" borderId="27" xfId="0" applyFont="1" applyFill="1" applyBorder="1" applyAlignment="1" applyProtection="1">
      <alignment vertical="center"/>
    </xf>
    <xf numFmtId="44" fontId="24" fillId="40" borderId="19" xfId="0" applyNumberFormat="1" applyFont="1" applyFill="1" applyBorder="1" applyAlignment="1" applyProtection="1">
      <alignment vertical="center"/>
    </xf>
    <xf numFmtId="10" fontId="24" fillId="40" borderId="20" xfId="3" applyNumberFormat="1" applyFont="1" applyFill="1" applyBorder="1" applyAlignment="1" applyProtection="1">
      <alignment vertical="center"/>
    </xf>
    <xf numFmtId="0" fontId="22" fillId="39" borderId="22" xfId="4" applyFont="1" applyFill="1" applyBorder="1" applyProtection="1"/>
    <xf numFmtId="0" fontId="22" fillId="39" borderId="23" xfId="4" applyFill="1" applyBorder="1" applyAlignment="1" applyProtection="1">
      <alignment vertical="top"/>
    </xf>
    <xf numFmtId="0" fontId="22" fillId="39" borderId="23" xfId="4" applyFill="1" applyBorder="1" applyAlignment="1" applyProtection="1">
      <alignment vertical="top"/>
      <protection locked="0"/>
    </xf>
    <xf numFmtId="0" fontId="22" fillId="39" borderId="25" xfId="4" applyFill="1" applyBorder="1" applyAlignment="1" applyProtection="1">
      <alignment vertical="center"/>
      <protection locked="0"/>
    </xf>
    <xf numFmtId="0" fontId="22" fillId="39" borderId="23" xfId="4" applyFill="1" applyBorder="1" applyAlignment="1" applyProtection="1">
      <alignment vertical="center"/>
    </xf>
    <xf numFmtId="0" fontId="22" fillId="39" borderId="24" xfId="4" applyFill="1" applyBorder="1" applyAlignment="1" applyProtection="1">
      <alignment vertical="center"/>
      <protection locked="0"/>
    </xf>
    <xf numFmtId="44" fontId="22" fillId="39" borderId="24" xfId="4" applyNumberFormat="1" applyFill="1" applyBorder="1" applyAlignment="1" applyProtection="1">
      <alignment vertical="center"/>
    </xf>
    <xf numFmtId="0" fontId="24" fillId="0" borderId="0" xfId="4" applyFont="1" applyFill="1" applyAlignment="1" applyProtection="1">
      <alignment vertical="top"/>
    </xf>
    <xf numFmtId="9" fontId="22" fillId="0" borderId="18" xfId="4" applyNumberFormat="1" applyFill="1" applyBorder="1" applyAlignment="1" applyProtection="1">
      <alignment vertical="top"/>
    </xf>
    <xf numFmtId="9" fontId="22" fillId="0" borderId="0" xfId="4" applyNumberFormat="1" applyFill="1" applyBorder="1" applyAlignment="1" applyProtection="1">
      <alignment vertical="center"/>
    </xf>
    <xf numFmtId="44" fontId="24" fillId="0" borderId="21" xfId="4" applyNumberFormat="1" applyFont="1" applyFill="1" applyBorder="1" applyAlignment="1" applyProtection="1">
      <alignment vertical="center"/>
    </xf>
    <xf numFmtId="0" fontId="24" fillId="0" borderId="18" xfId="4" applyFont="1" applyFill="1" applyBorder="1" applyAlignment="1" applyProtection="1">
      <alignment vertical="center"/>
    </xf>
    <xf numFmtId="9" fontId="24" fillId="0" borderId="18" xfId="4" applyNumberFormat="1" applyFont="1" applyFill="1" applyBorder="1" applyAlignment="1" applyProtection="1">
      <alignment vertical="center"/>
    </xf>
    <xf numFmtId="0" fontId="24" fillId="0" borderId="0" xfId="4" applyFont="1" applyFill="1" applyBorder="1" applyAlignment="1" applyProtection="1">
      <alignment vertical="center"/>
    </xf>
    <xf numFmtId="44" fontId="24" fillId="0" borderId="18" xfId="4" applyNumberFormat="1" applyFont="1" applyFill="1" applyBorder="1" applyAlignment="1" applyProtection="1">
      <alignment vertical="center"/>
    </xf>
    <xf numFmtId="0" fontId="22" fillId="0" borderId="0" xfId="4" applyFont="1" applyFill="1" applyAlignment="1" applyProtection="1">
      <alignment horizontal="left" vertical="top" indent="1"/>
    </xf>
    <xf numFmtId="9" fontId="22" fillId="0" borderId="18" xfId="4" applyNumberFormat="1" applyFill="1" applyBorder="1" applyAlignment="1" applyProtection="1">
      <alignment vertical="top"/>
      <protection locked="0"/>
    </xf>
    <xf numFmtId="44" fontId="22" fillId="0" borderId="21" xfId="4" applyNumberFormat="1" applyFont="1" applyFill="1" applyBorder="1" applyAlignment="1" applyProtection="1">
      <alignment vertical="center"/>
    </xf>
    <xf numFmtId="0" fontId="22" fillId="0" borderId="18" xfId="4" applyFont="1" applyFill="1" applyBorder="1" applyAlignment="1" applyProtection="1">
      <alignment vertical="center"/>
    </xf>
    <xf numFmtId="9" fontId="22" fillId="0" borderId="18" xfId="4" applyNumberFormat="1" applyFont="1" applyFill="1" applyBorder="1" applyAlignment="1" applyProtection="1">
      <alignment vertical="top"/>
      <protection locked="0"/>
    </xf>
    <xf numFmtId="9" fontId="22" fillId="0" borderId="18" xfId="4" applyNumberFormat="1" applyFont="1" applyFill="1" applyBorder="1" applyAlignment="1" applyProtection="1">
      <alignment vertical="center"/>
    </xf>
    <xf numFmtId="44" fontId="22" fillId="0" borderId="16" xfId="4" applyNumberFormat="1" applyFont="1" applyFill="1" applyBorder="1" applyAlignment="1" applyProtection="1">
      <alignment vertical="center"/>
    </xf>
    <xf numFmtId="0" fontId="22" fillId="0" borderId="0" xfId="4" applyFont="1" applyFill="1" applyBorder="1" applyAlignment="1" applyProtection="1">
      <alignment vertical="center"/>
    </xf>
    <xf numFmtId="44" fontId="22" fillId="0" borderId="18" xfId="4" applyNumberFormat="1" applyFont="1" applyFill="1" applyBorder="1" applyAlignment="1" applyProtection="1">
      <alignment vertical="center"/>
    </xf>
    <xf numFmtId="0" fontId="24" fillId="0" borderId="0" xfId="4" applyFont="1" applyAlignment="1" applyProtection="1">
      <alignment horizontal="left" vertical="top" wrapText="1" indent="1"/>
    </xf>
    <xf numFmtId="0" fontId="22" fillId="0" borderId="18" xfId="4" applyFill="1" applyBorder="1" applyAlignment="1" applyProtection="1">
      <alignment vertical="top"/>
    </xf>
    <xf numFmtId="0" fontId="22" fillId="0" borderId="0" xfId="4" applyFill="1" applyBorder="1" applyAlignment="1" applyProtection="1">
      <alignment vertical="center"/>
    </xf>
    <xf numFmtId="44" fontId="32" fillId="0" borderId="21" xfId="4" applyNumberFormat="1" applyFont="1" applyFill="1" applyBorder="1" applyAlignment="1" applyProtection="1">
      <alignment vertical="center"/>
    </xf>
    <xf numFmtId="44" fontId="32" fillId="0" borderId="18" xfId="4" applyNumberFormat="1" applyFont="1" applyFill="1" applyBorder="1" applyAlignment="1" applyProtection="1">
      <alignment vertical="center"/>
    </xf>
    <xf numFmtId="0" fontId="22" fillId="40" borderId="0" xfId="4" applyFill="1" applyAlignment="1" applyProtection="1">
      <alignment vertical="top"/>
    </xf>
    <xf numFmtId="0" fontId="22" fillId="40" borderId="18" xfId="4" applyFill="1" applyBorder="1" applyAlignment="1" applyProtection="1">
      <alignment vertical="top"/>
    </xf>
    <xf numFmtId="0" fontId="22" fillId="40" borderId="0" xfId="4" applyFill="1" applyBorder="1" applyAlignment="1" applyProtection="1">
      <alignment vertical="center"/>
    </xf>
    <xf numFmtId="44" fontId="24" fillId="40" borderId="21" xfId="4" applyNumberFormat="1" applyFont="1" applyFill="1" applyBorder="1" applyAlignment="1" applyProtection="1">
      <alignment vertical="center"/>
    </xf>
    <xf numFmtId="0" fontId="24" fillId="40" borderId="18" xfId="4" applyFont="1" applyFill="1" applyBorder="1" applyAlignment="1" applyProtection="1">
      <alignment vertical="center"/>
    </xf>
    <xf numFmtId="44" fontId="24" fillId="40" borderId="16" xfId="4" applyNumberFormat="1" applyFont="1" applyFill="1" applyBorder="1" applyAlignment="1" applyProtection="1">
      <alignment vertical="center"/>
    </xf>
    <xf numFmtId="0" fontId="24" fillId="40" borderId="0" xfId="4" applyFont="1" applyFill="1" applyBorder="1" applyAlignment="1" applyProtection="1">
      <alignment vertical="center"/>
    </xf>
    <xf numFmtId="44" fontId="24" fillId="40" borderId="18" xfId="4" applyNumberFormat="1" applyFont="1" applyFill="1" applyBorder="1" applyAlignment="1" applyProtection="1">
      <alignment vertical="center"/>
    </xf>
    <xf numFmtId="10" fontId="24" fillId="40" borderId="16" xfId="3" applyNumberFormat="1" applyFont="1" applyFill="1" applyBorder="1" applyAlignment="1" applyProtection="1">
      <alignment vertical="center"/>
    </xf>
    <xf numFmtId="165" fontId="22" fillId="39" borderId="25" xfId="2" applyNumberFormat="1" applyFill="1" applyBorder="1" applyAlignment="1" applyProtection="1">
      <alignment vertical="top"/>
      <protection locked="0"/>
    </xf>
    <xf numFmtId="0" fontId="22" fillId="39" borderId="23" xfId="4" applyFill="1" applyBorder="1" applyAlignment="1" applyProtection="1">
      <alignment vertical="center"/>
      <protection locked="0"/>
    </xf>
    <xf numFmtId="44" fontId="22" fillId="39" borderId="29" xfId="2" applyFill="1" applyBorder="1" applyAlignment="1" applyProtection="1">
      <alignment vertical="center"/>
    </xf>
    <xf numFmtId="0" fontId="22" fillId="39" borderId="25" xfId="4" applyFill="1" applyBorder="1" applyAlignment="1" applyProtection="1">
      <alignment vertical="center"/>
    </xf>
    <xf numFmtId="44" fontId="22" fillId="39" borderId="24" xfId="2" applyFill="1" applyBorder="1" applyAlignment="1" applyProtection="1">
      <alignment vertical="center"/>
    </xf>
    <xf numFmtId="44" fontId="22" fillId="39" borderId="25" xfId="4" applyNumberFormat="1" applyFill="1" applyBorder="1" applyAlignment="1" applyProtection="1">
      <alignment vertical="center"/>
    </xf>
    <xf numFmtId="44" fontId="0" fillId="0" borderId="0" xfId="0" applyNumberFormat="1" applyProtection="1"/>
    <xf numFmtId="167" fontId="22" fillId="34" borderId="11" xfId="3" applyNumberFormat="1" applyFill="1" applyBorder="1" applyProtection="1">
      <protection locked="0"/>
    </xf>
    <xf numFmtId="0" fontId="33" fillId="0" borderId="0" xfId="0" applyFont="1" applyProtection="1"/>
    <xf numFmtId="0" fontId="0" fillId="38" borderId="0" xfId="0" applyFill="1" applyProtection="1"/>
    <xf numFmtId="0" fontId="0" fillId="0" borderId="0" xfId="0" applyFont="1" applyProtection="1"/>
    <xf numFmtId="0" fontId="0" fillId="34" borderId="0" xfId="0" applyFont="1" applyFill="1" applyAlignment="1" applyProtection="1">
      <alignment vertical="top" wrapText="1"/>
    </xf>
    <xf numFmtId="165" fontId="0" fillId="66" borderId="18" xfId="2" applyNumberFormat="1" applyFont="1" applyFill="1" applyBorder="1" applyAlignment="1" applyProtection="1">
      <alignment vertical="top"/>
      <protection locked="0"/>
    </xf>
    <xf numFmtId="44" fontId="32" fillId="66" borderId="16" xfId="0" applyNumberFormat="1" applyFont="1" applyFill="1" applyBorder="1" applyAlignment="1" applyProtection="1">
      <alignment vertical="center"/>
    </xf>
    <xf numFmtId="44" fontId="32" fillId="66" borderId="16" xfId="4" applyNumberFormat="1" applyFont="1" applyFill="1" applyBorder="1" applyAlignment="1" applyProtection="1">
      <alignment vertical="center"/>
    </xf>
    <xf numFmtId="44" fontId="0" fillId="34" borderId="18" xfId="2" applyNumberFormat="1" applyFont="1" applyFill="1" applyBorder="1" applyAlignment="1" applyProtection="1">
      <alignment vertical="top"/>
      <protection locked="0"/>
    </xf>
    <xf numFmtId="43" fontId="0" fillId="34" borderId="18" xfId="1" applyFont="1" applyFill="1" applyBorder="1" applyAlignment="1" applyProtection="1">
      <alignment vertical="center"/>
      <protection locked="0"/>
    </xf>
    <xf numFmtId="44" fontId="0" fillId="34" borderId="18" xfId="2" applyNumberFormat="1" applyFont="1" applyFill="1" applyBorder="1" applyAlignment="1" applyProtection="1">
      <alignment vertical="center"/>
      <protection locked="0"/>
    </xf>
    <xf numFmtId="184" fontId="0" fillId="34" borderId="18" xfId="1" applyNumberFormat="1" applyFont="1" applyFill="1" applyBorder="1" applyAlignment="1" applyProtection="1">
      <alignment vertical="center"/>
      <protection locked="0"/>
    </xf>
    <xf numFmtId="43" fontId="24" fillId="34" borderId="11" xfId="1" applyNumberFormat="1" applyFont="1" applyFill="1" applyBorder="1" applyProtection="1">
      <protection locked="0"/>
    </xf>
    <xf numFmtId="185" fontId="0" fillId="38" borderId="18" xfId="0" applyNumberFormat="1" applyFill="1" applyBorder="1" applyAlignment="1" applyProtection="1">
      <alignment vertical="center"/>
    </xf>
    <xf numFmtId="43" fontId="24" fillId="34" borderId="11" xfId="1" applyFont="1" applyFill="1" applyBorder="1" applyProtection="1">
      <protection locked="0"/>
    </xf>
    <xf numFmtId="186" fontId="0" fillId="34" borderId="18" xfId="1" applyNumberFormat="1" applyFont="1" applyFill="1" applyBorder="1" applyAlignment="1" applyProtection="1">
      <alignment vertical="center"/>
      <protection locked="0"/>
    </xf>
    <xf numFmtId="0" fontId="24" fillId="0" borderId="0" xfId="0" applyFont="1" applyFill="1"/>
    <xf numFmtId="0" fontId="25" fillId="0" borderId="0" xfId="0" applyFont="1" applyFill="1" applyAlignment="1">
      <alignment horizontal="right" vertical="top"/>
    </xf>
    <xf numFmtId="0" fontId="25" fillId="0" borderId="10" xfId="0" applyFont="1" applyFill="1" applyBorder="1" applyAlignment="1">
      <alignment horizontal="right" vertical="top"/>
    </xf>
    <xf numFmtId="0" fontId="28" fillId="0" borderId="0" xfId="0" applyFont="1" applyAlignment="1" applyProtection="1"/>
    <xf numFmtId="0" fontId="0" fillId="0" borderId="0" xfId="0" applyFill="1"/>
    <xf numFmtId="0" fontId="28" fillId="0" borderId="0" xfId="0" applyFont="1" applyFill="1" applyAlignment="1" applyProtection="1"/>
    <xf numFmtId="0" fontId="0" fillId="34" borderId="0" xfId="0" applyFill="1" applyProtection="1"/>
    <xf numFmtId="0" fontId="3" fillId="0" borderId="0" xfId="46642"/>
    <xf numFmtId="0" fontId="75" fillId="0" borderId="26" xfId="46642" applyFont="1" applyBorder="1" applyAlignment="1">
      <alignment horizontal="center" vertical="center" wrapText="1"/>
    </xf>
    <xf numFmtId="0" fontId="76" fillId="0" borderId="43" xfId="46642" applyFont="1" applyBorder="1" applyAlignment="1">
      <alignment vertical="center" wrapText="1"/>
    </xf>
    <xf numFmtId="44" fontId="77" fillId="0" borderId="44" xfId="46643" applyFont="1" applyBorder="1" applyAlignment="1">
      <alignment vertical="center" wrapText="1"/>
    </xf>
    <xf numFmtId="44" fontId="77" fillId="0" borderId="45" xfId="46643" applyFont="1" applyBorder="1" applyAlignment="1">
      <alignment vertical="center" wrapText="1"/>
    </xf>
    <xf numFmtId="44" fontId="77" fillId="0" borderId="46" xfId="46643" applyFont="1" applyBorder="1" applyAlignment="1">
      <alignment vertical="center" wrapText="1"/>
    </xf>
    <xf numFmtId="0" fontId="76" fillId="0" borderId="48" xfId="46642" applyFont="1" applyBorder="1" applyAlignment="1">
      <alignment vertical="center" wrapText="1"/>
    </xf>
    <xf numFmtId="44" fontId="77" fillId="0" borderId="49" xfId="46643" applyFont="1" applyBorder="1" applyAlignment="1">
      <alignment vertical="center" wrapText="1"/>
    </xf>
    <xf numFmtId="44" fontId="77" fillId="0" borderId="19" xfId="46643" applyFont="1" applyBorder="1" applyAlignment="1">
      <alignment vertical="center" wrapText="1"/>
    </xf>
    <xf numFmtId="44" fontId="77" fillId="0" borderId="50" xfId="46643" applyFont="1" applyBorder="1" applyAlignment="1">
      <alignment vertical="center" wrapText="1"/>
    </xf>
    <xf numFmtId="0" fontId="76" fillId="0" borderId="51" xfId="46642" applyFont="1" applyBorder="1" applyAlignment="1">
      <alignment vertical="center" wrapText="1"/>
    </xf>
    <xf numFmtId="0" fontId="77" fillId="0" borderId="52" xfId="46642" applyFont="1" applyBorder="1" applyAlignment="1">
      <alignment vertical="center" wrapText="1"/>
    </xf>
    <xf numFmtId="10" fontId="77" fillId="0" borderId="11" xfId="46644" applyNumberFormat="1" applyFont="1" applyBorder="1" applyAlignment="1">
      <alignment vertical="center" wrapText="1"/>
    </xf>
    <xf numFmtId="10" fontId="77" fillId="0" borderId="53" xfId="46644" applyNumberFormat="1" applyFont="1" applyBorder="1" applyAlignment="1">
      <alignment vertical="center" wrapText="1"/>
    </xf>
    <xf numFmtId="0" fontId="76" fillId="0" borderId="55" xfId="46642" applyFont="1" applyBorder="1" applyAlignment="1">
      <alignment vertical="center" wrapText="1"/>
    </xf>
    <xf numFmtId="0" fontId="77" fillId="0" borderId="56" xfId="46642" applyFont="1" applyBorder="1" applyAlignment="1">
      <alignment vertical="center" wrapText="1"/>
    </xf>
    <xf numFmtId="10" fontId="77" fillId="0" borderId="57" xfId="46644" applyNumberFormat="1" applyFont="1" applyBorder="1" applyAlignment="1">
      <alignment vertical="center" wrapText="1"/>
    </xf>
    <xf numFmtId="10" fontId="77" fillId="0" borderId="58" xfId="46644" applyNumberFormat="1" applyFont="1" applyBorder="1" applyAlignment="1">
      <alignment vertical="center" wrapText="1"/>
    </xf>
    <xf numFmtId="0" fontId="19" fillId="0" borderId="0" xfId="46642" applyFont="1"/>
    <xf numFmtId="10" fontId="0" fillId="0" borderId="0" xfId="46644" applyNumberFormat="1" applyFont="1"/>
    <xf numFmtId="10" fontId="3" fillId="0" borderId="0" xfId="46642" applyNumberFormat="1"/>
    <xf numFmtId="10" fontId="24" fillId="67" borderId="20" xfId="3" applyNumberFormat="1" applyFont="1" applyFill="1" applyBorder="1" applyAlignment="1" applyProtection="1">
      <alignment vertical="center"/>
    </xf>
    <xf numFmtId="10" fontId="78" fillId="0" borderId="11" xfId="46644" applyNumberFormat="1" applyFont="1" applyBorder="1" applyAlignment="1">
      <alignment vertical="center" wrapText="1"/>
    </xf>
    <xf numFmtId="10" fontId="78" fillId="0" borderId="53" xfId="46644" applyNumberFormat="1" applyFont="1" applyBorder="1" applyAlignment="1">
      <alignment vertical="center" wrapText="1"/>
    </xf>
    <xf numFmtId="0" fontId="2" fillId="0" borderId="0" xfId="46642" applyFont="1"/>
    <xf numFmtId="0" fontId="1" fillId="0" borderId="0" xfId="46645"/>
    <xf numFmtId="0" fontId="19" fillId="0" borderId="0" xfId="46645" applyFont="1"/>
    <xf numFmtId="0" fontId="1" fillId="0" borderId="0" xfId="46649"/>
    <xf numFmtId="43" fontId="1" fillId="0" borderId="0" xfId="46650" applyFont="1"/>
    <xf numFmtId="43" fontId="1" fillId="0" borderId="0" xfId="46649" applyNumberFormat="1"/>
    <xf numFmtId="0" fontId="19" fillId="0" borderId="0" xfId="46649" applyFont="1"/>
    <xf numFmtId="186" fontId="1" fillId="0" borderId="0" xfId="46649" applyNumberFormat="1"/>
    <xf numFmtId="0" fontId="24" fillId="0" borderId="0" xfId="0" applyFont="1"/>
    <xf numFmtId="2" fontId="1" fillId="0" borderId="0" xfId="46653" applyNumberFormat="1"/>
    <xf numFmtId="187" fontId="1" fillId="0" borderId="0" xfId="46653" applyNumberFormat="1"/>
    <xf numFmtId="43" fontId="0" fillId="0" borderId="0" xfId="1" applyFont="1"/>
    <xf numFmtId="44" fontId="0" fillId="0" borderId="16" xfId="2" applyFont="1" applyFill="1" applyBorder="1" applyAlignment="1" applyProtection="1">
      <alignment vertical="center"/>
    </xf>
    <xf numFmtId="44" fontId="0" fillId="0" borderId="18" xfId="0" applyNumberFormat="1" applyFill="1" applyBorder="1" applyAlignment="1" applyProtection="1">
      <alignment vertical="center"/>
    </xf>
    <xf numFmtId="43" fontId="0" fillId="0" borderId="0" xfId="0" applyNumberFormat="1"/>
    <xf numFmtId="43" fontId="0" fillId="0" borderId="18" xfId="0" applyNumberFormat="1" applyFill="1" applyBorder="1" applyAlignment="1" applyProtection="1">
      <alignment vertical="center"/>
    </xf>
    <xf numFmtId="44" fontId="77" fillId="0" borderId="44" xfId="46643" applyFont="1" applyFill="1" applyBorder="1" applyAlignment="1">
      <alignment vertical="center" wrapText="1"/>
    </xf>
    <xf numFmtId="44" fontId="77" fillId="0" borderId="45" xfId="46643" applyFont="1" applyFill="1" applyBorder="1" applyAlignment="1">
      <alignment vertical="center" wrapText="1"/>
    </xf>
    <xf numFmtId="44" fontId="77" fillId="0" borderId="49" xfId="46643" applyFont="1" applyFill="1" applyBorder="1" applyAlignment="1">
      <alignment vertical="center" wrapText="1"/>
    </xf>
    <xf numFmtId="44" fontId="77" fillId="0" borderId="19" xfId="46643" applyFont="1" applyFill="1" applyBorder="1" applyAlignment="1">
      <alignment vertical="center" wrapText="1"/>
    </xf>
    <xf numFmtId="0" fontId="77" fillId="0" borderId="52" xfId="46642" applyFont="1" applyFill="1" applyBorder="1" applyAlignment="1">
      <alignment vertical="center" wrapText="1"/>
    </xf>
    <xf numFmtId="10" fontId="78" fillId="0" borderId="11" xfId="46644" applyNumberFormat="1" applyFont="1" applyFill="1" applyBorder="1" applyAlignment="1">
      <alignment vertical="center" wrapText="1"/>
    </xf>
    <xf numFmtId="10" fontId="77" fillId="0" borderId="11" xfId="46644" applyNumberFormat="1" applyFont="1" applyFill="1" applyBorder="1" applyAlignment="1">
      <alignment vertical="center" wrapText="1"/>
    </xf>
    <xf numFmtId="0" fontId="77" fillId="0" borderId="56" xfId="46642" applyFont="1" applyFill="1" applyBorder="1" applyAlignment="1">
      <alignment vertical="center" wrapText="1"/>
    </xf>
    <xf numFmtId="10" fontId="77" fillId="0" borderId="57" xfId="46644" applyNumberFormat="1" applyFont="1" applyFill="1" applyBorder="1" applyAlignment="1">
      <alignment vertical="center" wrapText="1"/>
    </xf>
    <xf numFmtId="188" fontId="1" fillId="0" borderId="0" xfId="46653" applyNumberFormat="1"/>
    <xf numFmtId="0" fontId="79" fillId="0" borderId="41" xfId="46642" applyFont="1" applyBorder="1" applyAlignment="1">
      <alignment horizontal="center" vertical="center" wrapText="1"/>
    </xf>
    <xf numFmtId="188" fontId="1" fillId="0" borderId="0" xfId="46653" applyNumberFormat="1" applyFill="1"/>
    <xf numFmtId="0" fontId="76" fillId="0" borderId="42" xfId="46642" applyFont="1" applyBorder="1" applyAlignment="1">
      <alignment horizontal="center" vertical="center" wrapText="1"/>
    </xf>
    <xf numFmtId="0" fontId="76" fillId="0" borderId="47" xfId="46642" applyFont="1" applyBorder="1" applyAlignment="1">
      <alignment horizontal="center" vertical="center" wrapText="1"/>
    </xf>
    <xf numFmtId="0" fontId="76" fillId="0" borderId="54" xfId="46642" applyFont="1" applyBorder="1" applyAlignment="1">
      <alignment horizontal="center" vertical="center" wrapText="1"/>
    </xf>
    <xf numFmtId="0" fontId="19" fillId="0" borderId="22" xfId="46642" applyFont="1" applyBorder="1" applyAlignment="1">
      <alignment horizontal="center"/>
    </xf>
    <xf numFmtId="0" fontId="19" fillId="0" borderId="23" xfId="46642" applyFont="1" applyBorder="1" applyAlignment="1">
      <alignment horizontal="center"/>
    </xf>
    <xf numFmtId="0" fontId="19" fillId="0" borderId="26" xfId="46642" applyFont="1" applyBorder="1" applyAlignment="1">
      <alignment horizontal="center"/>
    </xf>
    <xf numFmtId="0" fontId="26" fillId="33" borderId="0" xfId="0" applyFont="1" applyFill="1" applyBorder="1" applyAlignment="1" applyProtection="1">
      <alignment horizontal="left" indent="7"/>
    </xf>
    <xf numFmtId="0" fontId="27" fillId="34" borderId="0" xfId="0" applyFont="1" applyFill="1" applyAlignment="1" applyProtection="1">
      <alignment horizontal="left" vertical="center"/>
    </xf>
    <xf numFmtId="0" fontId="24" fillId="0" borderId="12" xfId="0" applyFont="1" applyBorder="1" applyAlignment="1" applyProtection="1">
      <alignment horizontal="center"/>
    </xf>
    <xf numFmtId="0" fontId="24" fillId="0" borderId="13" xfId="0" applyFont="1" applyBorder="1" applyAlignment="1" applyProtection="1">
      <alignment horizontal="center"/>
    </xf>
    <xf numFmtId="0" fontId="24" fillId="0" borderId="14" xfId="0" applyFont="1" applyBorder="1" applyAlignment="1" applyProtection="1">
      <alignment horizontal="center"/>
    </xf>
    <xf numFmtId="0" fontId="24" fillId="0" borderId="0" xfId="0" applyFont="1" applyAlignment="1" applyProtection="1">
      <alignment horizontal="center" wrapText="1"/>
    </xf>
    <xf numFmtId="0" fontId="0" fillId="0" borderId="0" xfId="0" applyAlignment="1">
      <alignment horizontal="center" wrapText="1"/>
    </xf>
    <xf numFmtId="0" fontId="24" fillId="0" borderId="18" xfId="0" applyFont="1" applyFill="1" applyBorder="1" applyAlignment="1" applyProtection="1">
      <alignment horizontal="center" wrapText="1"/>
    </xf>
    <xf numFmtId="0" fontId="0" fillId="0" borderId="19" xfId="0" applyBorder="1" applyAlignment="1">
      <alignment wrapText="1"/>
    </xf>
    <xf numFmtId="0" fontId="24" fillId="0" borderId="16" xfId="0" applyFont="1" applyFill="1" applyBorder="1" applyAlignment="1" applyProtection="1">
      <alignment horizontal="center" wrapText="1"/>
    </xf>
    <xf numFmtId="0" fontId="0" fillId="0" borderId="20" xfId="0" applyBorder="1" applyAlignment="1">
      <alignment wrapText="1"/>
    </xf>
    <xf numFmtId="0" fontId="24" fillId="40" borderId="0" xfId="4" applyFont="1" applyFill="1" applyAlignment="1" applyProtection="1">
      <alignment horizontal="left" vertical="top" wrapText="1"/>
    </xf>
    <xf numFmtId="0" fontId="30" fillId="0" borderId="0" xfId="0" applyFont="1" applyAlignment="1" applyProtection="1">
      <alignment horizontal="left" vertical="top" wrapText="1" indent="1"/>
    </xf>
    <xf numFmtId="0" fontId="24" fillId="40" borderId="0" xfId="0" applyFont="1" applyFill="1" applyAlignment="1" applyProtection="1">
      <alignment horizontal="left" vertical="top" wrapText="1"/>
    </xf>
    <xf numFmtId="0" fontId="30" fillId="0" borderId="0" xfId="4" applyFont="1" applyAlignment="1" applyProtection="1">
      <alignment horizontal="left" vertical="top" wrapText="1" indent="1"/>
    </xf>
  </cellXfs>
  <cellStyles count="46657">
    <cellStyle name="$" xfId="5"/>
    <cellStyle name="$ 2" xfId="6"/>
    <cellStyle name="$ 2 2" xfId="7"/>
    <cellStyle name="$ 3" xfId="8"/>
    <cellStyle name="$.00" xfId="9"/>
    <cellStyle name="$.00 2" xfId="10"/>
    <cellStyle name="$.00 2 2" xfId="11"/>
    <cellStyle name="$.00 3" xfId="12"/>
    <cellStyle name="$_9. Rev2Cost_GDPIPI" xfId="13"/>
    <cellStyle name="$_lists" xfId="14"/>
    <cellStyle name="$_lists_4. Current Monthly Fixed Charge" xfId="15"/>
    <cellStyle name="$_Sheet4" xfId="16"/>
    <cellStyle name="$M" xfId="17"/>
    <cellStyle name="$M 2" xfId="18"/>
    <cellStyle name="$M 2 2" xfId="19"/>
    <cellStyle name="$M 3" xfId="20"/>
    <cellStyle name="$M.00" xfId="21"/>
    <cellStyle name="$M.00 2" xfId="22"/>
    <cellStyle name="$M.00 2 2" xfId="23"/>
    <cellStyle name="$M.00 3" xfId="24"/>
    <cellStyle name="$M_9. Rev2Cost_GDPIPI" xfId="25"/>
    <cellStyle name="20% - Accent1 2" xfId="26"/>
    <cellStyle name="20% - Accent1 2 10" xfId="27"/>
    <cellStyle name="20% - Accent1 2 10 2" xfId="28"/>
    <cellStyle name="20% - Accent1 2 10 3" xfId="29"/>
    <cellStyle name="20% - Accent1 2 10 4" xfId="30"/>
    <cellStyle name="20% - Accent1 2 10 5" xfId="31"/>
    <cellStyle name="20% - Accent1 2 10 6" xfId="32"/>
    <cellStyle name="20% - Accent1 2 10 7" xfId="33"/>
    <cellStyle name="20% - Accent1 2 10 8" xfId="34"/>
    <cellStyle name="20% - Accent1 2 11" xfId="35"/>
    <cellStyle name="20% - Accent1 2 11 2" xfId="36"/>
    <cellStyle name="20% - Accent1 2 11 3" xfId="37"/>
    <cellStyle name="20% - Accent1 2 11 4" xfId="38"/>
    <cellStyle name="20% - Accent1 2 11 5" xfId="39"/>
    <cellStyle name="20% - Accent1 2 11 6" xfId="40"/>
    <cellStyle name="20% - Accent1 2 11 7" xfId="41"/>
    <cellStyle name="20% - Accent1 2 11 8" xfId="42"/>
    <cellStyle name="20% - Accent1 2 12" xfId="43"/>
    <cellStyle name="20% - Accent1 2 12 2" xfId="44"/>
    <cellStyle name="20% - Accent1 2 12 3" xfId="45"/>
    <cellStyle name="20% - Accent1 2 12 4" xfId="46"/>
    <cellStyle name="20% - Accent1 2 12 5" xfId="47"/>
    <cellStyle name="20% - Accent1 2 12 6" xfId="48"/>
    <cellStyle name="20% - Accent1 2 12 7" xfId="49"/>
    <cellStyle name="20% - Accent1 2 12 8" xfId="50"/>
    <cellStyle name="20% - Accent1 2 13" xfId="51"/>
    <cellStyle name="20% - Accent1 2 13 2" xfId="52"/>
    <cellStyle name="20% - Accent1 2 13 3" xfId="53"/>
    <cellStyle name="20% - Accent1 2 13 4" xfId="54"/>
    <cellStyle name="20% - Accent1 2 13 5" xfId="55"/>
    <cellStyle name="20% - Accent1 2 13 6" xfId="56"/>
    <cellStyle name="20% - Accent1 2 13 7" xfId="57"/>
    <cellStyle name="20% - Accent1 2 13 8" xfId="58"/>
    <cellStyle name="20% - Accent1 2 14" xfId="59"/>
    <cellStyle name="20% - Accent1 2 14 2" xfId="60"/>
    <cellStyle name="20% - Accent1 2 14 3" xfId="61"/>
    <cellStyle name="20% - Accent1 2 14 4" xfId="62"/>
    <cellStyle name="20% - Accent1 2 14 5" xfId="63"/>
    <cellStyle name="20% - Accent1 2 14 6" xfId="64"/>
    <cellStyle name="20% - Accent1 2 14 7" xfId="65"/>
    <cellStyle name="20% - Accent1 2 14 8" xfId="66"/>
    <cellStyle name="20% - Accent1 2 15" xfId="67"/>
    <cellStyle name="20% - Accent1 2 15 2" xfId="68"/>
    <cellStyle name="20% - Accent1 2 15 3" xfId="69"/>
    <cellStyle name="20% - Accent1 2 15 4" xfId="70"/>
    <cellStyle name="20% - Accent1 2 15 5" xfId="71"/>
    <cellStyle name="20% - Accent1 2 15 6" xfId="72"/>
    <cellStyle name="20% - Accent1 2 15 7" xfId="73"/>
    <cellStyle name="20% - Accent1 2 15 8" xfId="74"/>
    <cellStyle name="20% - Accent1 2 16" xfId="75"/>
    <cellStyle name="20% - Accent1 2 16 2" xfId="76"/>
    <cellStyle name="20% - Accent1 2 16 3" xfId="77"/>
    <cellStyle name="20% - Accent1 2 16 4" xfId="78"/>
    <cellStyle name="20% - Accent1 2 16 5" xfId="79"/>
    <cellStyle name="20% - Accent1 2 16 6" xfId="80"/>
    <cellStyle name="20% - Accent1 2 16 7" xfId="81"/>
    <cellStyle name="20% - Accent1 2 16 8" xfId="82"/>
    <cellStyle name="20% - Accent1 2 17" xfId="83"/>
    <cellStyle name="20% - Accent1 2 17 2" xfId="84"/>
    <cellStyle name="20% - Accent1 2 17 3" xfId="85"/>
    <cellStyle name="20% - Accent1 2 17 4" xfId="86"/>
    <cellStyle name="20% - Accent1 2 17 5" xfId="87"/>
    <cellStyle name="20% - Accent1 2 17 6" xfId="88"/>
    <cellStyle name="20% - Accent1 2 17 7" xfId="89"/>
    <cellStyle name="20% - Accent1 2 17 8" xfId="90"/>
    <cellStyle name="20% - Accent1 2 18" xfId="91"/>
    <cellStyle name="20% - Accent1 2 18 2" xfId="92"/>
    <cellStyle name="20% - Accent1 2 18 3" xfId="93"/>
    <cellStyle name="20% - Accent1 2 18 4" xfId="94"/>
    <cellStyle name="20% - Accent1 2 18 5" xfId="95"/>
    <cellStyle name="20% - Accent1 2 18 6" xfId="96"/>
    <cellStyle name="20% - Accent1 2 18 7" xfId="97"/>
    <cellStyle name="20% - Accent1 2 18 8" xfId="98"/>
    <cellStyle name="20% - Accent1 2 19" xfId="99"/>
    <cellStyle name="20% - Accent1 2 2" xfId="100"/>
    <cellStyle name="20% - Accent1 2 2 2" xfId="101"/>
    <cellStyle name="20% - Accent1 2 2 3" xfId="102"/>
    <cellStyle name="20% - Accent1 2 2 4" xfId="103"/>
    <cellStyle name="20% - Accent1 2 2 5" xfId="104"/>
    <cellStyle name="20% - Accent1 2 2 6" xfId="105"/>
    <cellStyle name="20% - Accent1 2 2 7" xfId="106"/>
    <cellStyle name="20% - Accent1 2 2 8" xfId="107"/>
    <cellStyle name="20% - Accent1 2 20" xfId="108"/>
    <cellStyle name="20% - Accent1 2 21" xfId="109"/>
    <cellStyle name="20% - Accent1 2 22" xfId="110"/>
    <cellStyle name="20% - Accent1 2 23" xfId="111"/>
    <cellStyle name="20% - Accent1 2 24" xfId="112"/>
    <cellStyle name="20% - Accent1 2 25" xfId="113"/>
    <cellStyle name="20% - Accent1 2 26" xfId="114"/>
    <cellStyle name="20% - Accent1 2 27" xfId="115"/>
    <cellStyle name="20% - Accent1 2 28" xfId="116"/>
    <cellStyle name="20% - Accent1 2 29" xfId="117"/>
    <cellStyle name="20% - Accent1 2 3" xfId="118"/>
    <cellStyle name="20% - Accent1 2 3 2" xfId="119"/>
    <cellStyle name="20% - Accent1 2 3 3" xfId="120"/>
    <cellStyle name="20% - Accent1 2 3 4" xfId="121"/>
    <cellStyle name="20% - Accent1 2 3 5" xfId="122"/>
    <cellStyle name="20% - Accent1 2 3 6" xfId="123"/>
    <cellStyle name="20% - Accent1 2 3 7" xfId="124"/>
    <cellStyle name="20% - Accent1 2 3 8" xfId="125"/>
    <cellStyle name="20% - Accent1 2 30" xfId="126"/>
    <cellStyle name="20% - Accent1 2 31" xfId="127"/>
    <cellStyle name="20% - Accent1 2 32" xfId="128"/>
    <cellStyle name="20% - Accent1 2 33" xfId="129"/>
    <cellStyle name="20% - Accent1 2 34" xfId="130"/>
    <cellStyle name="20% - Accent1 2 35" xfId="131"/>
    <cellStyle name="20% - Accent1 2 36" xfId="132"/>
    <cellStyle name="20% - Accent1 2 37" xfId="133"/>
    <cellStyle name="20% - Accent1 2 38" xfId="134"/>
    <cellStyle name="20% - Accent1 2 4" xfId="135"/>
    <cellStyle name="20% - Accent1 2 4 2" xfId="136"/>
    <cellStyle name="20% - Accent1 2 4 3" xfId="137"/>
    <cellStyle name="20% - Accent1 2 4 4" xfId="138"/>
    <cellStyle name="20% - Accent1 2 4 5" xfId="139"/>
    <cellStyle name="20% - Accent1 2 4 6" xfId="140"/>
    <cellStyle name="20% - Accent1 2 4 7" xfId="141"/>
    <cellStyle name="20% - Accent1 2 4 8" xfId="142"/>
    <cellStyle name="20% - Accent1 2 5" xfId="143"/>
    <cellStyle name="20% - Accent1 2 5 2" xfId="144"/>
    <cellStyle name="20% - Accent1 2 5 3" xfId="145"/>
    <cellStyle name="20% - Accent1 2 5 4" xfId="146"/>
    <cellStyle name="20% - Accent1 2 5 5" xfId="147"/>
    <cellStyle name="20% - Accent1 2 5 6" xfId="148"/>
    <cellStyle name="20% - Accent1 2 5 7" xfId="149"/>
    <cellStyle name="20% - Accent1 2 5 8" xfId="150"/>
    <cellStyle name="20% - Accent1 2 6" xfId="151"/>
    <cellStyle name="20% - Accent1 2 6 2" xfId="152"/>
    <cellStyle name="20% - Accent1 2 6 3" xfId="153"/>
    <cellStyle name="20% - Accent1 2 6 4" xfId="154"/>
    <cellStyle name="20% - Accent1 2 6 5" xfId="155"/>
    <cellStyle name="20% - Accent1 2 6 6" xfId="156"/>
    <cellStyle name="20% - Accent1 2 6 7" xfId="157"/>
    <cellStyle name="20% - Accent1 2 6 8" xfId="158"/>
    <cellStyle name="20% - Accent1 2 7" xfId="159"/>
    <cellStyle name="20% - Accent1 2 7 2" xfId="160"/>
    <cellStyle name="20% - Accent1 2 7 3" xfId="161"/>
    <cellStyle name="20% - Accent1 2 7 4" xfId="162"/>
    <cellStyle name="20% - Accent1 2 7 5" xfId="163"/>
    <cellStyle name="20% - Accent1 2 7 6" xfId="164"/>
    <cellStyle name="20% - Accent1 2 7 7" xfId="165"/>
    <cellStyle name="20% - Accent1 2 7 8" xfId="166"/>
    <cellStyle name="20% - Accent1 2 8" xfId="167"/>
    <cellStyle name="20% - Accent1 2 8 2" xfId="168"/>
    <cellStyle name="20% - Accent1 2 8 3" xfId="169"/>
    <cellStyle name="20% - Accent1 2 8 4" xfId="170"/>
    <cellStyle name="20% - Accent1 2 8 5" xfId="171"/>
    <cellStyle name="20% - Accent1 2 8 6" xfId="172"/>
    <cellStyle name="20% - Accent1 2 8 7" xfId="173"/>
    <cellStyle name="20% - Accent1 2 8 8" xfId="174"/>
    <cellStyle name="20% - Accent1 2 9" xfId="175"/>
    <cellStyle name="20% - Accent1 2 9 2" xfId="176"/>
    <cellStyle name="20% - Accent1 2 9 3" xfId="177"/>
    <cellStyle name="20% - Accent1 2 9 4" xfId="178"/>
    <cellStyle name="20% - Accent1 2 9 5" xfId="179"/>
    <cellStyle name="20% - Accent1 2 9 6" xfId="180"/>
    <cellStyle name="20% - Accent1 2 9 7" xfId="181"/>
    <cellStyle name="20% - Accent1 2 9 8" xfId="182"/>
    <cellStyle name="20% - Accent1 3" xfId="183"/>
    <cellStyle name="20% - Accent1 3 10" xfId="184"/>
    <cellStyle name="20% - Accent1 3 10 2" xfId="185"/>
    <cellStyle name="20% - Accent1 3 10 3" xfId="186"/>
    <cellStyle name="20% - Accent1 3 10 4" xfId="187"/>
    <cellStyle name="20% - Accent1 3 10 5" xfId="188"/>
    <cellStyle name="20% - Accent1 3 10 6" xfId="189"/>
    <cellStyle name="20% - Accent1 3 10 7" xfId="190"/>
    <cellStyle name="20% - Accent1 3 10 8" xfId="191"/>
    <cellStyle name="20% - Accent1 3 11" xfId="192"/>
    <cellStyle name="20% - Accent1 3 11 2" xfId="193"/>
    <cellStyle name="20% - Accent1 3 11 3" xfId="194"/>
    <cellStyle name="20% - Accent1 3 11 4" xfId="195"/>
    <cellStyle name="20% - Accent1 3 11 5" xfId="196"/>
    <cellStyle name="20% - Accent1 3 11 6" xfId="197"/>
    <cellStyle name="20% - Accent1 3 11 7" xfId="198"/>
    <cellStyle name="20% - Accent1 3 11 8" xfId="199"/>
    <cellStyle name="20% - Accent1 3 12" xfId="200"/>
    <cellStyle name="20% - Accent1 3 12 2" xfId="201"/>
    <cellStyle name="20% - Accent1 3 12 3" xfId="202"/>
    <cellStyle name="20% - Accent1 3 12 4" xfId="203"/>
    <cellStyle name="20% - Accent1 3 12 5" xfId="204"/>
    <cellStyle name="20% - Accent1 3 12 6" xfId="205"/>
    <cellStyle name="20% - Accent1 3 12 7" xfId="206"/>
    <cellStyle name="20% - Accent1 3 12 8" xfId="207"/>
    <cellStyle name="20% - Accent1 3 13" xfId="208"/>
    <cellStyle name="20% - Accent1 3 13 2" xfId="209"/>
    <cellStyle name="20% - Accent1 3 13 3" xfId="210"/>
    <cellStyle name="20% - Accent1 3 13 4" xfId="211"/>
    <cellStyle name="20% - Accent1 3 13 5" xfId="212"/>
    <cellStyle name="20% - Accent1 3 13 6" xfId="213"/>
    <cellStyle name="20% - Accent1 3 13 7" xfId="214"/>
    <cellStyle name="20% - Accent1 3 13 8" xfId="215"/>
    <cellStyle name="20% - Accent1 3 14" xfId="216"/>
    <cellStyle name="20% - Accent1 3 14 2" xfId="217"/>
    <cellStyle name="20% - Accent1 3 14 3" xfId="218"/>
    <cellStyle name="20% - Accent1 3 14 4" xfId="219"/>
    <cellStyle name="20% - Accent1 3 14 5" xfId="220"/>
    <cellStyle name="20% - Accent1 3 14 6" xfId="221"/>
    <cellStyle name="20% - Accent1 3 14 7" xfId="222"/>
    <cellStyle name="20% - Accent1 3 14 8" xfId="223"/>
    <cellStyle name="20% - Accent1 3 15" xfId="224"/>
    <cellStyle name="20% - Accent1 3 15 2" xfId="225"/>
    <cellStyle name="20% - Accent1 3 15 3" xfId="226"/>
    <cellStyle name="20% - Accent1 3 15 4" xfId="227"/>
    <cellStyle name="20% - Accent1 3 15 5" xfId="228"/>
    <cellStyle name="20% - Accent1 3 15 6" xfId="229"/>
    <cellStyle name="20% - Accent1 3 15 7" xfId="230"/>
    <cellStyle name="20% - Accent1 3 15 8" xfId="231"/>
    <cellStyle name="20% - Accent1 3 16" xfId="232"/>
    <cellStyle name="20% - Accent1 3 16 2" xfId="233"/>
    <cellStyle name="20% - Accent1 3 16 3" xfId="234"/>
    <cellStyle name="20% - Accent1 3 16 4" xfId="235"/>
    <cellStyle name="20% - Accent1 3 16 5" xfId="236"/>
    <cellStyle name="20% - Accent1 3 16 6" xfId="237"/>
    <cellStyle name="20% - Accent1 3 16 7" xfId="238"/>
    <cellStyle name="20% - Accent1 3 16 8" xfId="239"/>
    <cellStyle name="20% - Accent1 3 17" xfId="240"/>
    <cellStyle name="20% - Accent1 3 17 2" xfId="241"/>
    <cellStyle name="20% - Accent1 3 17 3" xfId="242"/>
    <cellStyle name="20% - Accent1 3 17 4" xfId="243"/>
    <cellStyle name="20% - Accent1 3 17 5" xfId="244"/>
    <cellStyle name="20% - Accent1 3 17 6" xfId="245"/>
    <cellStyle name="20% - Accent1 3 17 7" xfId="246"/>
    <cellStyle name="20% - Accent1 3 17 8" xfId="247"/>
    <cellStyle name="20% - Accent1 3 18" xfId="248"/>
    <cellStyle name="20% - Accent1 3 18 2" xfId="249"/>
    <cellStyle name="20% - Accent1 3 18 3" xfId="250"/>
    <cellStyle name="20% - Accent1 3 18 4" xfId="251"/>
    <cellStyle name="20% - Accent1 3 18 5" xfId="252"/>
    <cellStyle name="20% - Accent1 3 18 6" xfId="253"/>
    <cellStyle name="20% - Accent1 3 18 7" xfId="254"/>
    <cellStyle name="20% - Accent1 3 18 8" xfId="255"/>
    <cellStyle name="20% - Accent1 3 19" xfId="256"/>
    <cellStyle name="20% - Accent1 3 2" xfId="257"/>
    <cellStyle name="20% - Accent1 3 2 2" xfId="258"/>
    <cellStyle name="20% - Accent1 3 2 3" xfId="259"/>
    <cellStyle name="20% - Accent1 3 2 4" xfId="260"/>
    <cellStyle name="20% - Accent1 3 2 5" xfId="261"/>
    <cellStyle name="20% - Accent1 3 2 6" xfId="262"/>
    <cellStyle name="20% - Accent1 3 2 7" xfId="263"/>
    <cellStyle name="20% - Accent1 3 2 8" xfId="264"/>
    <cellStyle name="20% - Accent1 3 20" xfId="265"/>
    <cellStyle name="20% - Accent1 3 21" xfId="266"/>
    <cellStyle name="20% - Accent1 3 22" xfId="267"/>
    <cellStyle name="20% - Accent1 3 23" xfId="268"/>
    <cellStyle name="20% - Accent1 3 24" xfId="269"/>
    <cellStyle name="20% - Accent1 3 25" xfId="270"/>
    <cellStyle name="20% - Accent1 3 26" xfId="271"/>
    <cellStyle name="20% - Accent1 3 27" xfId="272"/>
    <cellStyle name="20% - Accent1 3 28" xfId="273"/>
    <cellStyle name="20% - Accent1 3 29" xfId="274"/>
    <cellStyle name="20% - Accent1 3 3" xfId="275"/>
    <cellStyle name="20% - Accent1 3 3 2" xfId="276"/>
    <cellStyle name="20% - Accent1 3 3 3" xfId="277"/>
    <cellStyle name="20% - Accent1 3 3 4" xfId="278"/>
    <cellStyle name="20% - Accent1 3 3 5" xfId="279"/>
    <cellStyle name="20% - Accent1 3 3 6" xfId="280"/>
    <cellStyle name="20% - Accent1 3 3 7" xfId="281"/>
    <cellStyle name="20% - Accent1 3 3 8" xfId="282"/>
    <cellStyle name="20% - Accent1 3 30" xfId="283"/>
    <cellStyle name="20% - Accent1 3 31" xfId="284"/>
    <cellStyle name="20% - Accent1 3 32" xfId="285"/>
    <cellStyle name="20% - Accent1 3 33" xfId="286"/>
    <cellStyle name="20% - Accent1 3 34" xfId="287"/>
    <cellStyle name="20% - Accent1 3 35" xfId="288"/>
    <cellStyle name="20% - Accent1 3 4" xfId="289"/>
    <cellStyle name="20% - Accent1 3 4 2" xfId="290"/>
    <cellStyle name="20% - Accent1 3 4 3" xfId="291"/>
    <cellStyle name="20% - Accent1 3 4 4" xfId="292"/>
    <cellStyle name="20% - Accent1 3 4 5" xfId="293"/>
    <cellStyle name="20% - Accent1 3 4 6" xfId="294"/>
    <cellStyle name="20% - Accent1 3 4 7" xfId="295"/>
    <cellStyle name="20% - Accent1 3 4 8" xfId="296"/>
    <cellStyle name="20% - Accent1 3 5" xfId="297"/>
    <cellStyle name="20% - Accent1 3 5 2" xfId="298"/>
    <cellStyle name="20% - Accent1 3 5 3" xfId="299"/>
    <cellStyle name="20% - Accent1 3 5 4" xfId="300"/>
    <cellStyle name="20% - Accent1 3 5 5" xfId="301"/>
    <cellStyle name="20% - Accent1 3 5 6" xfId="302"/>
    <cellStyle name="20% - Accent1 3 5 7" xfId="303"/>
    <cellStyle name="20% - Accent1 3 5 8" xfId="304"/>
    <cellStyle name="20% - Accent1 3 6" xfId="305"/>
    <cellStyle name="20% - Accent1 3 6 2" xfId="306"/>
    <cellStyle name="20% - Accent1 3 6 3" xfId="307"/>
    <cellStyle name="20% - Accent1 3 6 4" xfId="308"/>
    <cellStyle name="20% - Accent1 3 6 5" xfId="309"/>
    <cellStyle name="20% - Accent1 3 6 6" xfId="310"/>
    <cellStyle name="20% - Accent1 3 6 7" xfId="311"/>
    <cellStyle name="20% - Accent1 3 6 8" xfId="312"/>
    <cellStyle name="20% - Accent1 3 7" xfId="313"/>
    <cellStyle name="20% - Accent1 3 7 2" xfId="314"/>
    <cellStyle name="20% - Accent1 3 7 3" xfId="315"/>
    <cellStyle name="20% - Accent1 3 7 4" xfId="316"/>
    <cellStyle name="20% - Accent1 3 7 5" xfId="317"/>
    <cellStyle name="20% - Accent1 3 7 6" xfId="318"/>
    <cellStyle name="20% - Accent1 3 7 7" xfId="319"/>
    <cellStyle name="20% - Accent1 3 7 8" xfId="320"/>
    <cellStyle name="20% - Accent1 3 8" xfId="321"/>
    <cellStyle name="20% - Accent1 3 8 2" xfId="322"/>
    <cellStyle name="20% - Accent1 3 8 3" xfId="323"/>
    <cellStyle name="20% - Accent1 3 8 4" xfId="324"/>
    <cellStyle name="20% - Accent1 3 8 5" xfId="325"/>
    <cellStyle name="20% - Accent1 3 8 6" xfId="326"/>
    <cellStyle name="20% - Accent1 3 8 7" xfId="327"/>
    <cellStyle name="20% - Accent1 3 8 8" xfId="328"/>
    <cellStyle name="20% - Accent1 3 9" xfId="329"/>
    <cellStyle name="20% - Accent1 3 9 2" xfId="330"/>
    <cellStyle name="20% - Accent1 3 9 3" xfId="331"/>
    <cellStyle name="20% - Accent1 3 9 4" xfId="332"/>
    <cellStyle name="20% - Accent1 3 9 5" xfId="333"/>
    <cellStyle name="20% - Accent1 3 9 6" xfId="334"/>
    <cellStyle name="20% - Accent1 3 9 7" xfId="335"/>
    <cellStyle name="20% - Accent1 3 9 8" xfId="336"/>
    <cellStyle name="20% - Accent1 4" xfId="337"/>
    <cellStyle name="20% - Accent1 4 10" xfId="338"/>
    <cellStyle name="20% - Accent1 4 10 2" xfId="339"/>
    <cellStyle name="20% - Accent1 4 10 3" xfId="340"/>
    <cellStyle name="20% - Accent1 4 10 4" xfId="341"/>
    <cellStyle name="20% - Accent1 4 10 5" xfId="342"/>
    <cellStyle name="20% - Accent1 4 10 6" xfId="343"/>
    <cellStyle name="20% - Accent1 4 10 7" xfId="344"/>
    <cellStyle name="20% - Accent1 4 10 8" xfId="345"/>
    <cellStyle name="20% - Accent1 4 11" xfId="346"/>
    <cellStyle name="20% - Accent1 4 11 2" xfId="347"/>
    <cellStyle name="20% - Accent1 4 11 3" xfId="348"/>
    <cellStyle name="20% - Accent1 4 11 4" xfId="349"/>
    <cellStyle name="20% - Accent1 4 11 5" xfId="350"/>
    <cellStyle name="20% - Accent1 4 11 6" xfId="351"/>
    <cellStyle name="20% - Accent1 4 11 7" xfId="352"/>
    <cellStyle name="20% - Accent1 4 11 8" xfId="353"/>
    <cellStyle name="20% - Accent1 4 12" xfId="354"/>
    <cellStyle name="20% - Accent1 4 12 2" xfId="355"/>
    <cellStyle name="20% - Accent1 4 12 3" xfId="356"/>
    <cellStyle name="20% - Accent1 4 12 4" xfId="357"/>
    <cellStyle name="20% - Accent1 4 12 5" xfId="358"/>
    <cellStyle name="20% - Accent1 4 12 6" xfId="359"/>
    <cellStyle name="20% - Accent1 4 12 7" xfId="360"/>
    <cellStyle name="20% - Accent1 4 12 8" xfId="361"/>
    <cellStyle name="20% - Accent1 4 13" xfId="362"/>
    <cellStyle name="20% - Accent1 4 13 2" xfId="363"/>
    <cellStyle name="20% - Accent1 4 13 3" xfId="364"/>
    <cellStyle name="20% - Accent1 4 13 4" xfId="365"/>
    <cellStyle name="20% - Accent1 4 13 5" xfId="366"/>
    <cellStyle name="20% - Accent1 4 13 6" xfId="367"/>
    <cellStyle name="20% - Accent1 4 13 7" xfId="368"/>
    <cellStyle name="20% - Accent1 4 13 8" xfId="369"/>
    <cellStyle name="20% - Accent1 4 14" xfId="370"/>
    <cellStyle name="20% - Accent1 4 14 2" xfId="371"/>
    <cellStyle name="20% - Accent1 4 14 3" xfId="372"/>
    <cellStyle name="20% - Accent1 4 14 4" xfId="373"/>
    <cellStyle name="20% - Accent1 4 14 5" xfId="374"/>
    <cellStyle name="20% - Accent1 4 14 6" xfId="375"/>
    <cellStyle name="20% - Accent1 4 14 7" xfId="376"/>
    <cellStyle name="20% - Accent1 4 14 8" xfId="377"/>
    <cellStyle name="20% - Accent1 4 15" xfId="378"/>
    <cellStyle name="20% - Accent1 4 15 2" xfId="379"/>
    <cellStyle name="20% - Accent1 4 15 3" xfId="380"/>
    <cellStyle name="20% - Accent1 4 15 4" xfId="381"/>
    <cellStyle name="20% - Accent1 4 15 5" xfId="382"/>
    <cellStyle name="20% - Accent1 4 15 6" xfId="383"/>
    <cellStyle name="20% - Accent1 4 15 7" xfId="384"/>
    <cellStyle name="20% - Accent1 4 15 8" xfId="385"/>
    <cellStyle name="20% - Accent1 4 16" xfId="386"/>
    <cellStyle name="20% - Accent1 4 16 2" xfId="387"/>
    <cellStyle name="20% - Accent1 4 16 3" xfId="388"/>
    <cellStyle name="20% - Accent1 4 16 4" xfId="389"/>
    <cellStyle name="20% - Accent1 4 16 5" xfId="390"/>
    <cellStyle name="20% - Accent1 4 16 6" xfId="391"/>
    <cellStyle name="20% - Accent1 4 16 7" xfId="392"/>
    <cellStyle name="20% - Accent1 4 16 8" xfId="393"/>
    <cellStyle name="20% - Accent1 4 17" xfId="394"/>
    <cellStyle name="20% - Accent1 4 17 2" xfId="395"/>
    <cellStyle name="20% - Accent1 4 17 3" xfId="396"/>
    <cellStyle name="20% - Accent1 4 17 4" xfId="397"/>
    <cellStyle name="20% - Accent1 4 17 5" xfId="398"/>
    <cellStyle name="20% - Accent1 4 17 6" xfId="399"/>
    <cellStyle name="20% - Accent1 4 17 7" xfId="400"/>
    <cellStyle name="20% - Accent1 4 17 8" xfId="401"/>
    <cellStyle name="20% - Accent1 4 18" xfId="402"/>
    <cellStyle name="20% - Accent1 4 18 2" xfId="403"/>
    <cellStyle name="20% - Accent1 4 18 3" xfId="404"/>
    <cellStyle name="20% - Accent1 4 18 4" xfId="405"/>
    <cellStyle name="20% - Accent1 4 18 5" xfId="406"/>
    <cellStyle name="20% - Accent1 4 18 6" xfId="407"/>
    <cellStyle name="20% - Accent1 4 18 7" xfId="408"/>
    <cellStyle name="20% - Accent1 4 18 8" xfId="409"/>
    <cellStyle name="20% - Accent1 4 19" xfId="410"/>
    <cellStyle name="20% - Accent1 4 2" xfId="411"/>
    <cellStyle name="20% - Accent1 4 2 2" xfId="412"/>
    <cellStyle name="20% - Accent1 4 2 3" xfId="413"/>
    <cellStyle name="20% - Accent1 4 2 4" xfId="414"/>
    <cellStyle name="20% - Accent1 4 2 5" xfId="415"/>
    <cellStyle name="20% - Accent1 4 2 6" xfId="416"/>
    <cellStyle name="20% - Accent1 4 2 7" xfId="417"/>
    <cellStyle name="20% - Accent1 4 2 8" xfId="418"/>
    <cellStyle name="20% - Accent1 4 20" xfId="419"/>
    <cellStyle name="20% - Accent1 4 21" xfId="420"/>
    <cellStyle name="20% - Accent1 4 22" xfId="421"/>
    <cellStyle name="20% - Accent1 4 23" xfId="422"/>
    <cellStyle name="20% - Accent1 4 24" xfId="423"/>
    <cellStyle name="20% - Accent1 4 25" xfId="424"/>
    <cellStyle name="20% - Accent1 4 26" xfId="425"/>
    <cellStyle name="20% - Accent1 4 27" xfId="426"/>
    <cellStyle name="20% - Accent1 4 28" xfId="427"/>
    <cellStyle name="20% - Accent1 4 29" xfId="428"/>
    <cellStyle name="20% - Accent1 4 3" xfId="429"/>
    <cellStyle name="20% - Accent1 4 3 2" xfId="430"/>
    <cellStyle name="20% - Accent1 4 3 3" xfId="431"/>
    <cellStyle name="20% - Accent1 4 3 4" xfId="432"/>
    <cellStyle name="20% - Accent1 4 3 5" xfId="433"/>
    <cellStyle name="20% - Accent1 4 3 6" xfId="434"/>
    <cellStyle name="20% - Accent1 4 3 7" xfId="435"/>
    <cellStyle name="20% - Accent1 4 3 8" xfId="436"/>
    <cellStyle name="20% - Accent1 4 30" xfId="437"/>
    <cellStyle name="20% - Accent1 4 31" xfId="438"/>
    <cellStyle name="20% - Accent1 4 32" xfId="439"/>
    <cellStyle name="20% - Accent1 4 33" xfId="440"/>
    <cellStyle name="20% - Accent1 4 34" xfId="441"/>
    <cellStyle name="20% - Accent1 4 35" xfId="442"/>
    <cellStyle name="20% - Accent1 4 4" xfId="443"/>
    <cellStyle name="20% - Accent1 4 4 2" xfId="444"/>
    <cellStyle name="20% - Accent1 4 4 3" xfId="445"/>
    <cellStyle name="20% - Accent1 4 4 4" xfId="446"/>
    <cellStyle name="20% - Accent1 4 4 5" xfId="447"/>
    <cellStyle name="20% - Accent1 4 4 6" xfId="448"/>
    <cellStyle name="20% - Accent1 4 4 7" xfId="449"/>
    <cellStyle name="20% - Accent1 4 4 8" xfId="450"/>
    <cellStyle name="20% - Accent1 4 5" xfId="451"/>
    <cellStyle name="20% - Accent1 4 5 2" xfId="452"/>
    <cellStyle name="20% - Accent1 4 5 3" xfId="453"/>
    <cellStyle name="20% - Accent1 4 5 4" xfId="454"/>
    <cellStyle name="20% - Accent1 4 5 5" xfId="455"/>
    <cellStyle name="20% - Accent1 4 5 6" xfId="456"/>
    <cellStyle name="20% - Accent1 4 5 7" xfId="457"/>
    <cellStyle name="20% - Accent1 4 5 8" xfId="458"/>
    <cellStyle name="20% - Accent1 4 6" xfId="459"/>
    <cellStyle name="20% - Accent1 4 6 2" xfId="460"/>
    <cellStyle name="20% - Accent1 4 6 3" xfId="461"/>
    <cellStyle name="20% - Accent1 4 6 4" xfId="462"/>
    <cellStyle name="20% - Accent1 4 6 5" xfId="463"/>
    <cellStyle name="20% - Accent1 4 6 6" xfId="464"/>
    <cellStyle name="20% - Accent1 4 6 7" xfId="465"/>
    <cellStyle name="20% - Accent1 4 6 8" xfId="466"/>
    <cellStyle name="20% - Accent1 4 7" xfId="467"/>
    <cellStyle name="20% - Accent1 4 7 2" xfId="468"/>
    <cellStyle name="20% - Accent1 4 7 3" xfId="469"/>
    <cellStyle name="20% - Accent1 4 7 4" xfId="470"/>
    <cellStyle name="20% - Accent1 4 7 5" xfId="471"/>
    <cellStyle name="20% - Accent1 4 7 6" xfId="472"/>
    <cellStyle name="20% - Accent1 4 7 7" xfId="473"/>
    <cellStyle name="20% - Accent1 4 7 8" xfId="474"/>
    <cellStyle name="20% - Accent1 4 8" xfId="475"/>
    <cellStyle name="20% - Accent1 4 8 2" xfId="476"/>
    <cellStyle name="20% - Accent1 4 8 3" xfId="477"/>
    <cellStyle name="20% - Accent1 4 8 4" xfId="478"/>
    <cellStyle name="20% - Accent1 4 8 5" xfId="479"/>
    <cellStyle name="20% - Accent1 4 8 6" xfId="480"/>
    <cellStyle name="20% - Accent1 4 8 7" xfId="481"/>
    <cellStyle name="20% - Accent1 4 8 8" xfId="482"/>
    <cellStyle name="20% - Accent1 4 9" xfId="483"/>
    <cellStyle name="20% - Accent1 4 9 2" xfId="484"/>
    <cellStyle name="20% - Accent1 4 9 3" xfId="485"/>
    <cellStyle name="20% - Accent1 4 9 4" xfId="486"/>
    <cellStyle name="20% - Accent1 4 9 5" xfId="487"/>
    <cellStyle name="20% - Accent1 4 9 6" xfId="488"/>
    <cellStyle name="20% - Accent1 4 9 7" xfId="489"/>
    <cellStyle name="20% - Accent1 4 9 8" xfId="490"/>
    <cellStyle name="20% - Accent1 5" xfId="491"/>
    <cellStyle name="20% - Accent1 5 10" xfId="492"/>
    <cellStyle name="20% - Accent1 5 10 2" xfId="493"/>
    <cellStyle name="20% - Accent1 5 10 3" xfId="494"/>
    <cellStyle name="20% - Accent1 5 10 4" xfId="495"/>
    <cellStyle name="20% - Accent1 5 10 5" xfId="496"/>
    <cellStyle name="20% - Accent1 5 10 6" xfId="497"/>
    <cellStyle name="20% - Accent1 5 10 7" xfId="498"/>
    <cellStyle name="20% - Accent1 5 10 8" xfId="499"/>
    <cellStyle name="20% - Accent1 5 11" xfId="500"/>
    <cellStyle name="20% - Accent1 5 11 2" xfId="501"/>
    <cellStyle name="20% - Accent1 5 11 3" xfId="502"/>
    <cellStyle name="20% - Accent1 5 11 4" xfId="503"/>
    <cellStyle name="20% - Accent1 5 11 5" xfId="504"/>
    <cellStyle name="20% - Accent1 5 11 6" xfId="505"/>
    <cellStyle name="20% - Accent1 5 11 7" xfId="506"/>
    <cellStyle name="20% - Accent1 5 11 8" xfId="507"/>
    <cellStyle name="20% - Accent1 5 12" xfId="508"/>
    <cellStyle name="20% - Accent1 5 12 2" xfId="509"/>
    <cellStyle name="20% - Accent1 5 12 3" xfId="510"/>
    <cellStyle name="20% - Accent1 5 12 4" xfId="511"/>
    <cellStyle name="20% - Accent1 5 12 5" xfId="512"/>
    <cellStyle name="20% - Accent1 5 12 6" xfId="513"/>
    <cellStyle name="20% - Accent1 5 12 7" xfId="514"/>
    <cellStyle name="20% - Accent1 5 12 8" xfId="515"/>
    <cellStyle name="20% - Accent1 5 13" xfId="516"/>
    <cellStyle name="20% - Accent1 5 13 2" xfId="517"/>
    <cellStyle name="20% - Accent1 5 13 3" xfId="518"/>
    <cellStyle name="20% - Accent1 5 13 4" xfId="519"/>
    <cellStyle name="20% - Accent1 5 13 5" xfId="520"/>
    <cellStyle name="20% - Accent1 5 13 6" xfId="521"/>
    <cellStyle name="20% - Accent1 5 13 7" xfId="522"/>
    <cellStyle name="20% - Accent1 5 13 8" xfId="523"/>
    <cellStyle name="20% - Accent1 5 14" xfId="524"/>
    <cellStyle name="20% - Accent1 5 14 2" xfId="525"/>
    <cellStyle name="20% - Accent1 5 14 3" xfId="526"/>
    <cellStyle name="20% - Accent1 5 14 4" xfId="527"/>
    <cellStyle name="20% - Accent1 5 14 5" xfId="528"/>
    <cellStyle name="20% - Accent1 5 14 6" xfId="529"/>
    <cellStyle name="20% - Accent1 5 14 7" xfId="530"/>
    <cellStyle name="20% - Accent1 5 14 8" xfId="531"/>
    <cellStyle name="20% - Accent1 5 15" xfId="532"/>
    <cellStyle name="20% - Accent1 5 15 2" xfId="533"/>
    <cellStyle name="20% - Accent1 5 15 3" xfId="534"/>
    <cellStyle name="20% - Accent1 5 15 4" xfId="535"/>
    <cellStyle name="20% - Accent1 5 15 5" xfId="536"/>
    <cellStyle name="20% - Accent1 5 15 6" xfId="537"/>
    <cellStyle name="20% - Accent1 5 15 7" xfId="538"/>
    <cellStyle name="20% - Accent1 5 15 8" xfId="539"/>
    <cellStyle name="20% - Accent1 5 16" xfId="540"/>
    <cellStyle name="20% - Accent1 5 16 2" xfId="541"/>
    <cellStyle name="20% - Accent1 5 16 3" xfId="542"/>
    <cellStyle name="20% - Accent1 5 16 4" xfId="543"/>
    <cellStyle name="20% - Accent1 5 16 5" xfId="544"/>
    <cellStyle name="20% - Accent1 5 16 6" xfId="545"/>
    <cellStyle name="20% - Accent1 5 16 7" xfId="546"/>
    <cellStyle name="20% - Accent1 5 16 8" xfId="547"/>
    <cellStyle name="20% - Accent1 5 17" xfId="548"/>
    <cellStyle name="20% - Accent1 5 17 2" xfId="549"/>
    <cellStyle name="20% - Accent1 5 17 3" xfId="550"/>
    <cellStyle name="20% - Accent1 5 17 4" xfId="551"/>
    <cellStyle name="20% - Accent1 5 17 5" xfId="552"/>
    <cellStyle name="20% - Accent1 5 17 6" xfId="553"/>
    <cellStyle name="20% - Accent1 5 17 7" xfId="554"/>
    <cellStyle name="20% - Accent1 5 17 8" xfId="555"/>
    <cellStyle name="20% - Accent1 5 18" xfId="556"/>
    <cellStyle name="20% - Accent1 5 18 2" xfId="557"/>
    <cellStyle name="20% - Accent1 5 18 3" xfId="558"/>
    <cellStyle name="20% - Accent1 5 18 4" xfId="559"/>
    <cellStyle name="20% - Accent1 5 18 5" xfId="560"/>
    <cellStyle name="20% - Accent1 5 18 6" xfId="561"/>
    <cellStyle name="20% - Accent1 5 18 7" xfId="562"/>
    <cellStyle name="20% - Accent1 5 18 8" xfId="563"/>
    <cellStyle name="20% - Accent1 5 19" xfId="564"/>
    <cellStyle name="20% - Accent1 5 2" xfId="565"/>
    <cellStyle name="20% - Accent1 5 2 2" xfId="566"/>
    <cellStyle name="20% - Accent1 5 2 3" xfId="567"/>
    <cellStyle name="20% - Accent1 5 2 4" xfId="568"/>
    <cellStyle name="20% - Accent1 5 2 5" xfId="569"/>
    <cellStyle name="20% - Accent1 5 2 6" xfId="570"/>
    <cellStyle name="20% - Accent1 5 2 7" xfId="571"/>
    <cellStyle name="20% - Accent1 5 2 8" xfId="572"/>
    <cellStyle name="20% - Accent1 5 20" xfId="573"/>
    <cellStyle name="20% - Accent1 5 21" xfId="574"/>
    <cellStyle name="20% - Accent1 5 22" xfId="575"/>
    <cellStyle name="20% - Accent1 5 23" xfId="576"/>
    <cellStyle name="20% - Accent1 5 24" xfId="577"/>
    <cellStyle name="20% - Accent1 5 25" xfId="578"/>
    <cellStyle name="20% - Accent1 5 26" xfId="579"/>
    <cellStyle name="20% - Accent1 5 27" xfId="580"/>
    <cellStyle name="20% - Accent1 5 28" xfId="581"/>
    <cellStyle name="20% - Accent1 5 29" xfId="582"/>
    <cellStyle name="20% - Accent1 5 3" xfId="583"/>
    <cellStyle name="20% - Accent1 5 3 2" xfId="584"/>
    <cellStyle name="20% - Accent1 5 3 3" xfId="585"/>
    <cellStyle name="20% - Accent1 5 3 4" xfId="586"/>
    <cellStyle name="20% - Accent1 5 3 5" xfId="587"/>
    <cellStyle name="20% - Accent1 5 3 6" xfId="588"/>
    <cellStyle name="20% - Accent1 5 3 7" xfId="589"/>
    <cellStyle name="20% - Accent1 5 3 8" xfId="590"/>
    <cellStyle name="20% - Accent1 5 30" xfId="591"/>
    <cellStyle name="20% - Accent1 5 31" xfId="592"/>
    <cellStyle name="20% - Accent1 5 32" xfId="593"/>
    <cellStyle name="20% - Accent1 5 33" xfId="594"/>
    <cellStyle name="20% - Accent1 5 34" xfId="595"/>
    <cellStyle name="20% - Accent1 5 35" xfId="596"/>
    <cellStyle name="20% - Accent1 5 4" xfId="597"/>
    <cellStyle name="20% - Accent1 5 4 2" xfId="598"/>
    <cellStyle name="20% - Accent1 5 4 3" xfId="599"/>
    <cellStyle name="20% - Accent1 5 4 4" xfId="600"/>
    <cellStyle name="20% - Accent1 5 4 5" xfId="601"/>
    <cellStyle name="20% - Accent1 5 4 6" xfId="602"/>
    <cellStyle name="20% - Accent1 5 4 7" xfId="603"/>
    <cellStyle name="20% - Accent1 5 4 8" xfId="604"/>
    <cellStyle name="20% - Accent1 5 5" xfId="605"/>
    <cellStyle name="20% - Accent1 5 5 2" xfId="606"/>
    <cellStyle name="20% - Accent1 5 5 3" xfId="607"/>
    <cellStyle name="20% - Accent1 5 5 4" xfId="608"/>
    <cellStyle name="20% - Accent1 5 5 5" xfId="609"/>
    <cellStyle name="20% - Accent1 5 5 6" xfId="610"/>
    <cellStyle name="20% - Accent1 5 5 7" xfId="611"/>
    <cellStyle name="20% - Accent1 5 5 8" xfId="612"/>
    <cellStyle name="20% - Accent1 5 6" xfId="613"/>
    <cellStyle name="20% - Accent1 5 6 2" xfId="614"/>
    <cellStyle name="20% - Accent1 5 6 3" xfId="615"/>
    <cellStyle name="20% - Accent1 5 6 4" xfId="616"/>
    <cellStyle name="20% - Accent1 5 6 5" xfId="617"/>
    <cellStyle name="20% - Accent1 5 6 6" xfId="618"/>
    <cellStyle name="20% - Accent1 5 6 7" xfId="619"/>
    <cellStyle name="20% - Accent1 5 6 8" xfId="620"/>
    <cellStyle name="20% - Accent1 5 7" xfId="621"/>
    <cellStyle name="20% - Accent1 5 7 2" xfId="622"/>
    <cellStyle name="20% - Accent1 5 7 3" xfId="623"/>
    <cellStyle name="20% - Accent1 5 7 4" xfId="624"/>
    <cellStyle name="20% - Accent1 5 7 5" xfId="625"/>
    <cellStyle name="20% - Accent1 5 7 6" xfId="626"/>
    <cellStyle name="20% - Accent1 5 7 7" xfId="627"/>
    <cellStyle name="20% - Accent1 5 7 8" xfId="628"/>
    <cellStyle name="20% - Accent1 5 8" xfId="629"/>
    <cellStyle name="20% - Accent1 5 8 2" xfId="630"/>
    <cellStyle name="20% - Accent1 5 8 3" xfId="631"/>
    <cellStyle name="20% - Accent1 5 8 4" xfId="632"/>
    <cellStyle name="20% - Accent1 5 8 5" xfId="633"/>
    <cellStyle name="20% - Accent1 5 8 6" xfId="634"/>
    <cellStyle name="20% - Accent1 5 8 7" xfId="635"/>
    <cellStyle name="20% - Accent1 5 8 8" xfId="636"/>
    <cellStyle name="20% - Accent1 5 9" xfId="637"/>
    <cellStyle name="20% - Accent1 5 9 2" xfId="638"/>
    <cellStyle name="20% - Accent1 5 9 3" xfId="639"/>
    <cellStyle name="20% - Accent1 5 9 4" xfId="640"/>
    <cellStyle name="20% - Accent1 5 9 5" xfId="641"/>
    <cellStyle name="20% - Accent1 5 9 6" xfId="642"/>
    <cellStyle name="20% - Accent1 5 9 7" xfId="643"/>
    <cellStyle name="20% - Accent1 5 9 8" xfId="644"/>
    <cellStyle name="20% - Accent1 6" xfId="645"/>
    <cellStyle name="20% - Accent2 2" xfId="646"/>
    <cellStyle name="20% - Accent2 2 10" xfId="647"/>
    <cellStyle name="20% - Accent2 2 10 2" xfId="648"/>
    <cellStyle name="20% - Accent2 2 10 3" xfId="649"/>
    <cellStyle name="20% - Accent2 2 10 4" xfId="650"/>
    <cellStyle name="20% - Accent2 2 10 5" xfId="651"/>
    <cellStyle name="20% - Accent2 2 10 6" xfId="652"/>
    <cellStyle name="20% - Accent2 2 10 7" xfId="653"/>
    <cellStyle name="20% - Accent2 2 10 8" xfId="654"/>
    <cellStyle name="20% - Accent2 2 11" xfId="655"/>
    <cellStyle name="20% - Accent2 2 11 2" xfId="656"/>
    <cellStyle name="20% - Accent2 2 11 3" xfId="657"/>
    <cellStyle name="20% - Accent2 2 11 4" xfId="658"/>
    <cellStyle name="20% - Accent2 2 11 5" xfId="659"/>
    <cellStyle name="20% - Accent2 2 11 6" xfId="660"/>
    <cellStyle name="20% - Accent2 2 11 7" xfId="661"/>
    <cellStyle name="20% - Accent2 2 11 8" xfId="662"/>
    <cellStyle name="20% - Accent2 2 12" xfId="663"/>
    <cellStyle name="20% - Accent2 2 12 2" xfId="664"/>
    <cellStyle name="20% - Accent2 2 12 3" xfId="665"/>
    <cellStyle name="20% - Accent2 2 12 4" xfId="666"/>
    <cellStyle name="20% - Accent2 2 12 5" xfId="667"/>
    <cellStyle name="20% - Accent2 2 12 6" xfId="668"/>
    <cellStyle name="20% - Accent2 2 12 7" xfId="669"/>
    <cellStyle name="20% - Accent2 2 12 8" xfId="670"/>
    <cellStyle name="20% - Accent2 2 13" xfId="671"/>
    <cellStyle name="20% - Accent2 2 13 2" xfId="672"/>
    <cellStyle name="20% - Accent2 2 13 3" xfId="673"/>
    <cellStyle name="20% - Accent2 2 13 4" xfId="674"/>
    <cellStyle name="20% - Accent2 2 13 5" xfId="675"/>
    <cellStyle name="20% - Accent2 2 13 6" xfId="676"/>
    <cellStyle name="20% - Accent2 2 13 7" xfId="677"/>
    <cellStyle name="20% - Accent2 2 13 8" xfId="678"/>
    <cellStyle name="20% - Accent2 2 14" xfId="679"/>
    <cellStyle name="20% - Accent2 2 14 2" xfId="680"/>
    <cellStyle name="20% - Accent2 2 14 3" xfId="681"/>
    <cellStyle name="20% - Accent2 2 14 4" xfId="682"/>
    <cellStyle name="20% - Accent2 2 14 5" xfId="683"/>
    <cellStyle name="20% - Accent2 2 14 6" xfId="684"/>
    <cellStyle name="20% - Accent2 2 14 7" xfId="685"/>
    <cellStyle name="20% - Accent2 2 14 8" xfId="686"/>
    <cellStyle name="20% - Accent2 2 15" xfId="687"/>
    <cellStyle name="20% - Accent2 2 15 2" xfId="688"/>
    <cellStyle name="20% - Accent2 2 15 3" xfId="689"/>
    <cellStyle name="20% - Accent2 2 15 4" xfId="690"/>
    <cellStyle name="20% - Accent2 2 15 5" xfId="691"/>
    <cellStyle name="20% - Accent2 2 15 6" xfId="692"/>
    <cellStyle name="20% - Accent2 2 15 7" xfId="693"/>
    <cellStyle name="20% - Accent2 2 15 8" xfId="694"/>
    <cellStyle name="20% - Accent2 2 16" xfId="695"/>
    <cellStyle name="20% - Accent2 2 16 2" xfId="696"/>
    <cellStyle name="20% - Accent2 2 16 3" xfId="697"/>
    <cellStyle name="20% - Accent2 2 16 4" xfId="698"/>
    <cellStyle name="20% - Accent2 2 16 5" xfId="699"/>
    <cellStyle name="20% - Accent2 2 16 6" xfId="700"/>
    <cellStyle name="20% - Accent2 2 16 7" xfId="701"/>
    <cellStyle name="20% - Accent2 2 16 8" xfId="702"/>
    <cellStyle name="20% - Accent2 2 17" xfId="703"/>
    <cellStyle name="20% - Accent2 2 17 2" xfId="704"/>
    <cellStyle name="20% - Accent2 2 17 3" xfId="705"/>
    <cellStyle name="20% - Accent2 2 17 4" xfId="706"/>
    <cellStyle name="20% - Accent2 2 17 5" xfId="707"/>
    <cellStyle name="20% - Accent2 2 17 6" xfId="708"/>
    <cellStyle name="20% - Accent2 2 17 7" xfId="709"/>
    <cellStyle name="20% - Accent2 2 17 8" xfId="710"/>
    <cellStyle name="20% - Accent2 2 18" xfId="711"/>
    <cellStyle name="20% - Accent2 2 18 2" xfId="712"/>
    <cellStyle name="20% - Accent2 2 18 3" xfId="713"/>
    <cellStyle name="20% - Accent2 2 18 4" xfId="714"/>
    <cellStyle name="20% - Accent2 2 18 5" xfId="715"/>
    <cellStyle name="20% - Accent2 2 18 6" xfId="716"/>
    <cellStyle name="20% - Accent2 2 18 7" xfId="717"/>
    <cellStyle name="20% - Accent2 2 18 8" xfId="718"/>
    <cellStyle name="20% - Accent2 2 19" xfId="719"/>
    <cellStyle name="20% - Accent2 2 2" xfId="720"/>
    <cellStyle name="20% - Accent2 2 2 2" xfId="721"/>
    <cellStyle name="20% - Accent2 2 2 3" xfId="722"/>
    <cellStyle name="20% - Accent2 2 2 4" xfId="723"/>
    <cellStyle name="20% - Accent2 2 2 5" xfId="724"/>
    <cellStyle name="20% - Accent2 2 2 6" xfId="725"/>
    <cellStyle name="20% - Accent2 2 2 7" xfId="726"/>
    <cellStyle name="20% - Accent2 2 2 8" xfId="727"/>
    <cellStyle name="20% - Accent2 2 20" xfId="728"/>
    <cellStyle name="20% - Accent2 2 21" xfId="729"/>
    <cellStyle name="20% - Accent2 2 22" xfId="730"/>
    <cellStyle name="20% - Accent2 2 23" xfId="731"/>
    <cellStyle name="20% - Accent2 2 24" xfId="732"/>
    <cellStyle name="20% - Accent2 2 25" xfId="733"/>
    <cellStyle name="20% - Accent2 2 26" xfId="734"/>
    <cellStyle name="20% - Accent2 2 27" xfId="735"/>
    <cellStyle name="20% - Accent2 2 28" xfId="736"/>
    <cellStyle name="20% - Accent2 2 29" xfId="737"/>
    <cellStyle name="20% - Accent2 2 3" xfId="738"/>
    <cellStyle name="20% - Accent2 2 3 2" xfId="739"/>
    <cellStyle name="20% - Accent2 2 3 3" xfId="740"/>
    <cellStyle name="20% - Accent2 2 3 4" xfId="741"/>
    <cellStyle name="20% - Accent2 2 3 5" xfId="742"/>
    <cellStyle name="20% - Accent2 2 3 6" xfId="743"/>
    <cellStyle name="20% - Accent2 2 3 7" xfId="744"/>
    <cellStyle name="20% - Accent2 2 3 8" xfId="745"/>
    <cellStyle name="20% - Accent2 2 30" xfId="746"/>
    <cellStyle name="20% - Accent2 2 31" xfId="747"/>
    <cellStyle name="20% - Accent2 2 32" xfId="748"/>
    <cellStyle name="20% - Accent2 2 33" xfId="749"/>
    <cellStyle name="20% - Accent2 2 34" xfId="750"/>
    <cellStyle name="20% - Accent2 2 35" xfId="751"/>
    <cellStyle name="20% - Accent2 2 36" xfId="752"/>
    <cellStyle name="20% - Accent2 2 37" xfId="753"/>
    <cellStyle name="20% - Accent2 2 38" xfId="754"/>
    <cellStyle name="20% - Accent2 2 4" xfId="755"/>
    <cellStyle name="20% - Accent2 2 4 2" xfId="756"/>
    <cellStyle name="20% - Accent2 2 4 3" xfId="757"/>
    <cellStyle name="20% - Accent2 2 4 4" xfId="758"/>
    <cellStyle name="20% - Accent2 2 4 5" xfId="759"/>
    <cellStyle name="20% - Accent2 2 4 6" xfId="760"/>
    <cellStyle name="20% - Accent2 2 4 7" xfId="761"/>
    <cellStyle name="20% - Accent2 2 4 8" xfId="762"/>
    <cellStyle name="20% - Accent2 2 5" xfId="763"/>
    <cellStyle name="20% - Accent2 2 5 2" xfId="764"/>
    <cellStyle name="20% - Accent2 2 5 3" xfId="765"/>
    <cellStyle name="20% - Accent2 2 5 4" xfId="766"/>
    <cellStyle name="20% - Accent2 2 5 5" xfId="767"/>
    <cellStyle name="20% - Accent2 2 5 6" xfId="768"/>
    <cellStyle name="20% - Accent2 2 5 7" xfId="769"/>
    <cellStyle name="20% - Accent2 2 5 8" xfId="770"/>
    <cellStyle name="20% - Accent2 2 6" xfId="771"/>
    <cellStyle name="20% - Accent2 2 6 2" xfId="772"/>
    <cellStyle name="20% - Accent2 2 6 3" xfId="773"/>
    <cellStyle name="20% - Accent2 2 6 4" xfId="774"/>
    <cellStyle name="20% - Accent2 2 6 5" xfId="775"/>
    <cellStyle name="20% - Accent2 2 6 6" xfId="776"/>
    <cellStyle name="20% - Accent2 2 6 7" xfId="777"/>
    <cellStyle name="20% - Accent2 2 6 8" xfId="778"/>
    <cellStyle name="20% - Accent2 2 7" xfId="779"/>
    <cellStyle name="20% - Accent2 2 7 2" xfId="780"/>
    <cellStyle name="20% - Accent2 2 7 3" xfId="781"/>
    <cellStyle name="20% - Accent2 2 7 4" xfId="782"/>
    <cellStyle name="20% - Accent2 2 7 5" xfId="783"/>
    <cellStyle name="20% - Accent2 2 7 6" xfId="784"/>
    <cellStyle name="20% - Accent2 2 7 7" xfId="785"/>
    <cellStyle name="20% - Accent2 2 7 8" xfId="786"/>
    <cellStyle name="20% - Accent2 2 8" xfId="787"/>
    <cellStyle name="20% - Accent2 2 8 2" xfId="788"/>
    <cellStyle name="20% - Accent2 2 8 3" xfId="789"/>
    <cellStyle name="20% - Accent2 2 8 4" xfId="790"/>
    <cellStyle name="20% - Accent2 2 8 5" xfId="791"/>
    <cellStyle name="20% - Accent2 2 8 6" xfId="792"/>
    <cellStyle name="20% - Accent2 2 8 7" xfId="793"/>
    <cellStyle name="20% - Accent2 2 8 8" xfId="794"/>
    <cellStyle name="20% - Accent2 2 9" xfId="795"/>
    <cellStyle name="20% - Accent2 2 9 2" xfId="796"/>
    <cellStyle name="20% - Accent2 2 9 3" xfId="797"/>
    <cellStyle name="20% - Accent2 2 9 4" xfId="798"/>
    <cellStyle name="20% - Accent2 2 9 5" xfId="799"/>
    <cellStyle name="20% - Accent2 2 9 6" xfId="800"/>
    <cellStyle name="20% - Accent2 2 9 7" xfId="801"/>
    <cellStyle name="20% - Accent2 2 9 8" xfId="802"/>
    <cellStyle name="20% - Accent2 3" xfId="803"/>
    <cellStyle name="20% - Accent2 3 10" xfId="804"/>
    <cellStyle name="20% - Accent2 3 10 2" xfId="805"/>
    <cellStyle name="20% - Accent2 3 10 3" xfId="806"/>
    <cellStyle name="20% - Accent2 3 10 4" xfId="807"/>
    <cellStyle name="20% - Accent2 3 10 5" xfId="808"/>
    <cellStyle name="20% - Accent2 3 10 6" xfId="809"/>
    <cellStyle name="20% - Accent2 3 10 7" xfId="810"/>
    <cellStyle name="20% - Accent2 3 10 8" xfId="811"/>
    <cellStyle name="20% - Accent2 3 11" xfId="812"/>
    <cellStyle name="20% - Accent2 3 11 2" xfId="813"/>
    <cellStyle name="20% - Accent2 3 11 3" xfId="814"/>
    <cellStyle name="20% - Accent2 3 11 4" xfId="815"/>
    <cellStyle name="20% - Accent2 3 11 5" xfId="816"/>
    <cellStyle name="20% - Accent2 3 11 6" xfId="817"/>
    <cellStyle name="20% - Accent2 3 11 7" xfId="818"/>
    <cellStyle name="20% - Accent2 3 11 8" xfId="819"/>
    <cellStyle name="20% - Accent2 3 12" xfId="820"/>
    <cellStyle name="20% - Accent2 3 12 2" xfId="821"/>
    <cellStyle name="20% - Accent2 3 12 3" xfId="822"/>
    <cellStyle name="20% - Accent2 3 12 4" xfId="823"/>
    <cellStyle name="20% - Accent2 3 12 5" xfId="824"/>
    <cellStyle name="20% - Accent2 3 12 6" xfId="825"/>
    <cellStyle name="20% - Accent2 3 12 7" xfId="826"/>
    <cellStyle name="20% - Accent2 3 12 8" xfId="827"/>
    <cellStyle name="20% - Accent2 3 13" xfId="828"/>
    <cellStyle name="20% - Accent2 3 13 2" xfId="829"/>
    <cellStyle name="20% - Accent2 3 13 3" xfId="830"/>
    <cellStyle name="20% - Accent2 3 13 4" xfId="831"/>
    <cellStyle name="20% - Accent2 3 13 5" xfId="832"/>
    <cellStyle name="20% - Accent2 3 13 6" xfId="833"/>
    <cellStyle name="20% - Accent2 3 13 7" xfId="834"/>
    <cellStyle name="20% - Accent2 3 13 8" xfId="835"/>
    <cellStyle name="20% - Accent2 3 14" xfId="836"/>
    <cellStyle name="20% - Accent2 3 14 2" xfId="837"/>
    <cellStyle name="20% - Accent2 3 14 3" xfId="838"/>
    <cellStyle name="20% - Accent2 3 14 4" xfId="839"/>
    <cellStyle name="20% - Accent2 3 14 5" xfId="840"/>
    <cellStyle name="20% - Accent2 3 14 6" xfId="841"/>
    <cellStyle name="20% - Accent2 3 14 7" xfId="842"/>
    <cellStyle name="20% - Accent2 3 14 8" xfId="843"/>
    <cellStyle name="20% - Accent2 3 15" xfId="844"/>
    <cellStyle name="20% - Accent2 3 15 2" xfId="845"/>
    <cellStyle name="20% - Accent2 3 15 3" xfId="846"/>
    <cellStyle name="20% - Accent2 3 15 4" xfId="847"/>
    <cellStyle name="20% - Accent2 3 15 5" xfId="848"/>
    <cellStyle name="20% - Accent2 3 15 6" xfId="849"/>
    <cellStyle name="20% - Accent2 3 15 7" xfId="850"/>
    <cellStyle name="20% - Accent2 3 15 8" xfId="851"/>
    <cellStyle name="20% - Accent2 3 16" xfId="852"/>
    <cellStyle name="20% - Accent2 3 16 2" xfId="853"/>
    <cellStyle name="20% - Accent2 3 16 3" xfId="854"/>
    <cellStyle name="20% - Accent2 3 16 4" xfId="855"/>
    <cellStyle name="20% - Accent2 3 16 5" xfId="856"/>
    <cellStyle name="20% - Accent2 3 16 6" xfId="857"/>
    <cellStyle name="20% - Accent2 3 16 7" xfId="858"/>
    <cellStyle name="20% - Accent2 3 16 8" xfId="859"/>
    <cellStyle name="20% - Accent2 3 17" xfId="860"/>
    <cellStyle name="20% - Accent2 3 17 2" xfId="861"/>
    <cellStyle name="20% - Accent2 3 17 3" xfId="862"/>
    <cellStyle name="20% - Accent2 3 17 4" xfId="863"/>
    <cellStyle name="20% - Accent2 3 17 5" xfId="864"/>
    <cellStyle name="20% - Accent2 3 17 6" xfId="865"/>
    <cellStyle name="20% - Accent2 3 17 7" xfId="866"/>
    <cellStyle name="20% - Accent2 3 17 8" xfId="867"/>
    <cellStyle name="20% - Accent2 3 18" xfId="868"/>
    <cellStyle name="20% - Accent2 3 18 2" xfId="869"/>
    <cellStyle name="20% - Accent2 3 18 3" xfId="870"/>
    <cellStyle name="20% - Accent2 3 18 4" xfId="871"/>
    <cellStyle name="20% - Accent2 3 18 5" xfId="872"/>
    <cellStyle name="20% - Accent2 3 18 6" xfId="873"/>
    <cellStyle name="20% - Accent2 3 18 7" xfId="874"/>
    <cellStyle name="20% - Accent2 3 18 8" xfId="875"/>
    <cellStyle name="20% - Accent2 3 19" xfId="876"/>
    <cellStyle name="20% - Accent2 3 2" xfId="877"/>
    <cellStyle name="20% - Accent2 3 2 2" xfId="878"/>
    <cellStyle name="20% - Accent2 3 2 3" xfId="879"/>
    <cellStyle name="20% - Accent2 3 2 4" xfId="880"/>
    <cellStyle name="20% - Accent2 3 2 5" xfId="881"/>
    <cellStyle name="20% - Accent2 3 2 6" xfId="882"/>
    <cellStyle name="20% - Accent2 3 2 7" xfId="883"/>
    <cellStyle name="20% - Accent2 3 2 8" xfId="884"/>
    <cellStyle name="20% - Accent2 3 20" xfId="885"/>
    <cellStyle name="20% - Accent2 3 21" xfId="886"/>
    <cellStyle name="20% - Accent2 3 22" xfId="887"/>
    <cellStyle name="20% - Accent2 3 23" xfId="888"/>
    <cellStyle name="20% - Accent2 3 24" xfId="889"/>
    <cellStyle name="20% - Accent2 3 25" xfId="890"/>
    <cellStyle name="20% - Accent2 3 26" xfId="891"/>
    <cellStyle name="20% - Accent2 3 27" xfId="892"/>
    <cellStyle name="20% - Accent2 3 28" xfId="893"/>
    <cellStyle name="20% - Accent2 3 29" xfId="894"/>
    <cellStyle name="20% - Accent2 3 3" xfId="895"/>
    <cellStyle name="20% - Accent2 3 3 2" xfId="896"/>
    <cellStyle name="20% - Accent2 3 3 3" xfId="897"/>
    <cellStyle name="20% - Accent2 3 3 4" xfId="898"/>
    <cellStyle name="20% - Accent2 3 3 5" xfId="899"/>
    <cellStyle name="20% - Accent2 3 3 6" xfId="900"/>
    <cellStyle name="20% - Accent2 3 3 7" xfId="901"/>
    <cellStyle name="20% - Accent2 3 3 8" xfId="902"/>
    <cellStyle name="20% - Accent2 3 30" xfId="903"/>
    <cellStyle name="20% - Accent2 3 31" xfId="904"/>
    <cellStyle name="20% - Accent2 3 32" xfId="905"/>
    <cellStyle name="20% - Accent2 3 33" xfId="906"/>
    <cellStyle name="20% - Accent2 3 34" xfId="907"/>
    <cellStyle name="20% - Accent2 3 35" xfId="908"/>
    <cellStyle name="20% - Accent2 3 4" xfId="909"/>
    <cellStyle name="20% - Accent2 3 4 2" xfId="910"/>
    <cellStyle name="20% - Accent2 3 4 3" xfId="911"/>
    <cellStyle name="20% - Accent2 3 4 4" xfId="912"/>
    <cellStyle name="20% - Accent2 3 4 5" xfId="913"/>
    <cellStyle name="20% - Accent2 3 4 6" xfId="914"/>
    <cellStyle name="20% - Accent2 3 4 7" xfId="915"/>
    <cellStyle name="20% - Accent2 3 4 8" xfId="916"/>
    <cellStyle name="20% - Accent2 3 5" xfId="917"/>
    <cellStyle name="20% - Accent2 3 5 2" xfId="918"/>
    <cellStyle name="20% - Accent2 3 5 3" xfId="919"/>
    <cellStyle name="20% - Accent2 3 5 4" xfId="920"/>
    <cellStyle name="20% - Accent2 3 5 5" xfId="921"/>
    <cellStyle name="20% - Accent2 3 5 6" xfId="922"/>
    <cellStyle name="20% - Accent2 3 5 7" xfId="923"/>
    <cellStyle name="20% - Accent2 3 5 8" xfId="924"/>
    <cellStyle name="20% - Accent2 3 6" xfId="925"/>
    <cellStyle name="20% - Accent2 3 6 2" xfId="926"/>
    <cellStyle name="20% - Accent2 3 6 3" xfId="927"/>
    <cellStyle name="20% - Accent2 3 6 4" xfId="928"/>
    <cellStyle name="20% - Accent2 3 6 5" xfId="929"/>
    <cellStyle name="20% - Accent2 3 6 6" xfId="930"/>
    <cellStyle name="20% - Accent2 3 6 7" xfId="931"/>
    <cellStyle name="20% - Accent2 3 6 8" xfId="932"/>
    <cellStyle name="20% - Accent2 3 7" xfId="933"/>
    <cellStyle name="20% - Accent2 3 7 2" xfId="934"/>
    <cellStyle name="20% - Accent2 3 7 3" xfId="935"/>
    <cellStyle name="20% - Accent2 3 7 4" xfId="936"/>
    <cellStyle name="20% - Accent2 3 7 5" xfId="937"/>
    <cellStyle name="20% - Accent2 3 7 6" xfId="938"/>
    <cellStyle name="20% - Accent2 3 7 7" xfId="939"/>
    <cellStyle name="20% - Accent2 3 7 8" xfId="940"/>
    <cellStyle name="20% - Accent2 3 8" xfId="941"/>
    <cellStyle name="20% - Accent2 3 8 2" xfId="942"/>
    <cellStyle name="20% - Accent2 3 8 3" xfId="943"/>
    <cellStyle name="20% - Accent2 3 8 4" xfId="944"/>
    <cellStyle name="20% - Accent2 3 8 5" xfId="945"/>
    <cellStyle name="20% - Accent2 3 8 6" xfId="946"/>
    <cellStyle name="20% - Accent2 3 8 7" xfId="947"/>
    <cellStyle name="20% - Accent2 3 8 8" xfId="948"/>
    <cellStyle name="20% - Accent2 3 9" xfId="949"/>
    <cellStyle name="20% - Accent2 3 9 2" xfId="950"/>
    <cellStyle name="20% - Accent2 3 9 3" xfId="951"/>
    <cellStyle name="20% - Accent2 3 9 4" xfId="952"/>
    <cellStyle name="20% - Accent2 3 9 5" xfId="953"/>
    <cellStyle name="20% - Accent2 3 9 6" xfId="954"/>
    <cellStyle name="20% - Accent2 3 9 7" xfId="955"/>
    <cellStyle name="20% - Accent2 3 9 8" xfId="956"/>
    <cellStyle name="20% - Accent2 4" xfId="957"/>
    <cellStyle name="20% - Accent2 4 10" xfId="958"/>
    <cellStyle name="20% - Accent2 4 10 2" xfId="959"/>
    <cellStyle name="20% - Accent2 4 10 3" xfId="960"/>
    <cellStyle name="20% - Accent2 4 10 4" xfId="961"/>
    <cellStyle name="20% - Accent2 4 10 5" xfId="962"/>
    <cellStyle name="20% - Accent2 4 10 6" xfId="963"/>
    <cellStyle name="20% - Accent2 4 10 7" xfId="964"/>
    <cellStyle name="20% - Accent2 4 10 8" xfId="965"/>
    <cellStyle name="20% - Accent2 4 11" xfId="966"/>
    <cellStyle name="20% - Accent2 4 11 2" xfId="967"/>
    <cellStyle name="20% - Accent2 4 11 3" xfId="968"/>
    <cellStyle name="20% - Accent2 4 11 4" xfId="969"/>
    <cellStyle name="20% - Accent2 4 11 5" xfId="970"/>
    <cellStyle name="20% - Accent2 4 11 6" xfId="971"/>
    <cellStyle name="20% - Accent2 4 11 7" xfId="972"/>
    <cellStyle name="20% - Accent2 4 11 8" xfId="973"/>
    <cellStyle name="20% - Accent2 4 12" xfId="974"/>
    <cellStyle name="20% - Accent2 4 12 2" xfId="975"/>
    <cellStyle name="20% - Accent2 4 12 3" xfId="976"/>
    <cellStyle name="20% - Accent2 4 12 4" xfId="977"/>
    <cellStyle name="20% - Accent2 4 12 5" xfId="978"/>
    <cellStyle name="20% - Accent2 4 12 6" xfId="979"/>
    <cellStyle name="20% - Accent2 4 12 7" xfId="980"/>
    <cellStyle name="20% - Accent2 4 12 8" xfId="981"/>
    <cellStyle name="20% - Accent2 4 13" xfId="982"/>
    <cellStyle name="20% - Accent2 4 13 2" xfId="983"/>
    <cellStyle name="20% - Accent2 4 13 3" xfId="984"/>
    <cellStyle name="20% - Accent2 4 13 4" xfId="985"/>
    <cellStyle name="20% - Accent2 4 13 5" xfId="986"/>
    <cellStyle name="20% - Accent2 4 13 6" xfId="987"/>
    <cellStyle name="20% - Accent2 4 13 7" xfId="988"/>
    <cellStyle name="20% - Accent2 4 13 8" xfId="989"/>
    <cellStyle name="20% - Accent2 4 14" xfId="990"/>
    <cellStyle name="20% - Accent2 4 14 2" xfId="991"/>
    <cellStyle name="20% - Accent2 4 14 3" xfId="992"/>
    <cellStyle name="20% - Accent2 4 14 4" xfId="993"/>
    <cellStyle name="20% - Accent2 4 14 5" xfId="994"/>
    <cellStyle name="20% - Accent2 4 14 6" xfId="995"/>
    <cellStyle name="20% - Accent2 4 14 7" xfId="996"/>
    <cellStyle name="20% - Accent2 4 14 8" xfId="997"/>
    <cellStyle name="20% - Accent2 4 15" xfId="998"/>
    <cellStyle name="20% - Accent2 4 15 2" xfId="999"/>
    <cellStyle name="20% - Accent2 4 15 3" xfId="1000"/>
    <cellStyle name="20% - Accent2 4 15 4" xfId="1001"/>
    <cellStyle name="20% - Accent2 4 15 5" xfId="1002"/>
    <cellStyle name="20% - Accent2 4 15 6" xfId="1003"/>
    <cellStyle name="20% - Accent2 4 15 7" xfId="1004"/>
    <cellStyle name="20% - Accent2 4 15 8" xfId="1005"/>
    <cellStyle name="20% - Accent2 4 16" xfId="1006"/>
    <cellStyle name="20% - Accent2 4 16 2" xfId="1007"/>
    <cellStyle name="20% - Accent2 4 16 3" xfId="1008"/>
    <cellStyle name="20% - Accent2 4 16 4" xfId="1009"/>
    <cellStyle name="20% - Accent2 4 16 5" xfId="1010"/>
    <cellStyle name="20% - Accent2 4 16 6" xfId="1011"/>
    <cellStyle name="20% - Accent2 4 16 7" xfId="1012"/>
    <cellStyle name="20% - Accent2 4 16 8" xfId="1013"/>
    <cellStyle name="20% - Accent2 4 17" xfId="1014"/>
    <cellStyle name="20% - Accent2 4 17 2" xfId="1015"/>
    <cellStyle name="20% - Accent2 4 17 3" xfId="1016"/>
    <cellStyle name="20% - Accent2 4 17 4" xfId="1017"/>
    <cellStyle name="20% - Accent2 4 17 5" xfId="1018"/>
    <cellStyle name="20% - Accent2 4 17 6" xfId="1019"/>
    <cellStyle name="20% - Accent2 4 17 7" xfId="1020"/>
    <cellStyle name="20% - Accent2 4 17 8" xfId="1021"/>
    <cellStyle name="20% - Accent2 4 18" xfId="1022"/>
    <cellStyle name="20% - Accent2 4 18 2" xfId="1023"/>
    <cellStyle name="20% - Accent2 4 18 3" xfId="1024"/>
    <cellStyle name="20% - Accent2 4 18 4" xfId="1025"/>
    <cellStyle name="20% - Accent2 4 18 5" xfId="1026"/>
    <cellStyle name="20% - Accent2 4 18 6" xfId="1027"/>
    <cellStyle name="20% - Accent2 4 18 7" xfId="1028"/>
    <cellStyle name="20% - Accent2 4 18 8" xfId="1029"/>
    <cellStyle name="20% - Accent2 4 19" xfId="1030"/>
    <cellStyle name="20% - Accent2 4 2" xfId="1031"/>
    <cellStyle name="20% - Accent2 4 2 2" xfId="1032"/>
    <cellStyle name="20% - Accent2 4 2 3" xfId="1033"/>
    <cellStyle name="20% - Accent2 4 2 4" xfId="1034"/>
    <cellStyle name="20% - Accent2 4 2 5" xfId="1035"/>
    <cellStyle name="20% - Accent2 4 2 6" xfId="1036"/>
    <cellStyle name="20% - Accent2 4 2 7" xfId="1037"/>
    <cellStyle name="20% - Accent2 4 2 8" xfId="1038"/>
    <cellStyle name="20% - Accent2 4 20" xfId="1039"/>
    <cellStyle name="20% - Accent2 4 21" xfId="1040"/>
    <cellStyle name="20% - Accent2 4 22" xfId="1041"/>
    <cellStyle name="20% - Accent2 4 23" xfId="1042"/>
    <cellStyle name="20% - Accent2 4 24" xfId="1043"/>
    <cellStyle name="20% - Accent2 4 25" xfId="1044"/>
    <cellStyle name="20% - Accent2 4 26" xfId="1045"/>
    <cellStyle name="20% - Accent2 4 27" xfId="1046"/>
    <cellStyle name="20% - Accent2 4 28" xfId="1047"/>
    <cellStyle name="20% - Accent2 4 29" xfId="1048"/>
    <cellStyle name="20% - Accent2 4 3" xfId="1049"/>
    <cellStyle name="20% - Accent2 4 3 2" xfId="1050"/>
    <cellStyle name="20% - Accent2 4 3 3" xfId="1051"/>
    <cellStyle name="20% - Accent2 4 3 4" xfId="1052"/>
    <cellStyle name="20% - Accent2 4 3 5" xfId="1053"/>
    <cellStyle name="20% - Accent2 4 3 6" xfId="1054"/>
    <cellStyle name="20% - Accent2 4 3 7" xfId="1055"/>
    <cellStyle name="20% - Accent2 4 3 8" xfId="1056"/>
    <cellStyle name="20% - Accent2 4 30" xfId="1057"/>
    <cellStyle name="20% - Accent2 4 31" xfId="1058"/>
    <cellStyle name="20% - Accent2 4 32" xfId="1059"/>
    <cellStyle name="20% - Accent2 4 33" xfId="1060"/>
    <cellStyle name="20% - Accent2 4 34" xfId="1061"/>
    <cellStyle name="20% - Accent2 4 35" xfId="1062"/>
    <cellStyle name="20% - Accent2 4 4" xfId="1063"/>
    <cellStyle name="20% - Accent2 4 4 2" xfId="1064"/>
    <cellStyle name="20% - Accent2 4 4 3" xfId="1065"/>
    <cellStyle name="20% - Accent2 4 4 4" xfId="1066"/>
    <cellStyle name="20% - Accent2 4 4 5" xfId="1067"/>
    <cellStyle name="20% - Accent2 4 4 6" xfId="1068"/>
    <cellStyle name="20% - Accent2 4 4 7" xfId="1069"/>
    <cellStyle name="20% - Accent2 4 4 8" xfId="1070"/>
    <cellStyle name="20% - Accent2 4 5" xfId="1071"/>
    <cellStyle name="20% - Accent2 4 5 2" xfId="1072"/>
    <cellStyle name="20% - Accent2 4 5 3" xfId="1073"/>
    <cellStyle name="20% - Accent2 4 5 4" xfId="1074"/>
    <cellStyle name="20% - Accent2 4 5 5" xfId="1075"/>
    <cellStyle name="20% - Accent2 4 5 6" xfId="1076"/>
    <cellStyle name="20% - Accent2 4 5 7" xfId="1077"/>
    <cellStyle name="20% - Accent2 4 5 8" xfId="1078"/>
    <cellStyle name="20% - Accent2 4 6" xfId="1079"/>
    <cellStyle name="20% - Accent2 4 6 2" xfId="1080"/>
    <cellStyle name="20% - Accent2 4 6 3" xfId="1081"/>
    <cellStyle name="20% - Accent2 4 6 4" xfId="1082"/>
    <cellStyle name="20% - Accent2 4 6 5" xfId="1083"/>
    <cellStyle name="20% - Accent2 4 6 6" xfId="1084"/>
    <cellStyle name="20% - Accent2 4 6 7" xfId="1085"/>
    <cellStyle name="20% - Accent2 4 6 8" xfId="1086"/>
    <cellStyle name="20% - Accent2 4 7" xfId="1087"/>
    <cellStyle name="20% - Accent2 4 7 2" xfId="1088"/>
    <cellStyle name="20% - Accent2 4 7 3" xfId="1089"/>
    <cellStyle name="20% - Accent2 4 7 4" xfId="1090"/>
    <cellStyle name="20% - Accent2 4 7 5" xfId="1091"/>
    <cellStyle name="20% - Accent2 4 7 6" xfId="1092"/>
    <cellStyle name="20% - Accent2 4 7 7" xfId="1093"/>
    <cellStyle name="20% - Accent2 4 7 8" xfId="1094"/>
    <cellStyle name="20% - Accent2 4 8" xfId="1095"/>
    <cellStyle name="20% - Accent2 4 8 2" xfId="1096"/>
    <cellStyle name="20% - Accent2 4 8 3" xfId="1097"/>
    <cellStyle name="20% - Accent2 4 8 4" xfId="1098"/>
    <cellStyle name="20% - Accent2 4 8 5" xfId="1099"/>
    <cellStyle name="20% - Accent2 4 8 6" xfId="1100"/>
    <cellStyle name="20% - Accent2 4 8 7" xfId="1101"/>
    <cellStyle name="20% - Accent2 4 8 8" xfId="1102"/>
    <cellStyle name="20% - Accent2 4 9" xfId="1103"/>
    <cellStyle name="20% - Accent2 4 9 2" xfId="1104"/>
    <cellStyle name="20% - Accent2 4 9 3" xfId="1105"/>
    <cellStyle name="20% - Accent2 4 9 4" xfId="1106"/>
    <cellStyle name="20% - Accent2 4 9 5" xfId="1107"/>
    <cellStyle name="20% - Accent2 4 9 6" xfId="1108"/>
    <cellStyle name="20% - Accent2 4 9 7" xfId="1109"/>
    <cellStyle name="20% - Accent2 4 9 8" xfId="1110"/>
    <cellStyle name="20% - Accent2 5" xfId="1111"/>
    <cellStyle name="20% - Accent2 5 10" xfId="1112"/>
    <cellStyle name="20% - Accent2 5 10 2" xfId="1113"/>
    <cellStyle name="20% - Accent2 5 10 3" xfId="1114"/>
    <cellStyle name="20% - Accent2 5 10 4" xfId="1115"/>
    <cellStyle name="20% - Accent2 5 10 5" xfId="1116"/>
    <cellStyle name="20% - Accent2 5 10 6" xfId="1117"/>
    <cellStyle name="20% - Accent2 5 10 7" xfId="1118"/>
    <cellStyle name="20% - Accent2 5 10 8" xfId="1119"/>
    <cellStyle name="20% - Accent2 5 11" xfId="1120"/>
    <cellStyle name="20% - Accent2 5 11 2" xfId="1121"/>
    <cellStyle name="20% - Accent2 5 11 3" xfId="1122"/>
    <cellStyle name="20% - Accent2 5 11 4" xfId="1123"/>
    <cellStyle name="20% - Accent2 5 11 5" xfId="1124"/>
    <cellStyle name="20% - Accent2 5 11 6" xfId="1125"/>
    <cellStyle name="20% - Accent2 5 11 7" xfId="1126"/>
    <cellStyle name="20% - Accent2 5 11 8" xfId="1127"/>
    <cellStyle name="20% - Accent2 5 12" xfId="1128"/>
    <cellStyle name="20% - Accent2 5 12 2" xfId="1129"/>
    <cellStyle name="20% - Accent2 5 12 3" xfId="1130"/>
    <cellStyle name="20% - Accent2 5 12 4" xfId="1131"/>
    <cellStyle name="20% - Accent2 5 12 5" xfId="1132"/>
    <cellStyle name="20% - Accent2 5 12 6" xfId="1133"/>
    <cellStyle name="20% - Accent2 5 12 7" xfId="1134"/>
    <cellStyle name="20% - Accent2 5 12 8" xfId="1135"/>
    <cellStyle name="20% - Accent2 5 13" xfId="1136"/>
    <cellStyle name="20% - Accent2 5 13 2" xfId="1137"/>
    <cellStyle name="20% - Accent2 5 13 3" xfId="1138"/>
    <cellStyle name="20% - Accent2 5 13 4" xfId="1139"/>
    <cellStyle name="20% - Accent2 5 13 5" xfId="1140"/>
    <cellStyle name="20% - Accent2 5 13 6" xfId="1141"/>
    <cellStyle name="20% - Accent2 5 13 7" xfId="1142"/>
    <cellStyle name="20% - Accent2 5 13 8" xfId="1143"/>
    <cellStyle name="20% - Accent2 5 14" xfId="1144"/>
    <cellStyle name="20% - Accent2 5 14 2" xfId="1145"/>
    <cellStyle name="20% - Accent2 5 14 3" xfId="1146"/>
    <cellStyle name="20% - Accent2 5 14 4" xfId="1147"/>
    <cellStyle name="20% - Accent2 5 14 5" xfId="1148"/>
    <cellStyle name="20% - Accent2 5 14 6" xfId="1149"/>
    <cellStyle name="20% - Accent2 5 14 7" xfId="1150"/>
    <cellStyle name="20% - Accent2 5 14 8" xfId="1151"/>
    <cellStyle name="20% - Accent2 5 15" xfId="1152"/>
    <cellStyle name="20% - Accent2 5 15 2" xfId="1153"/>
    <cellStyle name="20% - Accent2 5 15 3" xfId="1154"/>
    <cellStyle name="20% - Accent2 5 15 4" xfId="1155"/>
    <cellStyle name="20% - Accent2 5 15 5" xfId="1156"/>
    <cellStyle name="20% - Accent2 5 15 6" xfId="1157"/>
    <cellStyle name="20% - Accent2 5 15 7" xfId="1158"/>
    <cellStyle name="20% - Accent2 5 15 8" xfId="1159"/>
    <cellStyle name="20% - Accent2 5 16" xfId="1160"/>
    <cellStyle name="20% - Accent2 5 16 2" xfId="1161"/>
    <cellStyle name="20% - Accent2 5 16 3" xfId="1162"/>
    <cellStyle name="20% - Accent2 5 16 4" xfId="1163"/>
    <cellStyle name="20% - Accent2 5 16 5" xfId="1164"/>
    <cellStyle name="20% - Accent2 5 16 6" xfId="1165"/>
    <cellStyle name="20% - Accent2 5 16 7" xfId="1166"/>
    <cellStyle name="20% - Accent2 5 16 8" xfId="1167"/>
    <cellStyle name="20% - Accent2 5 17" xfId="1168"/>
    <cellStyle name="20% - Accent2 5 17 2" xfId="1169"/>
    <cellStyle name="20% - Accent2 5 17 3" xfId="1170"/>
    <cellStyle name="20% - Accent2 5 17 4" xfId="1171"/>
    <cellStyle name="20% - Accent2 5 17 5" xfId="1172"/>
    <cellStyle name="20% - Accent2 5 17 6" xfId="1173"/>
    <cellStyle name="20% - Accent2 5 17 7" xfId="1174"/>
    <cellStyle name="20% - Accent2 5 17 8" xfId="1175"/>
    <cellStyle name="20% - Accent2 5 18" xfId="1176"/>
    <cellStyle name="20% - Accent2 5 18 2" xfId="1177"/>
    <cellStyle name="20% - Accent2 5 18 3" xfId="1178"/>
    <cellStyle name="20% - Accent2 5 18 4" xfId="1179"/>
    <cellStyle name="20% - Accent2 5 18 5" xfId="1180"/>
    <cellStyle name="20% - Accent2 5 18 6" xfId="1181"/>
    <cellStyle name="20% - Accent2 5 18 7" xfId="1182"/>
    <cellStyle name="20% - Accent2 5 18 8" xfId="1183"/>
    <cellStyle name="20% - Accent2 5 19" xfId="1184"/>
    <cellStyle name="20% - Accent2 5 2" xfId="1185"/>
    <cellStyle name="20% - Accent2 5 2 2" xfId="1186"/>
    <cellStyle name="20% - Accent2 5 2 3" xfId="1187"/>
    <cellStyle name="20% - Accent2 5 2 4" xfId="1188"/>
    <cellStyle name="20% - Accent2 5 2 5" xfId="1189"/>
    <cellStyle name="20% - Accent2 5 2 6" xfId="1190"/>
    <cellStyle name="20% - Accent2 5 2 7" xfId="1191"/>
    <cellStyle name="20% - Accent2 5 2 8" xfId="1192"/>
    <cellStyle name="20% - Accent2 5 20" xfId="1193"/>
    <cellStyle name="20% - Accent2 5 21" xfId="1194"/>
    <cellStyle name="20% - Accent2 5 22" xfId="1195"/>
    <cellStyle name="20% - Accent2 5 23" xfId="1196"/>
    <cellStyle name="20% - Accent2 5 24" xfId="1197"/>
    <cellStyle name="20% - Accent2 5 25" xfId="1198"/>
    <cellStyle name="20% - Accent2 5 26" xfId="1199"/>
    <cellStyle name="20% - Accent2 5 27" xfId="1200"/>
    <cellStyle name="20% - Accent2 5 28" xfId="1201"/>
    <cellStyle name="20% - Accent2 5 29" xfId="1202"/>
    <cellStyle name="20% - Accent2 5 3" xfId="1203"/>
    <cellStyle name="20% - Accent2 5 3 2" xfId="1204"/>
    <cellStyle name="20% - Accent2 5 3 3" xfId="1205"/>
    <cellStyle name="20% - Accent2 5 3 4" xfId="1206"/>
    <cellStyle name="20% - Accent2 5 3 5" xfId="1207"/>
    <cellStyle name="20% - Accent2 5 3 6" xfId="1208"/>
    <cellStyle name="20% - Accent2 5 3 7" xfId="1209"/>
    <cellStyle name="20% - Accent2 5 3 8" xfId="1210"/>
    <cellStyle name="20% - Accent2 5 30" xfId="1211"/>
    <cellStyle name="20% - Accent2 5 31" xfId="1212"/>
    <cellStyle name="20% - Accent2 5 32" xfId="1213"/>
    <cellStyle name="20% - Accent2 5 33" xfId="1214"/>
    <cellStyle name="20% - Accent2 5 34" xfId="1215"/>
    <cellStyle name="20% - Accent2 5 35" xfId="1216"/>
    <cellStyle name="20% - Accent2 5 4" xfId="1217"/>
    <cellStyle name="20% - Accent2 5 4 2" xfId="1218"/>
    <cellStyle name="20% - Accent2 5 4 3" xfId="1219"/>
    <cellStyle name="20% - Accent2 5 4 4" xfId="1220"/>
    <cellStyle name="20% - Accent2 5 4 5" xfId="1221"/>
    <cellStyle name="20% - Accent2 5 4 6" xfId="1222"/>
    <cellStyle name="20% - Accent2 5 4 7" xfId="1223"/>
    <cellStyle name="20% - Accent2 5 4 8" xfId="1224"/>
    <cellStyle name="20% - Accent2 5 5" xfId="1225"/>
    <cellStyle name="20% - Accent2 5 5 2" xfId="1226"/>
    <cellStyle name="20% - Accent2 5 5 3" xfId="1227"/>
    <cellStyle name="20% - Accent2 5 5 4" xfId="1228"/>
    <cellStyle name="20% - Accent2 5 5 5" xfId="1229"/>
    <cellStyle name="20% - Accent2 5 5 6" xfId="1230"/>
    <cellStyle name="20% - Accent2 5 5 7" xfId="1231"/>
    <cellStyle name="20% - Accent2 5 5 8" xfId="1232"/>
    <cellStyle name="20% - Accent2 5 6" xfId="1233"/>
    <cellStyle name="20% - Accent2 5 6 2" xfId="1234"/>
    <cellStyle name="20% - Accent2 5 6 3" xfId="1235"/>
    <cellStyle name="20% - Accent2 5 6 4" xfId="1236"/>
    <cellStyle name="20% - Accent2 5 6 5" xfId="1237"/>
    <cellStyle name="20% - Accent2 5 6 6" xfId="1238"/>
    <cellStyle name="20% - Accent2 5 6 7" xfId="1239"/>
    <cellStyle name="20% - Accent2 5 6 8" xfId="1240"/>
    <cellStyle name="20% - Accent2 5 7" xfId="1241"/>
    <cellStyle name="20% - Accent2 5 7 2" xfId="1242"/>
    <cellStyle name="20% - Accent2 5 7 3" xfId="1243"/>
    <cellStyle name="20% - Accent2 5 7 4" xfId="1244"/>
    <cellStyle name="20% - Accent2 5 7 5" xfId="1245"/>
    <cellStyle name="20% - Accent2 5 7 6" xfId="1246"/>
    <cellStyle name="20% - Accent2 5 7 7" xfId="1247"/>
    <cellStyle name="20% - Accent2 5 7 8" xfId="1248"/>
    <cellStyle name="20% - Accent2 5 8" xfId="1249"/>
    <cellStyle name="20% - Accent2 5 8 2" xfId="1250"/>
    <cellStyle name="20% - Accent2 5 8 3" xfId="1251"/>
    <cellStyle name="20% - Accent2 5 8 4" xfId="1252"/>
    <cellStyle name="20% - Accent2 5 8 5" xfId="1253"/>
    <cellStyle name="20% - Accent2 5 8 6" xfId="1254"/>
    <cellStyle name="20% - Accent2 5 8 7" xfId="1255"/>
    <cellStyle name="20% - Accent2 5 8 8" xfId="1256"/>
    <cellStyle name="20% - Accent2 5 9" xfId="1257"/>
    <cellStyle name="20% - Accent2 5 9 2" xfId="1258"/>
    <cellStyle name="20% - Accent2 5 9 3" xfId="1259"/>
    <cellStyle name="20% - Accent2 5 9 4" xfId="1260"/>
    <cellStyle name="20% - Accent2 5 9 5" xfId="1261"/>
    <cellStyle name="20% - Accent2 5 9 6" xfId="1262"/>
    <cellStyle name="20% - Accent2 5 9 7" xfId="1263"/>
    <cellStyle name="20% - Accent2 5 9 8" xfId="1264"/>
    <cellStyle name="20% - Accent2 6" xfId="1265"/>
    <cellStyle name="20% - Accent3 2" xfId="1266"/>
    <cellStyle name="20% - Accent3 2 10" xfId="1267"/>
    <cellStyle name="20% - Accent3 2 10 2" xfId="1268"/>
    <cellStyle name="20% - Accent3 2 10 3" xfId="1269"/>
    <cellStyle name="20% - Accent3 2 10 4" xfId="1270"/>
    <cellStyle name="20% - Accent3 2 10 5" xfId="1271"/>
    <cellStyle name="20% - Accent3 2 10 6" xfId="1272"/>
    <cellStyle name="20% - Accent3 2 10 7" xfId="1273"/>
    <cellStyle name="20% - Accent3 2 10 8" xfId="1274"/>
    <cellStyle name="20% - Accent3 2 11" xfId="1275"/>
    <cellStyle name="20% - Accent3 2 11 2" xfId="1276"/>
    <cellStyle name="20% - Accent3 2 11 3" xfId="1277"/>
    <cellStyle name="20% - Accent3 2 11 4" xfId="1278"/>
    <cellStyle name="20% - Accent3 2 11 5" xfId="1279"/>
    <cellStyle name="20% - Accent3 2 11 6" xfId="1280"/>
    <cellStyle name="20% - Accent3 2 11 7" xfId="1281"/>
    <cellStyle name="20% - Accent3 2 11 8" xfId="1282"/>
    <cellStyle name="20% - Accent3 2 12" xfId="1283"/>
    <cellStyle name="20% - Accent3 2 12 2" xfId="1284"/>
    <cellStyle name="20% - Accent3 2 12 3" xfId="1285"/>
    <cellStyle name="20% - Accent3 2 12 4" xfId="1286"/>
    <cellStyle name="20% - Accent3 2 12 5" xfId="1287"/>
    <cellStyle name="20% - Accent3 2 12 6" xfId="1288"/>
    <cellStyle name="20% - Accent3 2 12 7" xfId="1289"/>
    <cellStyle name="20% - Accent3 2 12 8" xfId="1290"/>
    <cellStyle name="20% - Accent3 2 13" xfId="1291"/>
    <cellStyle name="20% - Accent3 2 13 2" xfId="1292"/>
    <cellStyle name="20% - Accent3 2 13 3" xfId="1293"/>
    <cellStyle name="20% - Accent3 2 13 4" xfId="1294"/>
    <cellStyle name="20% - Accent3 2 13 5" xfId="1295"/>
    <cellStyle name="20% - Accent3 2 13 6" xfId="1296"/>
    <cellStyle name="20% - Accent3 2 13 7" xfId="1297"/>
    <cellStyle name="20% - Accent3 2 13 8" xfId="1298"/>
    <cellStyle name="20% - Accent3 2 14" xfId="1299"/>
    <cellStyle name="20% - Accent3 2 14 2" xfId="1300"/>
    <cellStyle name="20% - Accent3 2 14 3" xfId="1301"/>
    <cellStyle name="20% - Accent3 2 14 4" xfId="1302"/>
    <cellStyle name="20% - Accent3 2 14 5" xfId="1303"/>
    <cellStyle name="20% - Accent3 2 14 6" xfId="1304"/>
    <cellStyle name="20% - Accent3 2 14 7" xfId="1305"/>
    <cellStyle name="20% - Accent3 2 14 8" xfId="1306"/>
    <cellStyle name="20% - Accent3 2 15" xfId="1307"/>
    <cellStyle name="20% - Accent3 2 15 2" xfId="1308"/>
    <cellStyle name="20% - Accent3 2 15 3" xfId="1309"/>
    <cellStyle name="20% - Accent3 2 15 4" xfId="1310"/>
    <cellStyle name="20% - Accent3 2 15 5" xfId="1311"/>
    <cellStyle name="20% - Accent3 2 15 6" xfId="1312"/>
    <cellStyle name="20% - Accent3 2 15 7" xfId="1313"/>
    <cellStyle name="20% - Accent3 2 15 8" xfId="1314"/>
    <cellStyle name="20% - Accent3 2 16" xfId="1315"/>
    <cellStyle name="20% - Accent3 2 16 2" xfId="1316"/>
    <cellStyle name="20% - Accent3 2 16 3" xfId="1317"/>
    <cellStyle name="20% - Accent3 2 16 4" xfId="1318"/>
    <cellStyle name="20% - Accent3 2 16 5" xfId="1319"/>
    <cellStyle name="20% - Accent3 2 16 6" xfId="1320"/>
    <cellStyle name="20% - Accent3 2 16 7" xfId="1321"/>
    <cellStyle name="20% - Accent3 2 16 8" xfId="1322"/>
    <cellStyle name="20% - Accent3 2 17" xfId="1323"/>
    <cellStyle name="20% - Accent3 2 17 2" xfId="1324"/>
    <cellStyle name="20% - Accent3 2 17 3" xfId="1325"/>
    <cellStyle name="20% - Accent3 2 17 4" xfId="1326"/>
    <cellStyle name="20% - Accent3 2 17 5" xfId="1327"/>
    <cellStyle name="20% - Accent3 2 17 6" xfId="1328"/>
    <cellStyle name="20% - Accent3 2 17 7" xfId="1329"/>
    <cellStyle name="20% - Accent3 2 17 8" xfId="1330"/>
    <cellStyle name="20% - Accent3 2 18" xfId="1331"/>
    <cellStyle name="20% - Accent3 2 18 2" xfId="1332"/>
    <cellStyle name="20% - Accent3 2 18 3" xfId="1333"/>
    <cellStyle name="20% - Accent3 2 18 4" xfId="1334"/>
    <cellStyle name="20% - Accent3 2 18 5" xfId="1335"/>
    <cellStyle name="20% - Accent3 2 18 6" xfId="1336"/>
    <cellStyle name="20% - Accent3 2 18 7" xfId="1337"/>
    <cellStyle name="20% - Accent3 2 18 8" xfId="1338"/>
    <cellStyle name="20% - Accent3 2 19" xfId="1339"/>
    <cellStyle name="20% - Accent3 2 2" xfId="1340"/>
    <cellStyle name="20% - Accent3 2 2 2" xfId="1341"/>
    <cellStyle name="20% - Accent3 2 2 3" xfId="1342"/>
    <cellStyle name="20% - Accent3 2 2 4" xfId="1343"/>
    <cellStyle name="20% - Accent3 2 2 5" xfId="1344"/>
    <cellStyle name="20% - Accent3 2 2 6" xfId="1345"/>
    <cellStyle name="20% - Accent3 2 2 7" xfId="1346"/>
    <cellStyle name="20% - Accent3 2 2 8" xfId="1347"/>
    <cellStyle name="20% - Accent3 2 20" xfId="1348"/>
    <cellStyle name="20% - Accent3 2 21" xfId="1349"/>
    <cellStyle name="20% - Accent3 2 22" xfId="1350"/>
    <cellStyle name="20% - Accent3 2 23" xfId="1351"/>
    <cellStyle name="20% - Accent3 2 24" xfId="1352"/>
    <cellStyle name="20% - Accent3 2 25" xfId="1353"/>
    <cellStyle name="20% - Accent3 2 26" xfId="1354"/>
    <cellStyle name="20% - Accent3 2 27" xfId="1355"/>
    <cellStyle name="20% - Accent3 2 28" xfId="1356"/>
    <cellStyle name="20% - Accent3 2 29" xfId="1357"/>
    <cellStyle name="20% - Accent3 2 3" xfId="1358"/>
    <cellStyle name="20% - Accent3 2 3 2" xfId="1359"/>
    <cellStyle name="20% - Accent3 2 3 3" xfId="1360"/>
    <cellStyle name="20% - Accent3 2 3 4" xfId="1361"/>
    <cellStyle name="20% - Accent3 2 3 5" xfId="1362"/>
    <cellStyle name="20% - Accent3 2 3 6" xfId="1363"/>
    <cellStyle name="20% - Accent3 2 3 7" xfId="1364"/>
    <cellStyle name="20% - Accent3 2 3 8" xfId="1365"/>
    <cellStyle name="20% - Accent3 2 30" xfId="1366"/>
    <cellStyle name="20% - Accent3 2 31" xfId="1367"/>
    <cellStyle name="20% - Accent3 2 32" xfId="1368"/>
    <cellStyle name="20% - Accent3 2 33" xfId="1369"/>
    <cellStyle name="20% - Accent3 2 34" xfId="1370"/>
    <cellStyle name="20% - Accent3 2 35" xfId="1371"/>
    <cellStyle name="20% - Accent3 2 36" xfId="1372"/>
    <cellStyle name="20% - Accent3 2 37" xfId="1373"/>
    <cellStyle name="20% - Accent3 2 38" xfId="1374"/>
    <cellStyle name="20% - Accent3 2 4" xfId="1375"/>
    <cellStyle name="20% - Accent3 2 4 2" xfId="1376"/>
    <cellStyle name="20% - Accent3 2 4 3" xfId="1377"/>
    <cellStyle name="20% - Accent3 2 4 4" xfId="1378"/>
    <cellStyle name="20% - Accent3 2 4 5" xfId="1379"/>
    <cellStyle name="20% - Accent3 2 4 6" xfId="1380"/>
    <cellStyle name="20% - Accent3 2 4 7" xfId="1381"/>
    <cellStyle name="20% - Accent3 2 4 8" xfId="1382"/>
    <cellStyle name="20% - Accent3 2 5" xfId="1383"/>
    <cellStyle name="20% - Accent3 2 5 2" xfId="1384"/>
    <cellStyle name="20% - Accent3 2 5 3" xfId="1385"/>
    <cellStyle name="20% - Accent3 2 5 4" xfId="1386"/>
    <cellStyle name="20% - Accent3 2 5 5" xfId="1387"/>
    <cellStyle name="20% - Accent3 2 5 6" xfId="1388"/>
    <cellStyle name="20% - Accent3 2 5 7" xfId="1389"/>
    <cellStyle name="20% - Accent3 2 5 8" xfId="1390"/>
    <cellStyle name="20% - Accent3 2 6" xfId="1391"/>
    <cellStyle name="20% - Accent3 2 6 2" xfId="1392"/>
    <cellStyle name="20% - Accent3 2 6 3" xfId="1393"/>
    <cellStyle name="20% - Accent3 2 6 4" xfId="1394"/>
    <cellStyle name="20% - Accent3 2 6 5" xfId="1395"/>
    <cellStyle name="20% - Accent3 2 6 6" xfId="1396"/>
    <cellStyle name="20% - Accent3 2 6 7" xfId="1397"/>
    <cellStyle name="20% - Accent3 2 6 8" xfId="1398"/>
    <cellStyle name="20% - Accent3 2 7" xfId="1399"/>
    <cellStyle name="20% - Accent3 2 7 2" xfId="1400"/>
    <cellStyle name="20% - Accent3 2 7 3" xfId="1401"/>
    <cellStyle name="20% - Accent3 2 7 4" xfId="1402"/>
    <cellStyle name="20% - Accent3 2 7 5" xfId="1403"/>
    <cellStyle name="20% - Accent3 2 7 6" xfId="1404"/>
    <cellStyle name="20% - Accent3 2 7 7" xfId="1405"/>
    <cellStyle name="20% - Accent3 2 7 8" xfId="1406"/>
    <cellStyle name="20% - Accent3 2 8" xfId="1407"/>
    <cellStyle name="20% - Accent3 2 8 2" xfId="1408"/>
    <cellStyle name="20% - Accent3 2 8 3" xfId="1409"/>
    <cellStyle name="20% - Accent3 2 8 4" xfId="1410"/>
    <cellStyle name="20% - Accent3 2 8 5" xfId="1411"/>
    <cellStyle name="20% - Accent3 2 8 6" xfId="1412"/>
    <cellStyle name="20% - Accent3 2 8 7" xfId="1413"/>
    <cellStyle name="20% - Accent3 2 8 8" xfId="1414"/>
    <cellStyle name="20% - Accent3 2 9" xfId="1415"/>
    <cellStyle name="20% - Accent3 2 9 2" xfId="1416"/>
    <cellStyle name="20% - Accent3 2 9 3" xfId="1417"/>
    <cellStyle name="20% - Accent3 2 9 4" xfId="1418"/>
    <cellStyle name="20% - Accent3 2 9 5" xfId="1419"/>
    <cellStyle name="20% - Accent3 2 9 6" xfId="1420"/>
    <cellStyle name="20% - Accent3 2 9 7" xfId="1421"/>
    <cellStyle name="20% - Accent3 2 9 8" xfId="1422"/>
    <cellStyle name="20% - Accent3 3" xfId="1423"/>
    <cellStyle name="20% - Accent3 3 10" xfId="1424"/>
    <cellStyle name="20% - Accent3 3 10 2" xfId="1425"/>
    <cellStyle name="20% - Accent3 3 10 3" xfId="1426"/>
    <cellStyle name="20% - Accent3 3 10 4" xfId="1427"/>
    <cellStyle name="20% - Accent3 3 10 5" xfId="1428"/>
    <cellStyle name="20% - Accent3 3 10 6" xfId="1429"/>
    <cellStyle name="20% - Accent3 3 10 7" xfId="1430"/>
    <cellStyle name="20% - Accent3 3 10 8" xfId="1431"/>
    <cellStyle name="20% - Accent3 3 11" xfId="1432"/>
    <cellStyle name="20% - Accent3 3 11 2" xfId="1433"/>
    <cellStyle name="20% - Accent3 3 11 3" xfId="1434"/>
    <cellStyle name="20% - Accent3 3 11 4" xfId="1435"/>
    <cellStyle name="20% - Accent3 3 11 5" xfId="1436"/>
    <cellStyle name="20% - Accent3 3 11 6" xfId="1437"/>
    <cellStyle name="20% - Accent3 3 11 7" xfId="1438"/>
    <cellStyle name="20% - Accent3 3 11 8" xfId="1439"/>
    <cellStyle name="20% - Accent3 3 12" xfId="1440"/>
    <cellStyle name="20% - Accent3 3 12 2" xfId="1441"/>
    <cellStyle name="20% - Accent3 3 12 3" xfId="1442"/>
    <cellStyle name="20% - Accent3 3 12 4" xfId="1443"/>
    <cellStyle name="20% - Accent3 3 12 5" xfId="1444"/>
    <cellStyle name="20% - Accent3 3 12 6" xfId="1445"/>
    <cellStyle name="20% - Accent3 3 12 7" xfId="1446"/>
    <cellStyle name="20% - Accent3 3 12 8" xfId="1447"/>
    <cellStyle name="20% - Accent3 3 13" xfId="1448"/>
    <cellStyle name="20% - Accent3 3 13 2" xfId="1449"/>
    <cellStyle name="20% - Accent3 3 13 3" xfId="1450"/>
    <cellStyle name="20% - Accent3 3 13 4" xfId="1451"/>
    <cellStyle name="20% - Accent3 3 13 5" xfId="1452"/>
    <cellStyle name="20% - Accent3 3 13 6" xfId="1453"/>
    <cellStyle name="20% - Accent3 3 13 7" xfId="1454"/>
    <cellStyle name="20% - Accent3 3 13 8" xfId="1455"/>
    <cellStyle name="20% - Accent3 3 14" xfId="1456"/>
    <cellStyle name="20% - Accent3 3 14 2" xfId="1457"/>
    <cellStyle name="20% - Accent3 3 14 3" xfId="1458"/>
    <cellStyle name="20% - Accent3 3 14 4" xfId="1459"/>
    <cellStyle name="20% - Accent3 3 14 5" xfId="1460"/>
    <cellStyle name="20% - Accent3 3 14 6" xfId="1461"/>
    <cellStyle name="20% - Accent3 3 14 7" xfId="1462"/>
    <cellStyle name="20% - Accent3 3 14 8" xfId="1463"/>
    <cellStyle name="20% - Accent3 3 15" xfId="1464"/>
    <cellStyle name="20% - Accent3 3 15 2" xfId="1465"/>
    <cellStyle name="20% - Accent3 3 15 3" xfId="1466"/>
    <cellStyle name="20% - Accent3 3 15 4" xfId="1467"/>
    <cellStyle name="20% - Accent3 3 15 5" xfId="1468"/>
    <cellStyle name="20% - Accent3 3 15 6" xfId="1469"/>
    <cellStyle name="20% - Accent3 3 15 7" xfId="1470"/>
    <cellStyle name="20% - Accent3 3 15 8" xfId="1471"/>
    <cellStyle name="20% - Accent3 3 16" xfId="1472"/>
    <cellStyle name="20% - Accent3 3 16 2" xfId="1473"/>
    <cellStyle name="20% - Accent3 3 16 3" xfId="1474"/>
    <cellStyle name="20% - Accent3 3 16 4" xfId="1475"/>
    <cellStyle name="20% - Accent3 3 16 5" xfId="1476"/>
    <cellStyle name="20% - Accent3 3 16 6" xfId="1477"/>
    <cellStyle name="20% - Accent3 3 16 7" xfId="1478"/>
    <cellStyle name="20% - Accent3 3 16 8" xfId="1479"/>
    <cellStyle name="20% - Accent3 3 17" xfId="1480"/>
    <cellStyle name="20% - Accent3 3 17 2" xfId="1481"/>
    <cellStyle name="20% - Accent3 3 17 3" xfId="1482"/>
    <cellStyle name="20% - Accent3 3 17 4" xfId="1483"/>
    <cellStyle name="20% - Accent3 3 17 5" xfId="1484"/>
    <cellStyle name="20% - Accent3 3 17 6" xfId="1485"/>
    <cellStyle name="20% - Accent3 3 17 7" xfId="1486"/>
    <cellStyle name="20% - Accent3 3 17 8" xfId="1487"/>
    <cellStyle name="20% - Accent3 3 18" xfId="1488"/>
    <cellStyle name="20% - Accent3 3 18 2" xfId="1489"/>
    <cellStyle name="20% - Accent3 3 18 3" xfId="1490"/>
    <cellStyle name="20% - Accent3 3 18 4" xfId="1491"/>
    <cellStyle name="20% - Accent3 3 18 5" xfId="1492"/>
    <cellStyle name="20% - Accent3 3 18 6" xfId="1493"/>
    <cellStyle name="20% - Accent3 3 18 7" xfId="1494"/>
    <cellStyle name="20% - Accent3 3 18 8" xfId="1495"/>
    <cellStyle name="20% - Accent3 3 19" xfId="1496"/>
    <cellStyle name="20% - Accent3 3 2" xfId="1497"/>
    <cellStyle name="20% - Accent3 3 2 2" xfId="1498"/>
    <cellStyle name="20% - Accent3 3 2 3" xfId="1499"/>
    <cellStyle name="20% - Accent3 3 2 4" xfId="1500"/>
    <cellStyle name="20% - Accent3 3 2 5" xfId="1501"/>
    <cellStyle name="20% - Accent3 3 2 6" xfId="1502"/>
    <cellStyle name="20% - Accent3 3 2 7" xfId="1503"/>
    <cellStyle name="20% - Accent3 3 2 8" xfId="1504"/>
    <cellStyle name="20% - Accent3 3 20" xfId="1505"/>
    <cellStyle name="20% - Accent3 3 21" xfId="1506"/>
    <cellStyle name="20% - Accent3 3 22" xfId="1507"/>
    <cellStyle name="20% - Accent3 3 23" xfId="1508"/>
    <cellStyle name="20% - Accent3 3 24" xfId="1509"/>
    <cellStyle name="20% - Accent3 3 25" xfId="1510"/>
    <cellStyle name="20% - Accent3 3 26" xfId="1511"/>
    <cellStyle name="20% - Accent3 3 27" xfId="1512"/>
    <cellStyle name="20% - Accent3 3 28" xfId="1513"/>
    <cellStyle name="20% - Accent3 3 29" xfId="1514"/>
    <cellStyle name="20% - Accent3 3 3" xfId="1515"/>
    <cellStyle name="20% - Accent3 3 3 2" xfId="1516"/>
    <cellStyle name="20% - Accent3 3 3 3" xfId="1517"/>
    <cellStyle name="20% - Accent3 3 3 4" xfId="1518"/>
    <cellStyle name="20% - Accent3 3 3 5" xfId="1519"/>
    <cellStyle name="20% - Accent3 3 3 6" xfId="1520"/>
    <cellStyle name="20% - Accent3 3 3 7" xfId="1521"/>
    <cellStyle name="20% - Accent3 3 3 8" xfId="1522"/>
    <cellStyle name="20% - Accent3 3 30" xfId="1523"/>
    <cellStyle name="20% - Accent3 3 31" xfId="1524"/>
    <cellStyle name="20% - Accent3 3 32" xfId="1525"/>
    <cellStyle name="20% - Accent3 3 33" xfId="1526"/>
    <cellStyle name="20% - Accent3 3 34" xfId="1527"/>
    <cellStyle name="20% - Accent3 3 35" xfId="1528"/>
    <cellStyle name="20% - Accent3 3 4" xfId="1529"/>
    <cellStyle name="20% - Accent3 3 4 2" xfId="1530"/>
    <cellStyle name="20% - Accent3 3 4 3" xfId="1531"/>
    <cellStyle name="20% - Accent3 3 4 4" xfId="1532"/>
    <cellStyle name="20% - Accent3 3 4 5" xfId="1533"/>
    <cellStyle name="20% - Accent3 3 4 6" xfId="1534"/>
    <cellStyle name="20% - Accent3 3 4 7" xfId="1535"/>
    <cellStyle name="20% - Accent3 3 4 8" xfId="1536"/>
    <cellStyle name="20% - Accent3 3 5" xfId="1537"/>
    <cellStyle name="20% - Accent3 3 5 2" xfId="1538"/>
    <cellStyle name="20% - Accent3 3 5 3" xfId="1539"/>
    <cellStyle name="20% - Accent3 3 5 4" xfId="1540"/>
    <cellStyle name="20% - Accent3 3 5 5" xfId="1541"/>
    <cellStyle name="20% - Accent3 3 5 6" xfId="1542"/>
    <cellStyle name="20% - Accent3 3 5 7" xfId="1543"/>
    <cellStyle name="20% - Accent3 3 5 8" xfId="1544"/>
    <cellStyle name="20% - Accent3 3 6" xfId="1545"/>
    <cellStyle name="20% - Accent3 3 6 2" xfId="1546"/>
    <cellStyle name="20% - Accent3 3 6 3" xfId="1547"/>
    <cellStyle name="20% - Accent3 3 6 4" xfId="1548"/>
    <cellStyle name="20% - Accent3 3 6 5" xfId="1549"/>
    <cellStyle name="20% - Accent3 3 6 6" xfId="1550"/>
    <cellStyle name="20% - Accent3 3 6 7" xfId="1551"/>
    <cellStyle name="20% - Accent3 3 6 8" xfId="1552"/>
    <cellStyle name="20% - Accent3 3 7" xfId="1553"/>
    <cellStyle name="20% - Accent3 3 7 2" xfId="1554"/>
    <cellStyle name="20% - Accent3 3 7 3" xfId="1555"/>
    <cellStyle name="20% - Accent3 3 7 4" xfId="1556"/>
    <cellStyle name="20% - Accent3 3 7 5" xfId="1557"/>
    <cellStyle name="20% - Accent3 3 7 6" xfId="1558"/>
    <cellStyle name="20% - Accent3 3 7 7" xfId="1559"/>
    <cellStyle name="20% - Accent3 3 7 8" xfId="1560"/>
    <cellStyle name="20% - Accent3 3 8" xfId="1561"/>
    <cellStyle name="20% - Accent3 3 8 2" xfId="1562"/>
    <cellStyle name="20% - Accent3 3 8 3" xfId="1563"/>
    <cellStyle name="20% - Accent3 3 8 4" xfId="1564"/>
    <cellStyle name="20% - Accent3 3 8 5" xfId="1565"/>
    <cellStyle name="20% - Accent3 3 8 6" xfId="1566"/>
    <cellStyle name="20% - Accent3 3 8 7" xfId="1567"/>
    <cellStyle name="20% - Accent3 3 8 8" xfId="1568"/>
    <cellStyle name="20% - Accent3 3 9" xfId="1569"/>
    <cellStyle name="20% - Accent3 3 9 2" xfId="1570"/>
    <cellStyle name="20% - Accent3 3 9 3" xfId="1571"/>
    <cellStyle name="20% - Accent3 3 9 4" xfId="1572"/>
    <cellStyle name="20% - Accent3 3 9 5" xfId="1573"/>
    <cellStyle name="20% - Accent3 3 9 6" xfId="1574"/>
    <cellStyle name="20% - Accent3 3 9 7" xfId="1575"/>
    <cellStyle name="20% - Accent3 3 9 8" xfId="1576"/>
    <cellStyle name="20% - Accent3 4" xfId="1577"/>
    <cellStyle name="20% - Accent3 4 10" xfId="1578"/>
    <cellStyle name="20% - Accent3 4 10 2" xfId="1579"/>
    <cellStyle name="20% - Accent3 4 10 3" xfId="1580"/>
    <cellStyle name="20% - Accent3 4 10 4" xfId="1581"/>
    <cellStyle name="20% - Accent3 4 10 5" xfId="1582"/>
    <cellStyle name="20% - Accent3 4 10 6" xfId="1583"/>
    <cellStyle name="20% - Accent3 4 10 7" xfId="1584"/>
    <cellStyle name="20% - Accent3 4 10 8" xfId="1585"/>
    <cellStyle name="20% - Accent3 4 11" xfId="1586"/>
    <cellStyle name="20% - Accent3 4 11 2" xfId="1587"/>
    <cellStyle name="20% - Accent3 4 11 3" xfId="1588"/>
    <cellStyle name="20% - Accent3 4 11 4" xfId="1589"/>
    <cellStyle name="20% - Accent3 4 11 5" xfId="1590"/>
    <cellStyle name="20% - Accent3 4 11 6" xfId="1591"/>
    <cellStyle name="20% - Accent3 4 11 7" xfId="1592"/>
    <cellStyle name="20% - Accent3 4 11 8" xfId="1593"/>
    <cellStyle name="20% - Accent3 4 12" xfId="1594"/>
    <cellStyle name="20% - Accent3 4 12 2" xfId="1595"/>
    <cellStyle name="20% - Accent3 4 12 3" xfId="1596"/>
    <cellStyle name="20% - Accent3 4 12 4" xfId="1597"/>
    <cellStyle name="20% - Accent3 4 12 5" xfId="1598"/>
    <cellStyle name="20% - Accent3 4 12 6" xfId="1599"/>
    <cellStyle name="20% - Accent3 4 12 7" xfId="1600"/>
    <cellStyle name="20% - Accent3 4 12 8" xfId="1601"/>
    <cellStyle name="20% - Accent3 4 13" xfId="1602"/>
    <cellStyle name="20% - Accent3 4 13 2" xfId="1603"/>
    <cellStyle name="20% - Accent3 4 13 3" xfId="1604"/>
    <cellStyle name="20% - Accent3 4 13 4" xfId="1605"/>
    <cellStyle name="20% - Accent3 4 13 5" xfId="1606"/>
    <cellStyle name="20% - Accent3 4 13 6" xfId="1607"/>
    <cellStyle name="20% - Accent3 4 13 7" xfId="1608"/>
    <cellStyle name="20% - Accent3 4 13 8" xfId="1609"/>
    <cellStyle name="20% - Accent3 4 14" xfId="1610"/>
    <cellStyle name="20% - Accent3 4 14 2" xfId="1611"/>
    <cellStyle name="20% - Accent3 4 14 3" xfId="1612"/>
    <cellStyle name="20% - Accent3 4 14 4" xfId="1613"/>
    <cellStyle name="20% - Accent3 4 14 5" xfId="1614"/>
    <cellStyle name="20% - Accent3 4 14 6" xfId="1615"/>
    <cellStyle name="20% - Accent3 4 14 7" xfId="1616"/>
    <cellStyle name="20% - Accent3 4 14 8" xfId="1617"/>
    <cellStyle name="20% - Accent3 4 15" xfId="1618"/>
    <cellStyle name="20% - Accent3 4 15 2" xfId="1619"/>
    <cellStyle name="20% - Accent3 4 15 3" xfId="1620"/>
    <cellStyle name="20% - Accent3 4 15 4" xfId="1621"/>
    <cellStyle name="20% - Accent3 4 15 5" xfId="1622"/>
    <cellStyle name="20% - Accent3 4 15 6" xfId="1623"/>
    <cellStyle name="20% - Accent3 4 15 7" xfId="1624"/>
    <cellStyle name="20% - Accent3 4 15 8" xfId="1625"/>
    <cellStyle name="20% - Accent3 4 16" xfId="1626"/>
    <cellStyle name="20% - Accent3 4 16 2" xfId="1627"/>
    <cellStyle name="20% - Accent3 4 16 3" xfId="1628"/>
    <cellStyle name="20% - Accent3 4 16 4" xfId="1629"/>
    <cellStyle name="20% - Accent3 4 16 5" xfId="1630"/>
    <cellStyle name="20% - Accent3 4 16 6" xfId="1631"/>
    <cellStyle name="20% - Accent3 4 16 7" xfId="1632"/>
    <cellStyle name="20% - Accent3 4 16 8" xfId="1633"/>
    <cellStyle name="20% - Accent3 4 17" xfId="1634"/>
    <cellStyle name="20% - Accent3 4 17 2" xfId="1635"/>
    <cellStyle name="20% - Accent3 4 17 3" xfId="1636"/>
    <cellStyle name="20% - Accent3 4 17 4" xfId="1637"/>
    <cellStyle name="20% - Accent3 4 17 5" xfId="1638"/>
    <cellStyle name="20% - Accent3 4 17 6" xfId="1639"/>
    <cellStyle name="20% - Accent3 4 17 7" xfId="1640"/>
    <cellStyle name="20% - Accent3 4 17 8" xfId="1641"/>
    <cellStyle name="20% - Accent3 4 18" xfId="1642"/>
    <cellStyle name="20% - Accent3 4 18 2" xfId="1643"/>
    <cellStyle name="20% - Accent3 4 18 3" xfId="1644"/>
    <cellStyle name="20% - Accent3 4 18 4" xfId="1645"/>
    <cellStyle name="20% - Accent3 4 18 5" xfId="1646"/>
    <cellStyle name="20% - Accent3 4 18 6" xfId="1647"/>
    <cellStyle name="20% - Accent3 4 18 7" xfId="1648"/>
    <cellStyle name="20% - Accent3 4 18 8" xfId="1649"/>
    <cellStyle name="20% - Accent3 4 19" xfId="1650"/>
    <cellStyle name="20% - Accent3 4 2" xfId="1651"/>
    <cellStyle name="20% - Accent3 4 2 2" xfId="1652"/>
    <cellStyle name="20% - Accent3 4 2 3" xfId="1653"/>
    <cellStyle name="20% - Accent3 4 2 4" xfId="1654"/>
    <cellStyle name="20% - Accent3 4 2 5" xfId="1655"/>
    <cellStyle name="20% - Accent3 4 2 6" xfId="1656"/>
    <cellStyle name="20% - Accent3 4 2 7" xfId="1657"/>
    <cellStyle name="20% - Accent3 4 2 8" xfId="1658"/>
    <cellStyle name="20% - Accent3 4 20" xfId="1659"/>
    <cellStyle name="20% - Accent3 4 21" xfId="1660"/>
    <cellStyle name="20% - Accent3 4 22" xfId="1661"/>
    <cellStyle name="20% - Accent3 4 23" xfId="1662"/>
    <cellStyle name="20% - Accent3 4 24" xfId="1663"/>
    <cellStyle name="20% - Accent3 4 25" xfId="1664"/>
    <cellStyle name="20% - Accent3 4 26" xfId="1665"/>
    <cellStyle name="20% - Accent3 4 27" xfId="1666"/>
    <cellStyle name="20% - Accent3 4 28" xfId="1667"/>
    <cellStyle name="20% - Accent3 4 29" xfId="1668"/>
    <cellStyle name="20% - Accent3 4 3" xfId="1669"/>
    <cellStyle name="20% - Accent3 4 3 2" xfId="1670"/>
    <cellStyle name="20% - Accent3 4 3 3" xfId="1671"/>
    <cellStyle name="20% - Accent3 4 3 4" xfId="1672"/>
    <cellStyle name="20% - Accent3 4 3 5" xfId="1673"/>
    <cellStyle name="20% - Accent3 4 3 6" xfId="1674"/>
    <cellStyle name="20% - Accent3 4 3 7" xfId="1675"/>
    <cellStyle name="20% - Accent3 4 3 8" xfId="1676"/>
    <cellStyle name="20% - Accent3 4 30" xfId="1677"/>
    <cellStyle name="20% - Accent3 4 31" xfId="1678"/>
    <cellStyle name="20% - Accent3 4 32" xfId="1679"/>
    <cellStyle name="20% - Accent3 4 33" xfId="1680"/>
    <cellStyle name="20% - Accent3 4 34" xfId="1681"/>
    <cellStyle name="20% - Accent3 4 35" xfId="1682"/>
    <cellStyle name="20% - Accent3 4 4" xfId="1683"/>
    <cellStyle name="20% - Accent3 4 4 2" xfId="1684"/>
    <cellStyle name="20% - Accent3 4 4 3" xfId="1685"/>
    <cellStyle name="20% - Accent3 4 4 4" xfId="1686"/>
    <cellStyle name="20% - Accent3 4 4 5" xfId="1687"/>
    <cellStyle name="20% - Accent3 4 4 6" xfId="1688"/>
    <cellStyle name="20% - Accent3 4 4 7" xfId="1689"/>
    <cellStyle name="20% - Accent3 4 4 8" xfId="1690"/>
    <cellStyle name="20% - Accent3 4 5" xfId="1691"/>
    <cellStyle name="20% - Accent3 4 5 2" xfId="1692"/>
    <cellStyle name="20% - Accent3 4 5 3" xfId="1693"/>
    <cellStyle name="20% - Accent3 4 5 4" xfId="1694"/>
    <cellStyle name="20% - Accent3 4 5 5" xfId="1695"/>
    <cellStyle name="20% - Accent3 4 5 6" xfId="1696"/>
    <cellStyle name="20% - Accent3 4 5 7" xfId="1697"/>
    <cellStyle name="20% - Accent3 4 5 8" xfId="1698"/>
    <cellStyle name="20% - Accent3 4 6" xfId="1699"/>
    <cellStyle name="20% - Accent3 4 6 2" xfId="1700"/>
    <cellStyle name="20% - Accent3 4 6 3" xfId="1701"/>
    <cellStyle name="20% - Accent3 4 6 4" xfId="1702"/>
    <cellStyle name="20% - Accent3 4 6 5" xfId="1703"/>
    <cellStyle name="20% - Accent3 4 6 6" xfId="1704"/>
    <cellStyle name="20% - Accent3 4 6 7" xfId="1705"/>
    <cellStyle name="20% - Accent3 4 6 8" xfId="1706"/>
    <cellStyle name="20% - Accent3 4 7" xfId="1707"/>
    <cellStyle name="20% - Accent3 4 7 2" xfId="1708"/>
    <cellStyle name="20% - Accent3 4 7 3" xfId="1709"/>
    <cellStyle name="20% - Accent3 4 7 4" xfId="1710"/>
    <cellStyle name="20% - Accent3 4 7 5" xfId="1711"/>
    <cellStyle name="20% - Accent3 4 7 6" xfId="1712"/>
    <cellStyle name="20% - Accent3 4 7 7" xfId="1713"/>
    <cellStyle name="20% - Accent3 4 7 8" xfId="1714"/>
    <cellStyle name="20% - Accent3 4 8" xfId="1715"/>
    <cellStyle name="20% - Accent3 4 8 2" xfId="1716"/>
    <cellStyle name="20% - Accent3 4 8 3" xfId="1717"/>
    <cellStyle name="20% - Accent3 4 8 4" xfId="1718"/>
    <cellStyle name="20% - Accent3 4 8 5" xfId="1719"/>
    <cellStyle name="20% - Accent3 4 8 6" xfId="1720"/>
    <cellStyle name="20% - Accent3 4 8 7" xfId="1721"/>
    <cellStyle name="20% - Accent3 4 8 8" xfId="1722"/>
    <cellStyle name="20% - Accent3 4 9" xfId="1723"/>
    <cellStyle name="20% - Accent3 4 9 2" xfId="1724"/>
    <cellStyle name="20% - Accent3 4 9 3" xfId="1725"/>
    <cellStyle name="20% - Accent3 4 9 4" xfId="1726"/>
    <cellStyle name="20% - Accent3 4 9 5" xfId="1727"/>
    <cellStyle name="20% - Accent3 4 9 6" xfId="1728"/>
    <cellStyle name="20% - Accent3 4 9 7" xfId="1729"/>
    <cellStyle name="20% - Accent3 4 9 8" xfId="1730"/>
    <cellStyle name="20% - Accent3 5" xfId="1731"/>
    <cellStyle name="20% - Accent3 5 10" xfId="1732"/>
    <cellStyle name="20% - Accent3 5 10 2" xfId="1733"/>
    <cellStyle name="20% - Accent3 5 10 3" xfId="1734"/>
    <cellStyle name="20% - Accent3 5 10 4" xfId="1735"/>
    <cellStyle name="20% - Accent3 5 10 5" xfId="1736"/>
    <cellStyle name="20% - Accent3 5 10 6" xfId="1737"/>
    <cellStyle name="20% - Accent3 5 10 7" xfId="1738"/>
    <cellStyle name="20% - Accent3 5 10 8" xfId="1739"/>
    <cellStyle name="20% - Accent3 5 11" xfId="1740"/>
    <cellStyle name="20% - Accent3 5 11 2" xfId="1741"/>
    <cellStyle name="20% - Accent3 5 11 3" xfId="1742"/>
    <cellStyle name="20% - Accent3 5 11 4" xfId="1743"/>
    <cellStyle name="20% - Accent3 5 11 5" xfId="1744"/>
    <cellStyle name="20% - Accent3 5 11 6" xfId="1745"/>
    <cellStyle name="20% - Accent3 5 11 7" xfId="1746"/>
    <cellStyle name="20% - Accent3 5 11 8" xfId="1747"/>
    <cellStyle name="20% - Accent3 5 12" xfId="1748"/>
    <cellStyle name="20% - Accent3 5 12 2" xfId="1749"/>
    <cellStyle name="20% - Accent3 5 12 3" xfId="1750"/>
    <cellStyle name="20% - Accent3 5 12 4" xfId="1751"/>
    <cellStyle name="20% - Accent3 5 12 5" xfId="1752"/>
    <cellStyle name="20% - Accent3 5 12 6" xfId="1753"/>
    <cellStyle name="20% - Accent3 5 12 7" xfId="1754"/>
    <cellStyle name="20% - Accent3 5 12 8" xfId="1755"/>
    <cellStyle name="20% - Accent3 5 13" xfId="1756"/>
    <cellStyle name="20% - Accent3 5 13 2" xfId="1757"/>
    <cellStyle name="20% - Accent3 5 13 3" xfId="1758"/>
    <cellStyle name="20% - Accent3 5 13 4" xfId="1759"/>
    <cellStyle name="20% - Accent3 5 13 5" xfId="1760"/>
    <cellStyle name="20% - Accent3 5 13 6" xfId="1761"/>
    <cellStyle name="20% - Accent3 5 13 7" xfId="1762"/>
    <cellStyle name="20% - Accent3 5 13 8" xfId="1763"/>
    <cellStyle name="20% - Accent3 5 14" xfId="1764"/>
    <cellStyle name="20% - Accent3 5 14 2" xfId="1765"/>
    <cellStyle name="20% - Accent3 5 14 3" xfId="1766"/>
    <cellStyle name="20% - Accent3 5 14 4" xfId="1767"/>
    <cellStyle name="20% - Accent3 5 14 5" xfId="1768"/>
    <cellStyle name="20% - Accent3 5 14 6" xfId="1769"/>
    <cellStyle name="20% - Accent3 5 14 7" xfId="1770"/>
    <cellStyle name="20% - Accent3 5 14 8" xfId="1771"/>
    <cellStyle name="20% - Accent3 5 15" xfId="1772"/>
    <cellStyle name="20% - Accent3 5 15 2" xfId="1773"/>
    <cellStyle name="20% - Accent3 5 15 3" xfId="1774"/>
    <cellStyle name="20% - Accent3 5 15 4" xfId="1775"/>
    <cellStyle name="20% - Accent3 5 15 5" xfId="1776"/>
    <cellStyle name="20% - Accent3 5 15 6" xfId="1777"/>
    <cellStyle name="20% - Accent3 5 15 7" xfId="1778"/>
    <cellStyle name="20% - Accent3 5 15 8" xfId="1779"/>
    <cellStyle name="20% - Accent3 5 16" xfId="1780"/>
    <cellStyle name="20% - Accent3 5 16 2" xfId="1781"/>
    <cellStyle name="20% - Accent3 5 16 3" xfId="1782"/>
    <cellStyle name="20% - Accent3 5 16 4" xfId="1783"/>
    <cellStyle name="20% - Accent3 5 16 5" xfId="1784"/>
    <cellStyle name="20% - Accent3 5 16 6" xfId="1785"/>
    <cellStyle name="20% - Accent3 5 16 7" xfId="1786"/>
    <cellStyle name="20% - Accent3 5 16 8" xfId="1787"/>
    <cellStyle name="20% - Accent3 5 17" xfId="1788"/>
    <cellStyle name="20% - Accent3 5 17 2" xfId="1789"/>
    <cellStyle name="20% - Accent3 5 17 3" xfId="1790"/>
    <cellStyle name="20% - Accent3 5 17 4" xfId="1791"/>
    <cellStyle name="20% - Accent3 5 17 5" xfId="1792"/>
    <cellStyle name="20% - Accent3 5 17 6" xfId="1793"/>
    <cellStyle name="20% - Accent3 5 17 7" xfId="1794"/>
    <cellStyle name="20% - Accent3 5 17 8" xfId="1795"/>
    <cellStyle name="20% - Accent3 5 18" xfId="1796"/>
    <cellStyle name="20% - Accent3 5 18 2" xfId="1797"/>
    <cellStyle name="20% - Accent3 5 18 3" xfId="1798"/>
    <cellStyle name="20% - Accent3 5 18 4" xfId="1799"/>
    <cellStyle name="20% - Accent3 5 18 5" xfId="1800"/>
    <cellStyle name="20% - Accent3 5 18 6" xfId="1801"/>
    <cellStyle name="20% - Accent3 5 18 7" xfId="1802"/>
    <cellStyle name="20% - Accent3 5 18 8" xfId="1803"/>
    <cellStyle name="20% - Accent3 5 19" xfId="1804"/>
    <cellStyle name="20% - Accent3 5 2" xfId="1805"/>
    <cellStyle name="20% - Accent3 5 2 2" xfId="1806"/>
    <cellStyle name="20% - Accent3 5 2 3" xfId="1807"/>
    <cellStyle name="20% - Accent3 5 2 4" xfId="1808"/>
    <cellStyle name="20% - Accent3 5 2 5" xfId="1809"/>
    <cellStyle name="20% - Accent3 5 2 6" xfId="1810"/>
    <cellStyle name="20% - Accent3 5 2 7" xfId="1811"/>
    <cellStyle name="20% - Accent3 5 2 8" xfId="1812"/>
    <cellStyle name="20% - Accent3 5 20" xfId="1813"/>
    <cellStyle name="20% - Accent3 5 21" xfId="1814"/>
    <cellStyle name="20% - Accent3 5 22" xfId="1815"/>
    <cellStyle name="20% - Accent3 5 23" xfId="1816"/>
    <cellStyle name="20% - Accent3 5 24" xfId="1817"/>
    <cellStyle name="20% - Accent3 5 25" xfId="1818"/>
    <cellStyle name="20% - Accent3 5 26" xfId="1819"/>
    <cellStyle name="20% - Accent3 5 27" xfId="1820"/>
    <cellStyle name="20% - Accent3 5 28" xfId="1821"/>
    <cellStyle name="20% - Accent3 5 29" xfId="1822"/>
    <cellStyle name="20% - Accent3 5 3" xfId="1823"/>
    <cellStyle name="20% - Accent3 5 3 2" xfId="1824"/>
    <cellStyle name="20% - Accent3 5 3 3" xfId="1825"/>
    <cellStyle name="20% - Accent3 5 3 4" xfId="1826"/>
    <cellStyle name="20% - Accent3 5 3 5" xfId="1827"/>
    <cellStyle name="20% - Accent3 5 3 6" xfId="1828"/>
    <cellStyle name="20% - Accent3 5 3 7" xfId="1829"/>
    <cellStyle name="20% - Accent3 5 3 8" xfId="1830"/>
    <cellStyle name="20% - Accent3 5 30" xfId="1831"/>
    <cellStyle name="20% - Accent3 5 31" xfId="1832"/>
    <cellStyle name="20% - Accent3 5 32" xfId="1833"/>
    <cellStyle name="20% - Accent3 5 33" xfId="1834"/>
    <cellStyle name="20% - Accent3 5 34" xfId="1835"/>
    <cellStyle name="20% - Accent3 5 35" xfId="1836"/>
    <cellStyle name="20% - Accent3 5 4" xfId="1837"/>
    <cellStyle name="20% - Accent3 5 4 2" xfId="1838"/>
    <cellStyle name="20% - Accent3 5 4 3" xfId="1839"/>
    <cellStyle name="20% - Accent3 5 4 4" xfId="1840"/>
    <cellStyle name="20% - Accent3 5 4 5" xfId="1841"/>
    <cellStyle name="20% - Accent3 5 4 6" xfId="1842"/>
    <cellStyle name="20% - Accent3 5 4 7" xfId="1843"/>
    <cellStyle name="20% - Accent3 5 4 8" xfId="1844"/>
    <cellStyle name="20% - Accent3 5 5" xfId="1845"/>
    <cellStyle name="20% - Accent3 5 5 2" xfId="1846"/>
    <cellStyle name="20% - Accent3 5 5 3" xfId="1847"/>
    <cellStyle name="20% - Accent3 5 5 4" xfId="1848"/>
    <cellStyle name="20% - Accent3 5 5 5" xfId="1849"/>
    <cellStyle name="20% - Accent3 5 5 6" xfId="1850"/>
    <cellStyle name="20% - Accent3 5 5 7" xfId="1851"/>
    <cellStyle name="20% - Accent3 5 5 8" xfId="1852"/>
    <cellStyle name="20% - Accent3 5 6" xfId="1853"/>
    <cellStyle name="20% - Accent3 5 6 2" xfId="1854"/>
    <cellStyle name="20% - Accent3 5 6 3" xfId="1855"/>
    <cellStyle name="20% - Accent3 5 6 4" xfId="1856"/>
    <cellStyle name="20% - Accent3 5 6 5" xfId="1857"/>
    <cellStyle name="20% - Accent3 5 6 6" xfId="1858"/>
    <cellStyle name="20% - Accent3 5 6 7" xfId="1859"/>
    <cellStyle name="20% - Accent3 5 6 8" xfId="1860"/>
    <cellStyle name="20% - Accent3 5 7" xfId="1861"/>
    <cellStyle name="20% - Accent3 5 7 2" xfId="1862"/>
    <cellStyle name="20% - Accent3 5 7 3" xfId="1863"/>
    <cellStyle name="20% - Accent3 5 7 4" xfId="1864"/>
    <cellStyle name="20% - Accent3 5 7 5" xfId="1865"/>
    <cellStyle name="20% - Accent3 5 7 6" xfId="1866"/>
    <cellStyle name="20% - Accent3 5 7 7" xfId="1867"/>
    <cellStyle name="20% - Accent3 5 7 8" xfId="1868"/>
    <cellStyle name="20% - Accent3 5 8" xfId="1869"/>
    <cellStyle name="20% - Accent3 5 8 2" xfId="1870"/>
    <cellStyle name="20% - Accent3 5 8 3" xfId="1871"/>
    <cellStyle name="20% - Accent3 5 8 4" xfId="1872"/>
    <cellStyle name="20% - Accent3 5 8 5" xfId="1873"/>
    <cellStyle name="20% - Accent3 5 8 6" xfId="1874"/>
    <cellStyle name="20% - Accent3 5 8 7" xfId="1875"/>
    <cellStyle name="20% - Accent3 5 8 8" xfId="1876"/>
    <cellStyle name="20% - Accent3 5 9" xfId="1877"/>
    <cellStyle name="20% - Accent3 5 9 2" xfId="1878"/>
    <cellStyle name="20% - Accent3 5 9 3" xfId="1879"/>
    <cellStyle name="20% - Accent3 5 9 4" xfId="1880"/>
    <cellStyle name="20% - Accent3 5 9 5" xfId="1881"/>
    <cellStyle name="20% - Accent3 5 9 6" xfId="1882"/>
    <cellStyle name="20% - Accent3 5 9 7" xfId="1883"/>
    <cellStyle name="20% - Accent3 5 9 8" xfId="1884"/>
    <cellStyle name="20% - Accent3 6" xfId="1885"/>
    <cellStyle name="20% - Accent4 2" xfId="1886"/>
    <cellStyle name="20% - Accent4 2 10" xfId="1887"/>
    <cellStyle name="20% - Accent4 2 10 2" xfId="1888"/>
    <cellStyle name="20% - Accent4 2 10 3" xfId="1889"/>
    <cellStyle name="20% - Accent4 2 10 4" xfId="1890"/>
    <cellStyle name="20% - Accent4 2 10 5" xfId="1891"/>
    <cellStyle name="20% - Accent4 2 10 6" xfId="1892"/>
    <cellStyle name="20% - Accent4 2 10 7" xfId="1893"/>
    <cellStyle name="20% - Accent4 2 10 8" xfId="1894"/>
    <cellStyle name="20% - Accent4 2 11" xfId="1895"/>
    <cellStyle name="20% - Accent4 2 11 2" xfId="1896"/>
    <cellStyle name="20% - Accent4 2 11 3" xfId="1897"/>
    <cellStyle name="20% - Accent4 2 11 4" xfId="1898"/>
    <cellStyle name="20% - Accent4 2 11 5" xfId="1899"/>
    <cellStyle name="20% - Accent4 2 11 6" xfId="1900"/>
    <cellStyle name="20% - Accent4 2 11 7" xfId="1901"/>
    <cellStyle name="20% - Accent4 2 11 8" xfId="1902"/>
    <cellStyle name="20% - Accent4 2 12" xfId="1903"/>
    <cellStyle name="20% - Accent4 2 12 2" xfId="1904"/>
    <cellStyle name="20% - Accent4 2 12 3" xfId="1905"/>
    <cellStyle name="20% - Accent4 2 12 4" xfId="1906"/>
    <cellStyle name="20% - Accent4 2 12 5" xfId="1907"/>
    <cellStyle name="20% - Accent4 2 12 6" xfId="1908"/>
    <cellStyle name="20% - Accent4 2 12 7" xfId="1909"/>
    <cellStyle name="20% - Accent4 2 12 8" xfId="1910"/>
    <cellStyle name="20% - Accent4 2 13" xfId="1911"/>
    <cellStyle name="20% - Accent4 2 13 2" xfId="1912"/>
    <cellStyle name="20% - Accent4 2 13 3" xfId="1913"/>
    <cellStyle name="20% - Accent4 2 13 4" xfId="1914"/>
    <cellStyle name="20% - Accent4 2 13 5" xfId="1915"/>
    <cellStyle name="20% - Accent4 2 13 6" xfId="1916"/>
    <cellStyle name="20% - Accent4 2 13 7" xfId="1917"/>
    <cellStyle name="20% - Accent4 2 13 8" xfId="1918"/>
    <cellStyle name="20% - Accent4 2 14" xfId="1919"/>
    <cellStyle name="20% - Accent4 2 14 2" xfId="1920"/>
    <cellStyle name="20% - Accent4 2 14 3" xfId="1921"/>
    <cellStyle name="20% - Accent4 2 14 4" xfId="1922"/>
    <cellStyle name="20% - Accent4 2 14 5" xfId="1923"/>
    <cellStyle name="20% - Accent4 2 14 6" xfId="1924"/>
    <cellStyle name="20% - Accent4 2 14 7" xfId="1925"/>
    <cellStyle name="20% - Accent4 2 14 8" xfId="1926"/>
    <cellStyle name="20% - Accent4 2 15" xfId="1927"/>
    <cellStyle name="20% - Accent4 2 15 2" xfId="1928"/>
    <cellStyle name="20% - Accent4 2 15 3" xfId="1929"/>
    <cellStyle name="20% - Accent4 2 15 4" xfId="1930"/>
    <cellStyle name="20% - Accent4 2 15 5" xfId="1931"/>
    <cellStyle name="20% - Accent4 2 15 6" xfId="1932"/>
    <cellStyle name="20% - Accent4 2 15 7" xfId="1933"/>
    <cellStyle name="20% - Accent4 2 15 8" xfId="1934"/>
    <cellStyle name="20% - Accent4 2 16" xfId="1935"/>
    <cellStyle name="20% - Accent4 2 16 2" xfId="1936"/>
    <cellStyle name="20% - Accent4 2 16 3" xfId="1937"/>
    <cellStyle name="20% - Accent4 2 16 4" xfId="1938"/>
    <cellStyle name="20% - Accent4 2 16 5" xfId="1939"/>
    <cellStyle name="20% - Accent4 2 16 6" xfId="1940"/>
    <cellStyle name="20% - Accent4 2 16 7" xfId="1941"/>
    <cellStyle name="20% - Accent4 2 16 8" xfId="1942"/>
    <cellStyle name="20% - Accent4 2 17" xfId="1943"/>
    <cellStyle name="20% - Accent4 2 17 2" xfId="1944"/>
    <cellStyle name="20% - Accent4 2 17 3" xfId="1945"/>
    <cellStyle name="20% - Accent4 2 17 4" xfId="1946"/>
    <cellStyle name="20% - Accent4 2 17 5" xfId="1947"/>
    <cellStyle name="20% - Accent4 2 17 6" xfId="1948"/>
    <cellStyle name="20% - Accent4 2 17 7" xfId="1949"/>
    <cellStyle name="20% - Accent4 2 17 8" xfId="1950"/>
    <cellStyle name="20% - Accent4 2 18" xfId="1951"/>
    <cellStyle name="20% - Accent4 2 18 2" xfId="1952"/>
    <cellStyle name="20% - Accent4 2 18 3" xfId="1953"/>
    <cellStyle name="20% - Accent4 2 18 4" xfId="1954"/>
    <cellStyle name="20% - Accent4 2 18 5" xfId="1955"/>
    <cellStyle name="20% - Accent4 2 18 6" xfId="1956"/>
    <cellStyle name="20% - Accent4 2 18 7" xfId="1957"/>
    <cellStyle name="20% - Accent4 2 18 8" xfId="1958"/>
    <cellStyle name="20% - Accent4 2 19" xfId="1959"/>
    <cellStyle name="20% - Accent4 2 2" xfId="1960"/>
    <cellStyle name="20% - Accent4 2 2 2" xfId="1961"/>
    <cellStyle name="20% - Accent4 2 2 3" xfId="1962"/>
    <cellStyle name="20% - Accent4 2 2 4" xfId="1963"/>
    <cellStyle name="20% - Accent4 2 2 5" xfId="1964"/>
    <cellStyle name="20% - Accent4 2 2 6" xfId="1965"/>
    <cellStyle name="20% - Accent4 2 2 7" xfId="1966"/>
    <cellStyle name="20% - Accent4 2 2 8" xfId="1967"/>
    <cellStyle name="20% - Accent4 2 20" xfId="1968"/>
    <cellStyle name="20% - Accent4 2 21" xfId="1969"/>
    <cellStyle name="20% - Accent4 2 22" xfId="1970"/>
    <cellStyle name="20% - Accent4 2 23" xfId="1971"/>
    <cellStyle name="20% - Accent4 2 24" xfId="1972"/>
    <cellStyle name="20% - Accent4 2 25" xfId="1973"/>
    <cellStyle name="20% - Accent4 2 26" xfId="1974"/>
    <cellStyle name="20% - Accent4 2 27" xfId="1975"/>
    <cellStyle name="20% - Accent4 2 28" xfId="1976"/>
    <cellStyle name="20% - Accent4 2 29" xfId="1977"/>
    <cellStyle name="20% - Accent4 2 3" xfId="1978"/>
    <cellStyle name="20% - Accent4 2 3 2" xfId="1979"/>
    <cellStyle name="20% - Accent4 2 3 3" xfId="1980"/>
    <cellStyle name="20% - Accent4 2 3 4" xfId="1981"/>
    <cellStyle name="20% - Accent4 2 3 5" xfId="1982"/>
    <cellStyle name="20% - Accent4 2 3 6" xfId="1983"/>
    <cellStyle name="20% - Accent4 2 3 7" xfId="1984"/>
    <cellStyle name="20% - Accent4 2 3 8" xfId="1985"/>
    <cellStyle name="20% - Accent4 2 30" xfId="1986"/>
    <cellStyle name="20% - Accent4 2 31" xfId="1987"/>
    <cellStyle name="20% - Accent4 2 32" xfId="1988"/>
    <cellStyle name="20% - Accent4 2 33" xfId="1989"/>
    <cellStyle name="20% - Accent4 2 34" xfId="1990"/>
    <cellStyle name="20% - Accent4 2 35" xfId="1991"/>
    <cellStyle name="20% - Accent4 2 36" xfId="1992"/>
    <cellStyle name="20% - Accent4 2 37" xfId="1993"/>
    <cellStyle name="20% - Accent4 2 38" xfId="1994"/>
    <cellStyle name="20% - Accent4 2 4" xfId="1995"/>
    <cellStyle name="20% - Accent4 2 4 2" xfId="1996"/>
    <cellStyle name="20% - Accent4 2 4 3" xfId="1997"/>
    <cellStyle name="20% - Accent4 2 4 4" xfId="1998"/>
    <cellStyle name="20% - Accent4 2 4 5" xfId="1999"/>
    <cellStyle name="20% - Accent4 2 4 6" xfId="2000"/>
    <cellStyle name="20% - Accent4 2 4 7" xfId="2001"/>
    <cellStyle name="20% - Accent4 2 4 8" xfId="2002"/>
    <cellStyle name="20% - Accent4 2 5" xfId="2003"/>
    <cellStyle name="20% - Accent4 2 5 2" xfId="2004"/>
    <cellStyle name="20% - Accent4 2 5 3" xfId="2005"/>
    <cellStyle name="20% - Accent4 2 5 4" xfId="2006"/>
    <cellStyle name="20% - Accent4 2 5 5" xfId="2007"/>
    <cellStyle name="20% - Accent4 2 5 6" xfId="2008"/>
    <cellStyle name="20% - Accent4 2 5 7" xfId="2009"/>
    <cellStyle name="20% - Accent4 2 5 8" xfId="2010"/>
    <cellStyle name="20% - Accent4 2 6" xfId="2011"/>
    <cellStyle name="20% - Accent4 2 6 2" xfId="2012"/>
    <cellStyle name="20% - Accent4 2 6 3" xfId="2013"/>
    <cellStyle name="20% - Accent4 2 6 4" xfId="2014"/>
    <cellStyle name="20% - Accent4 2 6 5" xfId="2015"/>
    <cellStyle name="20% - Accent4 2 6 6" xfId="2016"/>
    <cellStyle name="20% - Accent4 2 6 7" xfId="2017"/>
    <cellStyle name="20% - Accent4 2 6 8" xfId="2018"/>
    <cellStyle name="20% - Accent4 2 7" xfId="2019"/>
    <cellStyle name="20% - Accent4 2 7 2" xfId="2020"/>
    <cellStyle name="20% - Accent4 2 7 3" xfId="2021"/>
    <cellStyle name="20% - Accent4 2 7 4" xfId="2022"/>
    <cellStyle name="20% - Accent4 2 7 5" xfId="2023"/>
    <cellStyle name="20% - Accent4 2 7 6" xfId="2024"/>
    <cellStyle name="20% - Accent4 2 7 7" xfId="2025"/>
    <cellStyle name="20% - Accent4 2 7 8" xfId="2026"/>
    <cellStyle name="20% - Accent4 2 8" xfId="2027"/>
    <cellStyle name="20% - Accent4 2 8 2" xfId="2028"/>
    <cellStyle name="20% - Accent4 2 8 3" xfId="2029"/>
    <cellStyle name="20% - Accent4 2 8 4" xfId="2030"/>
    <cellStyle name="20% - Accent4 2 8 5" xfId="2031"/>
    <cellStyle name="20% - Accent4 2 8 6" xfId="2032"/>
    <cellStyle name="20% - Accent4 2 8 7" xfId="2033"/>
    <cellStyle name="20% - Accent4 2 8 8" xfId="2034"/>
    <cellStyle name="20% - Accent4 2 9" xfId="2035"/>
    <cellStyle name="20% - Accent4 2 9 2" xfId="2036"/>
    <cellStyle name="20% - Accent4 2 9 3" xfId="2037"/>
    <cellStyle name="20% - Accent4 2 9 4" xfId="2038"/>
    <cellStyle name="20% - Accent4 2 9 5" xfId="2039"/>
    <cellStyle name="20% - Accent4 2 9 6" xfId="2040"/>
    <cellStyle name="20% - Accent4 2 9 7" xfId="2041"/>
    <cellStyle name="20% - Accent4 2 9 8" xfId="2042"/>
    <cellStyle name="20% - Accent4 3" xfId="2043"/>
    <cellStyle name="20% - Accent4 3 10" xfId="2044"/>
    <cellStyle name="20% - Accent4 3 10 2" xfId="2045"/>
    <cellStyle name="20% - Accent4 3 10 3" xfId="2046"/>
    <cellStyle name="20% - Accent4 3 10 4" xfId="2047"/>
    <cellStyle name="20% - Accent4 3 10 5" xfId="2048"/>
    <cellStyle name="20% - Accent4 3 10 6" xfId="2049"/>
    <cellStyle name="20% - Accent4 3 10 7" xfId="2050"/>
    <cellStyle name="20% - Accent4 3 10 8" xfId="2051"/>
    <cellStyle name="20% - Accent4 3 11" xfId="2052"/>
    <cellStyle name="20% - Accent4 3 11 2" xfId="2053"/>
    <cellStyle name="20% - Accent4 3 11 3" xfId="2054"/>
    <cellStyle name="20% - Accent4 3 11 4" xfId="2055"/>
    <cellStyle name="20% - Accent4 3 11 5" xfId="2056"/>
    <cellStyle name="20% - Accent4 3 11 6" xfId="2057"/>
    <cellStyle name="20% - Accent4 3 11 7" xfId="2058"/>
    <cellStyle name="20% - Accent4 3 11 8" xfId="2059"/>
    <cellStyle name="20% - Accent4 3 12" xfId="2060"/>
    <cellStyle name="20% - Accent4 3 12 2" xfId="2061"/>
    <cellStyle name="20% - Accent4 3 12 3" xfId="2062"/>
    <cellStyle name="20% - Accent4 3 12 4" xfId="2063"/>
    <cellStyle name="20% - Accent4 3 12 5" xfId="2064"/>
    <cellStyle name="20% - Accent4 3 12 6" xfId="2065"/>
    <cellStyle name="20% - Accent4 3 12 7" xfId="2066"/>
    <cellStyle name="20% - Accent4 3 12 8" xfId="2067"/>
    <cellStyle name="20% - Accent4 3 13" xfId="2068"/>
    <cellStyle name="20% - Accent4 3 13 2" xfId="2069"/>
    <cellStyle name="20% - Accent4 3 13 3" xfId="2070"/>
    <cellStyle name="20% - Accent4 3 13 4" xfId="2071"/>
    <cellStyle name="20% - Accent4 3 13 5" xfId="2072"/>
    <cellStyle name="20% - Accent4 3 13 6" xfId="2073"/>
    <cellStyle name="20% - Accent4 3 13 7" xfId="2074"/>
    <cellStyle name="20% - Accent4 3 13 8" xfId="2075"/>
    <cellStyle name="20% - Accent4 3 14" xfId="2076"/>
    <cellStyle name="20% - Accent4 3 14 2" xfId="2077"/>
    <cellStyle name="20% - Accent4 3 14 3" xfId="2078"/>
    <cellStyle name="20% - Accent4 3 14 4" xfId="2079"/>
    <cellStyle name="20% - Accent4 3 14 5" xfId="2080"/>
    <cellStyle name="20% - Accent4 3 14 6" xfId="2081"/>
    <cellStyle name="20% - Accent4 3 14 7" xfId="2082"/>
    <cellStyle name="20% - Accent4 3 14 8" xfId="2083"/>
    <cellStyle name="20% - Accent4 3 15" xfId="2084"/>
    <cellStyle name="20% - Accent4 3 15 2" xfId="2085"/>
    <cellStyle name="20% - Accent4 3 15 3" xfId="2086"/>
    <cellStyle name="20% - Accent4 3 15 4" xfId="2087"/>
    <cellStyle name="20% - Accent4 3 15 5" xfId="2088"/>
    <cellStyle name="20% - Accent4 3 15 6" xfId="2089"/>
    <cellStyle name="20% - Accent4 3 15 7" xfId="2090"/>
    <cellStyle name="20% - Accent4 3 15 8" xfId="2091"/>
    <cellStyle name="20% - Accent4 3 16" xfId="2092"/>
    <cellStyle name="20% - Accent4 3 16 2" xfId="2093"/>
    <cellStyle name="20% - Accent4 3 16 3" xfId="2094"/>
    <cellStyle name="20% - Accent4 3 16 4" xfId="2095"/>
    <cellStyle name="20% - Accent4 3 16 5" xfId="2096"/>
    <cellStyle name="20% - Accent4 3 16 6" xfId="2097"/>
    <cellStyle name="20% - Accent4 3 16 7" xfId="2098"/>
    <cellStyle name="20% - Accent4 3 16 8" xfId="2099"/>
    <cellStyle name="20% - Accent4 3 17" xfId="2100"/>
    <cellStyle name="20% - Accent4 3 17 2" xfId="2101"/>
    <cellStyle name="20% - Accent4 3 17 3" xfId="2102"/>
    <cellStyle name="20% - Accent4 3 17 4" xfId="2103"/>
    <cellStyle name="20% - Accent4 3 17 5" xfId="2104"/>
    <cellStyle name="20% - Accent4 3 17 6" xfId="2105"/>
    <cellStyle name="20% - Accent4 3 17 7" xfId="2106"/>
    <cellStyle name="20% - Accent4 3 17 8" xfId="2107"/>
    <cellStyle name="20% - Accent4 3 18" xfId="2108"/>
    <cellStyle name="20% - Accent4 3 18 2" xfId="2109"/>
    <cellStyle name="20% - Accent4 3 18 3" xfId="2110"/>
    <cellStyle name="20% - Accent4 3 18 4" xfId="2111"/>
    <cellStyle name="20% - Accent4 3 18 5" xfId="2112"/>
    <cellStyle name="20% - Accent4 3 18 6" xfId="2113"/>
    <cellStyle name="20% - Accent4 3 18 7" xfId="2114"/>
    <cellStyle name="20% - Accent4 3 18 8" xfId="2115"/>
    <cellStyle name="20% - Accent4 3 19" xfId="2116"/>
    <cellStyle name="20% - Accent4 3 2" xfId="2117"/>
    <cellStyle name="20% - Accent4 3 2 2" xfId="2118"/>
    <cellStyle name="20% - Accent4 3 2 3" xfId="2119"/>
    <cellStyle name="20% - Accent4 3 2 4" xfId="2120"/>
    <cellStyle name="20% - Accent4 3 2 5" xfId="2121"/>
    <cellStyle name="20% - Accent4 3 2 6" xfId="2122"/>
    <cellStyle name="20% - Accent4 3 2 7" xfId="2123"/>
    <cellStyle name="20% - Accent4 3 2 8" xfId="2124"/>
    <cellStyle name="20% - Accent4 3 20" xfId="2125"/>
    <cellStyle name="20% - Accent4 3 21" xfId="2126"/>
    <cellStyle name="20% - Accent4 3 22" xfId="2127"/>
    <cellStyle name="20% - Accent4 3 23" xfId="2128"/>
    <cellStyle name="20% - Accent4 3 24" xfId="2129"/>
    <cellStyle name="20% - Accent4 3 25" xfId="2130"/>
    <cellStyle name="20% - Accent4 3 26" xfId="2131"/>
    <cellStyle name="20% - Accent4 3 27" xfId="2132"/>
    <cellStyle name="20% - Accent4 3 28" xfId="2133"/>
    <cellStyle name="20% - Accent4 3 29" xfId="2134"/>
    <cellStyle name="20% - Accent4 3 3" xfId="2135"/>
    <cellStyle name="20% - Accent4 3 3 2" xfId="2136"/>
    <cellStyle name="20% - Accent4 3 3 3" xfId="2137"/>
    <cellStyle name="20% - Accent4 3 3 4" xfId="2138"/>
    <cellStyle name="20% - Accent4 3 3 5" xfId="2139"/>
    <cellStyle name="20% - Accent4 3 3 6" xfId="2140"/>
    <cellStyle name="20% - Accent4 3 3 7" xfId="2141"/>
    <cellStyle name="20% - Accent4 3 3 8" xfId="2142"/>
    <cellStyle name="20% - Accent4 3 30" xfId="2143"/>
    <cellStyle name="20% - Accent4 3 31" xfId="2144"/>
    <cellStyle name="20% - Accent4 3 32" xfId="2145"/>
    <cellStyle name="20% - Accent4 3 33" xfId="2146"/>
    <cellStyle name="20% - Accent4 3 34" xfId="2147"/>
    <cellStyle name="20% - Accent4 3 35" xfId="2148"/>
    <cellStyle name="20% - Accent4 3 4" xfId="2149"/>
    <cellStyle name="20% - Accent4 3 4 2" xfId="2150"/>
    <cellStyle name="20% - Accent4 3 4 3" xfId="2151"/>
    <cellStyle name="20% - Accent4 3 4 4" xfId="2152"/>
    <cellStyle name="20% - Accent4 3 4 5" xfId="2153"/>
    <cellStyle name="20% - Accent4 3 4 6" xfId="2154"/>
    <cellStyle name="20% - Accent4 3 4 7" xfId="2155"/>
    <cellStyle name="20% - Accent4 3 4 8" xfId="2156"/>
    <cellStyle name="20% - Accent4 3 5" xfId="2157"/>
    <cellStyle name="20% - Accent4 3 5 2" xfId="2158"/>
    <cellStyle name="20% - Accent4 3 5 3" xfId="2159"/>
    <cellStyle name="20% - Accent4 3 5 4" xfId="2160"/>
    <cellStyle name="20% - Accent4 3 5 5" xfId="2161"/>
    <cellStyle name="20% - Accent4 3 5 6" xfId="2162"/>
    <cellStyle name="20% - Accent4 3 5 7" xfId="2163"/>
    <cellStyle name="20% - Accent4 3 5 8" xfId="2164"/>
    <cellStyle name="20% - Accent4 3 6" xfId="2165"/>
    <cellStyle name="20% - Accent4 3 6 2" xfId="2166"/>
    <cellStyle name="20% - Accent4 3 6 3" xfId="2167"/>
    <cellStyle name="20% - Accent4 3 6 4" xfId="2168"/>
    <cellStyle name="20% - Accent4 3 6 5" xfId="2169"/>
    <cellStyle name="20% - Accent4 3 6 6" xfId="2170"/>
    <cellStyle name="20% - Accent4 3 6 7" xfId="2171"/>
    <cellStyle name="20% - Accent4 3 6 8" xfId="2172"/>
    <cellStyle name="20% - Accent4 3 7" xfId="2173"/>
    <cellStyle name="20% - Accent4 3 7 2" xfId="2174"/>
    <cellStyle name="20% - Accent4 3 7 3" xfId="2175"/>
    <cellStyle name="20% - Accent4 3 7 4" xfId="2176"/>
    <cellStyle name="20% - Accent4 3 7 5" xfId="2177"/>
    <cellStyle name="20% - Accent4 3 7 6" xfId="2178"/>
    <cellStyle name="20% - Accent4 3 7 7" xfId="2179"/>
    <cellStyle name="20% - Accent4 3 7 8" xfId="2180"/>
    <cellStyle name="20% - Accent4 3 8" xfId="2181"/>
    <cellStyle name="20% - Accent4 3 8 2" xfId="2182"/>
    <cellStyle name="20% - Accent4 3 8 3" xfId="2183"/>
    <cellStyle name="20% - Accent4 3 8 4" xfId="2184"/>
    <cellStyle name="20% - Accent4 3 8 5" xfId="2185"/>
    <cellStyle name="20% - Accent4 3 8 6" xfId="2186"/>
    <cellStyle name="20% - Accent4 3 8 7" xfId="2187"/>
    <cellStyle name="20% - Accent4 3 8 8" xfId="2188"/>
    <cellStyle name="20% - Accent4 3 9" xfId="2189"/>
    <cellStyle name="20% - Accent4 3 9 2" xfId="2190"/>
    <cellStyle name="20% - Accent4 3 9 3" xfId="2191"/>
    <cellStyle name="20% - Accent4 3 9 4" xfId="2192"/>
    <cellStyle name="20% - Accent4 3 9 5" xfId="2193"/>
    <cellStyle name="20% - Accent4 3 9 6" xfId="2194"/>
    <cellStyle name="20% - Accent4 3 9 7" xfId="2195"/>
    <cellStyle name="20% - Accent4 3 9 8" xfId="2196"/>
    <cellStyle name="20% - Accent4 4" xfId="2197"/>
    <cellStyle name="20% - Accent4 4 10" xfId="2198"/>
    <cellStyle name="20% - Accent4 4 10 2" xfId="2199"/>
    <cellStyle name="20% - Accent4 4 10 3" xfId="2200"/>
    <cellStyle name="20% - Accent4 4 10 4" xfId="2201"/>
    <cellStyle name="20% - Accent4 4 10 5" xfId="2202"/>
    <cellStyle name="20% - Accent4 4 10 6" xfId="2203"/>
    <cellStyle name="20% - Accent4 4 10 7" xfId="2204"/>
    <cellStyle name="20% - Accent4 4 10 8" xfId="2205"/>
    <cellStyle name="20% - Accent4 4 11" xfId="2206"/>
    <cellStyle name="20% - Accent4 4 11 2" xfId="2207"/>
    <cellStyle name="20% - Accent4 4 11 3" xfId="2208"/>
    <cellStyle name="20% - Accent4 4 11 4" xfId="2209"/>
    <cellStyle name="20% - Accent4 4 11 5" xfId="2210"/>
    <cellStyle name="20% - Accent4 4 11 6" xfId="2211"/>
    <cellStyle name="20% - Accent4 4 11 7" xfId="2212"/>
    <cellStyle name="20% - Accent4 4 11 8" xfId="2213"/>
    <cellStyle name="20% - Accent4 4 12" xfId="2214"/>
    <cellStyle name="20% - Accent4 4 12 2" xfId="2215"/>
    <cellStyle name="20% - Accent4 4 12 3" xfId="2216"/>
    <cellStyle name="20% - Accent4 4 12 4" xfId="2217"/>
    <cellStyle name="20% - Accent4 4 12 5" xfId="2218"/>
    <cellStyle name="20% - Accent4 4 12 6" xfId="2219"/>
    <cellStyle name="20% - Accent4 4 12 7" xfId="2220"/>
    <cellStyle name="20% - Accent4 4 12 8" xfId="2221"/>
    <cellStyle name="20% - Accent4 4 13" xfId="2222"/>
    <cellStyle name="20% - Accent4 4 13 2" xfId="2223"/>
    <cellStyle name="20% - Accent4 4 13 3" xfId="2224"/>
    <cellStyle name="20% - Accent4 4 13 4" xfId="2225"/>
    <cellStyle name="20% - Accent4 4 13 5" xfId="2226"/>
    <cellStyle name="20% - Accent4 4 13 6" xfId="2227"/>
    <cellStyle name="20% - Accent4 4 13 7" xfId="2228"/>
    <cellStyle name="20% - Accent4 4 13 8" xfId="2229"/>
    <cellStyle name="20% - Accent4 4 14" xfId="2230"/>
    <cellStyle name="20% - Accent4 4 14 2" xfId="2231"/>
    <cellStyle name="20% - Accent4 4 14 3" xfId="2232"/>
    <cellStyle name="20% - Accent4 4 14 4" xfId="2233"/>
    <cellStyle name="20% - Accent4 4 14 5" xfId="2234"/>
    <cellStyle name="20% - Accent4 4 14 6" xfId="2235"/>
    <cellStyle name="20% - Accent4 4 14 7" xfId="2236"/>
    <cellStyle name="20% - Accent4 4 14 8" xfId="2237"/>
    <cellStyle name="20% - Accent4 4 15" xfId="2238"/>
    <cellStyle name="20% - Accent4 4 15 2" xfId="2239"/>
    <cellStyle name="20% - Accent4 4 15 3" xfId="2240"/>
    <cellStyle name="20% - Accent4 4 15 4" xfId="2241"/>
    <cellStyle name="20% - Accent4 4 15 5" xfId="2242"/>
    <cellStyle name="20% - Accent4 4 15 6" xfId="2243"/>
    <cellStyle name="20% - Accent4 4 15 7" xfId="2244"/>
    <cellStyle name="20% - Accent4 4 15 8" xfId="2245"/>
    <cellStyle name="20% - Accent4 4 16" xfId="2246"/>
    <cellStyle name="20% - Accent4 4 16 2" xfId="2247"/>
    <cellStyle name="20% - Accent4 4 16 3" xfId="2248"/>
    <cellStyle name="20% - Accent4 4 16 4" xfId="2249"/>
    <cellStyle name="20% - Accent4 4 16 5" xfId="2250"/>
    <cellStyle name="20% - Accent4 4 16 6" xfId="2251"/>
    <cellStyle name="20% - Accent4 4 16 7" xfId="2252"/>
    <cellStyle name="20% - Accent4 4 16 8" xfId="2253"/>
    <cellStyle name="20% - Accent4 4 17" xfId="2254"/>
    <cellStyle name="20% - Accent4 4 17 2" xfId="2255"/>
    <cellStyle name="20% - Accent4 4 17 3" xfId="2256"/>
    <cellStyle name="20% - Accent4 4 17 4" xfId="2257"/>
    <cellStyle name="20% - Accent4 4 17 5" xfId="2258"/>
    <cellStyle name="20% - Accent4 4 17 6" xfId="2259"/>
    <cellStyle name="20% - Accent4 4 17 7" xfId="2260"/>
    <cellStyle name="20% - Accent4 4 17 8" xfId="2261"/>
    <cellStyle name="20% - Accent4 4 18" xfId="2262"/>
    <cellStyle name="20% - Accent4 4 18 2" xfId="2263"/>
    <cellStyle name="20% - Accent4 4 18 3" xfId="2264"/>
    <cellStyle name="20% - Accent4 4 18 4" xfId="2265"/>
    <cellStyle name="20% - Accent4 4 18 5" xfId="2266"/>
    <cellStyle name="20% - Accent4 4 18 6" xfId="2267"/>
    <cellStyle name="20% - Accent4 4 18 7" xfId="2268"/>
    <cellStyle name="20% - Accent4 4 18 8" xfId="2269"/>
    <cellStyle name="20% - Accent4 4 19" xfId="2270"/>
    <cellStyle name="20% - Accent4 4 2" xfId="2271"/>
    <cellStyle name="20% - Accent4 4 2 2" xfId="2272"/>
    <cellStyle name="20% - Accent4 4 2 3" xfId="2273"/>
    <cellStyle name="20% - Accent4 4 2 4" xfId="2274"/>
    <cellStyle name="20% - Accent4 4 2 5" xfId="2275"/>
    <cellStyle name="20% - Accent4 4 2 6" xfId="2276"/>
    <cellStyle name="20% - Accent4 4 2 7" xfId="2277"/>
    <cellStyle name="20% - Accent4 4 2 8" xfId="2278"/>
    <cellStyle name="20% - Accent4 4 20" xfId="2279"/>
    <cellStyle name="20% - Accent4 4 21" xfId="2280"/>
    <cellStyle name="20% - Accent4 4 22" xfId="2281"/>
    <cellStyle name="20% - Accent4 4 23" xfId="2282"/>
    <cellStyle name="20% - Accent4 4 24" xfId="2283"/>
    <cellStyle name="20% - Accent4 4 25" xfId="2284"/>
    <cellStyle name="20% - Accent4 4 26" xfId="2285"/>
    <cellStyle name="20% - Accent4 4 27" xfId="2286"/>
    <cellStyle name="20% - Accent4 4 28" xfId="2287"/>
    <cellStyle name="20% - Accent4 4 29" xfId="2288"/>
    <cellStyle name="20% - Accent4 4 3" xfId="2289"/>
    <cellStyle name="20% - Accent4 4 3 2" xfId="2290"/>
    <cellStyle name="20% - Accent4 4 3 3" xfId="2291"/>
    <cellStyle name="20% - Accent4 4 3 4" xfId="2292"/>
    <cellStyle name="20% - Accent4 4 3 5" xfId="2293"/>
    <cellStyle name="20% - Accent4 4 3 6" xfId="2294"/>
    <cellStyle name="20% - Accent4 4 3 7" xfId="2295"/>
    <cellStyle name="20% - Accent4 4 3 8" xfId="2296"/>
    <cellStyle name="20% - Accent4 4 30" xfId="2297"/>
    <cellStyle name="20% - Accent4 4 31" xfId="2298"/>
    <cellStyle name="20% - Accent4 4 32" xfId="2299"/>
    <cellStyle name="20% - Accent4 4 33" xfId="2300"/>
    <cellStyle name="20% - Accent4 4 34" xfId="2301"/>
    <cellStyle name="20% - Accent4 4 35" xfId="2302"/>
    <cellStyle name="20% - Accent4 4 4" xfId="2303"/>
    <cellStyle name="20% - Accent4 4 4 2" xfId="2304"/>
    <cellStyle name="20% - Accent4 4 4 3" xfId="2305"/>
    <cellStyle name="20% - Accent4 4 4 4" xfId="2306"/>
    <cellStyle name="20% - Accent4 4 4 5" xfId="2307"/>
    <cellStyle name="20% - Accent4 4 4 6" xfId="2308"/>
    <cellStyle name="20% - Accent4 4 4 7" xfId="2309"/>
    <cellStyle name="20% - Accent4 4 4 8" xfId="2310"/>
    <cellStyle name="20% - Accent4 4 5" xfId="2311"/>
    <cellStyle name="20% - Accent4 4 5 2" xfId="2312"/>
    <cellStyle name="20% - Accent4 4 5 3" xfId="2313"/>
    <cellStyle name="20% - Accent4 4 5 4" xfId="2314"/>
    <cellStyle name="20% - Accent4 4 5 5" xfId="2315"/>
    <cellStyle name="20% - Accent4 4 5 6" xfId="2316"/>
    <cellStyle name="20% - Accent4 4 5 7" xfId="2317"/>
    <cellStyle name="20% - Accent4 4 5 8" xfId="2318"/>
    <cellStyle name="20% - Accent4 4 6" xfId="2319"/>
    <cellStyle name="20% - Accent4 4 6 2" xfId="2320"/>
    <cellStyle name="20% - Accent4 4 6 3" xfId="2321"/>
    <cellStyle name="20% - Accent4 4 6 4" xfId="2322"/>
    <cellStyle name="20% - Accent4 4 6 5" xfId="2323"/>
    <cellStyle name="20% - Accent4 4 6 6" xfId="2324"/>
    <cellStyle name="20% - Accent4 4 6 7" xfId="2325"/>
    <cellStyle name="20% - Accent4 4 6 8" xfId="2326"/>
    <cellStyle name="20% - Accent4 4 7" xfId="2327"/>
    <cellStyle name="20% - Accent4 4 7 2" xfId="2328"/>
    <cellStyle name="20% - Accent4 4 7 3" xfId="2329"/>
    <cellStyle name="20% - Accent4 4 7 4" xfId="2330"/>
    <cellStyle name="20% - Accent4 4 7 5" xfId="2331"/>
    <cellStyle name="20% - Accent4 4 7 6" xfId="2332"/>
    <cellStyle name="20% - Accent4 4 7 7" xfId="2333"/>
    <cellStyle name="20% - Accent4 4 7 8" xfId="2334"/>
    <cellStyle name="20% - Accent4 4 8" xfId="2335"/>
    <cellStyle name="20% - Accent4 4 8 2" xfId="2336"/>
    <cellStyle name="20% - Accent4 4 8 3" xfId="2337"/>
    <cellStyle name="20% - Accent4 4 8 4" xfId="2338"/>
    <cellStyle name="20% - Accent4 4 8 5" xfId="2339"/>
    <cellStyle name="20% - Accent4 4 8 6" xfId="2340"/>
    <cellStyle name="20% - Accent4 4 8 7" xfId="2341"/>
    <cellStyle name="20% - Accent4 4 8 8" xfId="2342"/>
    <cellStyle name="20% - Accent4 4 9" xfId="2343"/>
    <cellStyle name="20% - Accent4 4 9 2" xfId="2344"/>
    <cellStyle name="20% - Accent4 4 9 3" xfId="2345"/>
    <cellStyle name="20% - Accent4 4 9 4" xfId="2346"/>
    <cellStyle name="20% - Accent4 4 9 5" xfId="2347"/>
    <cellStyle name="20% - Accent4 4 9 6" xfId="2348"/>
    <cellStyle name="20% - Accent4 4 9 7" xfId="2349"/>
    <cellStyle name="20% - Accent4 4 9 8" xfId="2350"/>
    <cellStyle name="20% - Accent4 5" xfId="2351"/>
    <cellStyle name="20% - Accent4 5 10" xfId="2352"/>
    <cellStyle name="20% - Accent4 5 10 2" xfId="2353"/>
    <cellStyle name="20% - Accent4 5 10 3" xfId="2354"/>
    <cellStyle name="20% - Accent4 5 10 4" xfId="2355"/>
    <cellStyle name="20% - Accent4 5 10 5" xfId="2356"/>
    <cellStyle name="20% - Accent4 5 10 6" xfId="2357"/>
    <cellStyle name="20% - Accent4 5 10 7" xfId="2358"/>
    <cellStyle name="20% - Accent4 5 10 8" xfId="2359"/>
    <cellStyle name="20% - Accent4 5 11" xfId="2360"/>
    <cellStyle name="20% - Accent4 5 11 2" xfId="2361"/>
    <cellStyle name="20% - Accent4 5 11 3" xfId="2362"/>
    <cellStyle name="20% - Accent4 5 11 4" xfId="2363"/>
    <cellStyle name="20% - Accent4 5 11 5" xfId="2364"/>
    <cellStyle name="20% - Accent4 5 11 6" xfId="2365"/>
    <cellStyle name="20% - Accent4 5 11 7" xfId="2366"/>
    <cellStyle name="20% - Accent4 5 11 8" xfId="2367"/>
    <cellStyle name="20% - Accent4 5 12" xfId="2368"/>
    <cellStyle name="20% - Accent4 5 12 2" xfId="2369"/>
    <cellStyle name="20% - Accent4 5 12 3" xfId="2370"/>
    <cellStyle name="20% - Accent4 5 12 4" xfId="2371"/>
    <cellStyle name="20% - Accent4 5 12 5" xfId="2372"/>
    <cellStyle name="20% - Accent4 5 12 6" xfId="2373"/>
    <cellStyle name="20% - Accent4 5 12 7" xfId="2374"/>
    <cellStyle name="20% - Accent4 5 12 8" xfId="2375"/>
    <cellStyle name="20% - Accent4 5 13" xfId="2376"/>
    <cellStyle name="20% - Accent4 5 13 2" xfId="2377"/>
    <cellStyle name="20% - Accent4 5 13 3" xfId="2378"/>
    <cellStyle name="20% - Accent4 5 13 4" xfId="2379"/>
    <cellStyle name="20% - Accent4 5 13 5" xfId="2380"/>
    <cellStyle name="20% - Accent4 5 13 6" xfId="2381"/>
    <cellStyle name="20% - Accent4 5 13 7" xfId="2382"/>
    <cellStyle name="20% - Accent4 5 13 8" xfId="2383"/>
    <cellStyle name="20% - Accent4 5 14" xfId="2384"/>
    <cellStyle name="20% - Accent4 5 14 2" xfId="2385"/>
    <cellStyle name="20% - Accent4 5 14 3" xfId="2386"/>
    <cellStyle name="20% - Accent4 5 14 4" xfId="2387"/>
    <cellStyle name="20% - Accent4 5 14 5" xfId="2388"/>
    <cellStyle name="20% - Accent4 5 14 6" xfId="2389"/>
    <cellStyle name="20% - Accent4 5 14 7" xfId="2390"/>
    <cellStyle name="20% - Accent4 5 14 8" xfId="2391"/>
    <cellStyle name="20% - Accent4 5 15" xfId="2392"/>
    <cellStyle name="20% - Accent4 5 15 2" xfId="2393"/>
    <cellStyle name="20% - Accent4 5 15 3" xfId="2394"/>
    <cellStyle name="20% - Accent4 5 15 4" xfId="2395"/>
    <cellStyle name="20% - Accent4 5 15 5" xfId="2396"/>
    <cellStyle name="20% - Accent4 5 15 6" xfId="2397"/>
    <cellStyle name="20% - Accent4 5 15 7" xfId="2398"/>
    <cellStyle name="20% - Accent4 5 15 8" xfId="2399"/>
    <cellStyle name="20% - Accent4 5 16" xfId="2400"/>
    <cellStyle name="20% - Accent4 5 16 2" xfId="2401"/>
    <cellStyle name="20% - Accent4 5 16 3" xfId="2402"/>
    <cellStyle name="20% - Accent4 5 16 4" xfId="2403"/>
    <cellStyle name="20% - Accent4 5 16 5" xfId="2404"/>
    <cellStyle name="20% - Accent4 5 16 6" xfId="2405"/>
    <cellStyle name="20% - Accent4 5 16 7" xfId="2406"/>
    <cellStyle name="20% - Accent4 5 16 8" xfId="2407"/>
    <cellStyle name="20% - Accent4 5 17" xfId="2408"/>
    <cellStyle name="20% - Accent4 5 17 2" xfId="2409"/>
    <cellStyle name="20% - Accent4 5 17 3" xfId="2410"/>
    <cellStyle name="20% - Accent4 5 17 4" xfId="2411"/>
    <cellStyle name="20% - Accent4 5 17 5" xfId="2412"/>
    <cellStyle name="20% - Accent4 5 17 6" xfId="2413"/>
    <cellStyle name="20% - Accent4 5 17 7" xfId="2414"/>
    <cellStyle name="20% - Accent4 5 17 8" xfId="2415"/>
    <cellStyle name="20% - Accent4 5 18" xfId="2416"/>
    <cellStyle name="20% - Accent4 5 18 2" xfId="2417"/>
    <cellStyle name="20% - Accent4 5 18 3" xfId="2418"/>
    <cellStyle name="20% - Accent4 5 18 4" xfId="2419"/>
    <cellStyle name="20% - Accent4 5 18 5" xfId="2420"/>
    <cellStyle name="20% - Accent4 5 18 6" xfId="2421"/>
    <cellStyle name="20% - Accent4 5 18 7" xfId="2422"/>
    <cellStyle name="20% - Accent4 5 18 8" xfId="2423"/>
    <cellStyle name="20% - Accent4 5 19" xfId="2424"/>
    <cellStyle name="20% - Accent4 5 2" xfId="2425"/>
    <cellStyle name="20% - Accent4 5 2 2" xfId="2426"/>
    <cellStyle name="20% - Accent4 5 2 3" xfId="2427"/>
    <cellStyle name="20% - Accent4 5 2 4" xfId="2428"/>
    <cellStyle name="20% - Accent4 5 2 5" xfId="2429"/>
    <cellStyle name="20% - Accent4 5 2 6" xfId="2430"/>
    <cellStyle name="20% - Accent4 5 2 7" xfId="2431"/>
    <cellStyle name="20% - Accent4 5 2 8" xfId="2432"/>
    <cellStyle name="20% - Accent4 5 20" xfId="2433"/>
    <cellStyle name="20% - Accent4 5 21" xfId="2434"/>
    <cellStyle name="20% - Accent4 5 22" xfId="2435"/>
    <cellStyle name="20% - Accent4 5 23" xfId="2436"/>
    <cellStyle name="20% - Accent4 5 24" xfId="2437"/>
    <cellStyle name="20% - Accent4 5 25" xfId="2438"/>
    <cellStyle name="20% - Accent4 5 26" xfId="2439"/>
    <cellStyle name="20% - Accent4 5 27" xfId="2440"/>
    <cellStyle name="20% - Accent4 5 28" xfId="2441"/>
    <cellStyle name="20% - Accent4 5 29" xfId="2442"/>
    <cellStyle name="20% - Accent4 5 3" xfId="2443"/>
    <cellStyle name="20% - Accent4 5 3 2" xfId="2444"/>
    <cellStyle name="20% - Accent4 5 3 3" xfId="2445"/>
    <cellStyle name="20% - Accent4 5 3 4" xfId="2446"/>
    <cellStyle name="20% - Accent4 5 3 5" xfId="2447"/>
    <cellStyle name="20% - Accent4 5 3 6" xfId="2448"/>
    <cellStyle name="20% - Accent4 5 3 7" xfId="2449"/>
    <cellStyle name="20% - Accent4 5 3 8" xfId="2450"/>
    <cellStyle name="20% - Accent4 5 30" xfId="2451"/>
    <cellStyle name="20% - Accent4 5 31" xfId="2452"/>
    <cellStyle name="20% - Accent4 5 32" xfId="2453"/>
    <cellStyle name="20% - Accent4 5 33" xfId="2454"/>
    <cellStyle name="20% - Accent4 5 34" xfId="2455"/>
    <cellStyle name="20% - Accent4 5 35" xfId="2456"/>
    <cellStyle name="20% - Accent4 5 4" xfId="2457"/>
    <cellStyle name="20% - Accent4 5 4 2" xfId="2458"/>
    <cellStyle name="20% - Accent4 5 4 3" xfId="2459"/>
    <cellStyle name="20% - Accent4 5 4 4" xfId="2460"/>
    <cellStyle name="20% - Accent4 5 4 5" xfId="2461"/>
    <cellStyle name="20% - Accent4 5 4 6" xfId="2462"/>
    <cellStyle name="20% - Accent4 5 4 7" xfId="2463"/>
    <cellStyle name="20% - Accent4 5 4 8" xfId="2464"/>
    <cellStyle name="20% - Accent4 5 5" xfId="2465"/>
    <cellStyle name="20% - Accent4 5 5 2" xfId="2466"/>
    <cellStyle name="20% - Accent4 5 5 3" xfId="2467"/>
    <cellStyle name="20% - Accent4 5 5 4" xfId="2468"/>
    <cellStyle name="20% - Accent4 5 5 5" xfId="2469"/>
    <cellStyle name="20% - Accent4 5 5 6" xfId="2470"/>
    <cellStyle name="20% - Accent4 5 5 7" xfId="2471"/>
    <cellStyle name="20% - Accent4 5 5 8" xfId="2472"/>
    <cellStyle name="20% - Accent4 5 6" xfId="2473"/>
    <cellStyle name="20% - Accent4 5 6 2" xfId="2474"/>
    <cellStyle name="20% - Accent4 5 6 3" xfId="2475"/>
    <cellStyle name="20% - Accent4 5 6 4" xfId="2476"/>
    <cellStyle name="20% - Accent4 5 6 5" xfId="2477"/>
    <cellStyle name="20% - Accent4 5 6 6" xfId="2478"/>
    <cellStyle name="20% - Accent4 5 6 7" xfId="2479"/>
    <cellStyle name="20% - Accent4 5 6 8" xfId="2480"/>
    <cellStyle name="20% - Accent4 5 7" xfId="2481"/>
    <cellStyle name="20% - Accent4 5 7 2" xfId="2482"/>
    <cellStyle name="20% - Accent4 5 7 3" xfId="2483"/>
    <cellStyle name="20% - Accent4 5 7 4" xfId="2484"/>
    <cellStyle name="20% - Accent4 5 7 5" xfId="2485"/>
    <cellStyle name="20% - Accent4 5 7 6" xfId="2486"/>
    <cellStyle name="20% - Accent4 5 7 7" xfId="2487"/>
    <cellStyle name="20% - Accent4 5 7 8" xfId="2488"/>
    <cellStyle name="20% - Accent4 5 8" xfId="2489"/>
    <cellStyle name="20% - Accent4 5 8 2" xfId="2490"/>
    <cellStyle name="20% - Accent4 5 8 3" xfId="2491"/>
    <cellStyle name="20% - Accent4 5 8 4" xfId="2492"/>
    <cellStyle name="20% - Accent4 5 8 5" xfId="2493"/>
    <cellStyle name="20% - Accent4 5 8 6" xfId="2494"/>
    <cellStyle name="20% - Accent4 5 8 7" xfId="2495"/>
    <cellStyle name="20% - Accent4 5 8 8" xfId="2496"/>
    <cellStyle name="20% - Accent4 5 9" xfId="2497"/>
    <cellStyle name="20% - Accent4 5 9 2" xfId="2498"/>
    <cellStyle name="20% - Accent4 5 9 3" xfId="2499"/>
    <cellStyle name="20% - Accent4 5 9 4" xfId="2500"/>
    <cellStyle name="20% - Accent4 5 9 5" xfId="2501"/>
    <cellStyle name="20% - Accent4 5 9 6" xfId="2502"/>
    <cellStyle name="20% - Accent4 5 9 7" xfId="2503"/>
    <cellStyle name="20% - Accent4 5 9 8" xfId="2504"/>
    <cellStyle name="20% - Accent4 6" xfId="2505"/>
    <cellStyle name="20% - Accent5 2" xfId="2506"/>
    <cellStyle name="20% - Accent5 2 2" xfId="2507"/>
    <cellStyle name="20% - Accent5 2 3" xfId="2508"/>
    <cellStyle name="20% - Accent5 2 4" xfId="2509"/>
    <cellStyle name="20% - Accent5 3" xfId="2510"/>
    <cellStyle name="20% - Accent5 3 2" xfId="2511"/>
    <cellStyle name="20% - Accent5 3 2 2" xfId="2512"/>
    <cellStyle name="20% - Accent5 3 2 3" xfId="2513"/>
    <cellStyle name="20% - Accent5 3 3" xfId="2514"/>
    <cellStyle name="20% - Accent5 3 4" xfId="2515"/>
    <cellStyle name="20% - Accent5 4" xfId="2516"/>
    <cellStyle name="20% - Accent5 4 2" xfId="2517"/>
    <cellStyle name="20% - Accent5 4 3" xfId="2518"/>
    <cellStyle name="20% - Accent5 5" xfId="2519"/>
    <cellStyle name="20% - Accent5 6" xfId="2520"/>
    <cellStyle name="20% - Accent6 2" xfId="2521"/>
    <cellStyle name="20% - Accent6 2 10" xfId="2522"/>
    <cellStyle name="20% - Accent6 2 10 2" xfId="2523"/>
    <cellStyle name="20% - Accent6 2 10 3" xfId="2524"/>
    <cellStyle name="20% - Accent6 2 10 4" xfId="2525"/>
    <cellStyle name="20% - Accent6 2 10 5" xfId="2526"/>
    <cellStyle name="20% - Accent6 2 10 6" xfId="2527"/>
    <cellStyle name="20% - Accent6 2 10 7" xfId="2528"/>
    <cellStyle name="20% - Accent6 2 10 8" xfId="2529"/>
    <cellStyle name="20% - Accent6 2 11" xfId="2530"/>
    <cellStyle name="20% - Accent6 2 11 2" xfId="2531"/>
    <cellStyle name="20% - Accent6 2 11 3" xfId="2532"/>
    <cellStyle name="20% - Accent6 2 11 4" xfId="2533"/>
    <cellStyle name="20% - Accent6 2 11 5" xfId="2534"/>
    <cellStyle name="20% - Accent6 2 11 6" xfId="2535"/>
    <cellStyle name="20% - Accent6 2 11 7" xfId="2536"/>
    <cellStyle name="20% - Accent6 2 11 8" xfId="2537"/>
    <cellStyle name="20% - Accent6 2 12" xfId="2538"/>
    <cellStyle name="20% - Accent6 2 12 2" xfId="2539"/>
    <cellStyle name="20% - Accent6 2 12 3" xfId="2540"/>
    <cellStyle name="20% - Accent6 2 12 4" xfId="2541"/>
    <cellStyle name="20% - Accent6 2 12 5" xfId="2542"/>
    <cellStyle name="20% - Accent6 2 12 6" xfId="2543"/>
    <cellStyle name="20% - Accent6 2 12 7" xfId="2544"/>
    <cellStyle name="20% - Accent6 2 12 8" xfId="2545"/>
    <cellStyle name="20% - Accent6 2 13" xfId="2546"/>
    <cellStyle name="20% - Accent6 2 13 2" xfId="2547"/>
    <cellStyle name="20% - Accent6 2 13 3" xfId="2548"/>
    <cellStyle name="20% - Accent6 2 13 4" xfId="2549"/>
    <cellStyle name="20% - Accent6 2 13 5" xfId="2550"/>
    <cellStyle name="20% - Accent6 2 13 6" xfId="2551"/>
    <cellStyle name="20% - Accent6 2 13 7" xfId="2552"/>
    <cellStyle name="20% - Accent6 2 13 8" xfId="2553"/>
    <cellStyle name="20% - Accent6 2 14" xfId="2554"/>
    <cellStyle name="20% - Accent6 2 14 2" xfId="2555"/>
    <cellStyle name="20% - Accent6 2 14 3" xfId="2556"/>
    <cellStyle name="20% - Accent6 2 14 4" xfId="2557"/>
    <cellStyle name="20% - Accent6 2 14 5" xfId="2558"/>
    <cellStyle name="20% - Accent6 2 14 6" xfId="2559"/>
    <cellStyle name="20% - Accent6 2 14 7" xfId="2560"/>
    <cellStyle name="20% - Accent6 2 14 8" xfId="2561"/>
    <cellStyle name="20% - Accent6 2 15" xfId="2562"/>
    <cellStyle name="20% - Accent6 2 15 2" xfId="2563"/>
    <cellStyle name="20% - Accent6 2 15 3" xfId="2564"/>
    <cellStyle name="20% - Accent6 2 15 4" xfId="2565"/>
    <cellStyle name="20% - Accent6 2 15 5" xfId="2566"/>
    <cellStyle name="20% - Accent6 2 15 6" xfId="2567"/>
    <cellStyle name="20% - Accent6 2 15 7" xfId="2568"/>
    <cellStyle name="20% - Accent6 2 15 8" xfId="2569"/>
    <cellStyle name="20% - Accent6 2 16" xfId="2570"/>
    <cellStyle name="20% - Accent6 2 16 2" xfId="2571"/>
    <cellStyle name="20% - Accent6 2 16 3" xfId="2572"/>
    <cellStyle name="20% - Accent6 2 16 4" xfId="2573"/>
    <cellStyle name="20% - Accent6 2 16 5" xfId="2574"/>
    <cellStyle name="20% - Accent6 2 16 6" xfId="2575"/>
    <cellStyle name="20% - Accent6 2 16 7" xfId="2576"/>
    <cellStyle name="20% - Accent6 2 16 8" xfId="2577"/>
    <cellStyle name="20% - Accent6 2 17" xfId="2578"/>
    <cellStyle name="20% - Accent6 2 17 2" xfId="2579"/>
    <cellStyle name="20% - Accent6 2 17 3" xfId="2580"/>
    <cellStyle name="20% - Accent6 2 17 4" xfId="2581"/>
    <cellStyle name="20% - Accent6 2 17 5" xfId="2582"/>
    <cellStyle name="20% - Accent6 2 17 6" xfId="2583"/>
    <cellStyle name="20% - Accent6 2 17 7" xfId="2584"/>
    <cellStyle name="20% - Accent6 2 17 8" xfId="2585"/>
    <cellStyle name="20% - Accent6 2 18" xfId="2586"/>
    <cellStyle name="20% - Accent6 2 18 2" xfId="2587"/>
    <cellStyle name="20% - Accent6 2 18 3" xfId="2588"/>
    <cellStyle name="20% - Accent6 2 18 4" xfId="2589"/>
    <cellStyle name="20% - Accent6 2 18 5" xfId="2590"/>
    <cellStyle name="20% - Accent6 2 18 6" xfId="2591"/>
    <cellStyle name="20% - Accent6 2 18 7" xfId="2592"/>
    <cellStyle name="20% - Accent6 2 18 8" xfId="2593"/>
    <cellStyle name="20% - Accent6 2 19" xfId="2594"/>
    <cellStyle name="20% - Accent6 2 2" xfId="2595"/>
    <cellStyle name="20% - Accent6 2 2 2" xfId="2596"/>
    <cellStyle name="20% - Accent6 2 2 3" xfId="2597"/>
    <cellStyle name="20% - Accent6 2 2 4" xfId="2598"/>
    <cellStyle name="20% - Accent6 2 2 5" xfId="2599"/>
    <cellStyle name="20% - Accent6 2 2 6" xfId="2600"/>
    <cellStyle name="20% - Accent6 2 2 7" xfId="2601"/>
    <cellStyle name="20% - Accent6 2 2 8" xfId="2602"/>
    <cellStyle name="20% - Accent6 2 20" xfId="2603"/>
    <cellStyle name="20% - Accent6 2 21" xfId="2604"/>
    <cellStyle name="20% - Accent6 2 22" xfId="2605"/>
    <cellStyle name="20% - Accent6 2 23" xfId="2606"/>
    <cellStyle name="20% - Accent6 2 24" xfId="2607"/>
    <cellStyle name="20% - Accent6 2 25" xfId="2608"/>
    <cellStyle name="20% - Accent6 2 26" xfId="2609"/>
    <cellStyle name="20% - Accent6 2 27" xfId="2610"/>
    <cellStyle name="20% - Accent6 2 28" xfId="2611"/>
    <cellStyle name="20% - Accent6 2 29" xfId="2612"/>
    <cellStyle name="20% - Accent6 2 3" xfId="2613"/>
    <cellStyle name="20% - Accent6 2 3 2" xfId="2614"/>
    <cellStyle name="20% - Accent6 2 3 3" xfId="2615"/>
    <cellStyle name="20% - Accent6 2 3 4" xfId="2616"/>
    <cellStyle name="20% - Accent6 2 3 5" xfId="2617"/>
    <cellStyle name="20% - Accent6 2 3 6" xfId="2618"/>
    <cellStyle name="20% - Accent6 2 3 7" xfId="2619"/>
    <cellStyle name="20% - Accent6 2 3 8" xfId="2620"/>
    <cellStyle name="20% - Accent6 2 30" xfId="2621"/>
    <cellStyle name="20% - Accent6 2 31" xfId="2622"/>
    <cellStyle name="20% - Accent6 2 32" xfId="2623"/>
    <cellStyle name="20% - Accent6 2 33" xfId="2624"/>
    <cellStyle name="20% - Accent6 2 34" xfId="2625"/>
    <cellStyle name="20% - Accent6 2 35" xfId="2626"/>
    <cellStyle name="20% - Accent6 2 36" xfId="2627"/>
    <cellStyle name="20% - Accent6 2 37" xfId="2628"/>
    <cellStyle name="20% - Accent6 2 38" xfId="2629"/>
    <cellStyle name="20% - Accent6 2 4" xfId="2630"/>
    <cellStyle name="20% - Accent6 2 4 2" xfId="2631"/>
    <cellStyle name="20% - Accent6 2 4 3" xfId="2632"/>
    <cellStyle name="20% - Accent6 2 4 4" xfId="2633"/>
    <cellStyle name="20% - Accent6 2 4 5" xfId="2634"/>
    <cellStyle name="20% - Accent6 2 4 6" xfId="2635"/>
    <cellStyle name="20% - Accent6 2 4 7" xfId="2636"/>
    <cellStyle name="20% - Accent6 2 4 8" xfId="2637"/>
    <cellStyle name="20% - Accent6 2 5" xfId="2638"/>
    <cellStyle name="20% - Accent6 2 5 2" xfId="2639"/>
    <cellStyle name="20% - Accent6 2 5 3" xfId="2640"/>
    <cellStyle name="20% - Accent6 2 5 4" xfId="2641"/>
    <cellStyle name="20% - Accent6 2 5 5" xfId="2642"/>
    <cellStyle name="20% - Accent6 2 5 6" xfId="2643"/>
    <cellStyle name="20% - Accent6 2 5 7" xfId="2644"/>
    <cellStyle name="20% - Accent6 2 5 8" xfId="2645"/>
    <cellStyle name="20% - Accent6 2 6" xfId="2646"/>
    <cellStyle name="20% - Accent6 2 6 2" xfId="2647"/>
    <cellStyle name="20% - Accent6 2 6 3" xfId="2648"/>
    <cellStyle name="20% - Accent6 2 6 4" xfId="2649"/>
    <cellStyle name="20% - Accent6 2 6 5" xfId="2650"/>
    <cellStyle name="20% - Accent6 2 6 6" xfId="2651"/>
    <cellStyle name="20% - Accent6 2 6 7" xfId="2652"/>
    <cellStyle name="20% - Accent6 2 6 8" xfId="2653"/>
    <cellStyle name="20% - Accent6 2 7" xfId="2654"/>
    <cellStyle name="20% - Accent6 2 7 2" xfId="2655"/>
    <cellStyle name="20% - Accent6 2 7 3" xfId="2656"/>
    <cellStyle name="20% - Accent6 2 7 4" xfId="2657"/>
    <cellStyle name="20% - Accent6 2 7 5" xfId="2658"/>
    <cellStyle name="20% - Accent6 2 7 6" xfId="2659"/>
    <cellStyle name="20% - Accent6 2 7 7" xfId="2660"/>
    <cellStyle name="20% - Accent6 2 7 8" xfId="2661"/>
    <cellStyle name="20% - Accent6 2 8" xfId="2662"/>
    <cellStyle name="20% - Accent6 2 8 2" xfId="2663"/>
    <cellStyle name="20% - Accent6 2 8 3" xfId="2664"/>
    <cellStyle name="20% - Accent6 2 8 4" xfId="2665"/>
    <cellStyle name="20% - Accent6 2 8 5" xfId="2666"/>
    <cellStyle name="20% - Accent6 2 8 6" xfId="2667"/>
    <cellStyle name="20% - Accent6 2 8 7" xfId="2668"/>
    <cellStyle name="20% - Accent6 2 8 8" xfId="2669"/>
    <cellStyle name="20% - Accent6 2 9" xfId="2670"/>
    <cellStyle name="20% - Accent6 2 9 2" xfId="2671"/>
    <cellStyle name="20% - Accent6 2 9 3" xfId="2672"/>
    <cellStyle name="20% - Accent6 2 9 4" xfId="2673"/>
    <cellStyle name="20% - Accent6 2 9 5" xfId="2674"/>
    <cellStyle name="20% - Accent6 2 9 6" xfId="2675"/>
    <cellStyle name="20% - Accent6 2 9 7" xfId="2676"/>
    <cellStyle name="20% - Accent6 2 9 8" xfId="2677"/>
    <cellStyle name="20% - Accent6 3" xfId="2678"/>
    <cellStyle name="20% - Accent6 3 10" xfId="2679"/>
    <cellStyle name="20% - Accent6 3 10 2" xfId="2680"/>
    <cellStyle name="20% - Accent6 3 10 3" xfId="2681"/>
    <cellStyle name="20% - Accent6 3 10 4" xfId="2682"/>
    <cellStyle name="20% - Accent6 3 10 5" xfId="2683"/>
    <cellStyle name="20% - Accent6 3 10 6" xfId="2684"/>
    <cellStyle name="20% - Accent6 3 10 7" xfId="2685"/>
    <cellStyle name="20% - Accent6 3 10 8" xfId="2686"/>
    <cellStyle name="20% - Accent6 3 11" xfId="2687"/>
    <cellStyle name="20% - Accent6 3 11 2" xfId="2688"/>
    <cellStyle name="20% - Accent6 3 11 3" xfId="2689"/>
    <cellStyle name="20% - Accent6 3 11 4" xfId="2690"/>
    <cellStyle name="20% - Accent6 3 11 5" xfId="2691"/>
    <cellStyle name="20% - Accent6 3 11 6" xfId="2692"/>
    <cellStyle name="20% - Accent6 3 11 7" xfId="2693"/>
    <cellStyle name="20% - Accent6 3 11 8" xfId="2694"/>
    <cellStyle name="20% - Accent6 3 12" xfId="2695"/>
    <cellStyle name="20% - Accent6 3 12 2" xfId="2696"/>
    <cellStyle name="20% - Accent6 3 12 3" xfId="2697"/>
    <cellStyle name="20% - Accent6 3 12 4" xfId="2698"/>
    <cellStyle name="20% - Accent6 3 12 5" xfId="2699"/>
    <cellStyle name="20% - Accent6 3 12 6" xfId="2700"/>
    <cellStyle name="20% - Accent6 3 12 7" xfId="2701"/>
    <cellStyle name="20% - Accent6 3 12 8" xfId="2702"/>
    <cellStyle name="20% - Accent6 3 13" xfId="2703"/>
    <cellStyle name="20% - Accent6 3 13 2" xfId="2704"/>
    <cellStyle name="20% - Accent6 3 13 3" xfId="2705"/>
    <cellStyle name="20% - Accent6 3 13 4" xfId="2706"/>
    <cellStyle name="20% - Accent6 3 13 5" xfId="2707"/>
    <cellStyle name="20% - Accent6 3 13 6" xfId="2708"/>
    <cellStyle name="20% - Accent6 3 13 7" xfId="2709"/>
    <cellStyle name="20% - Accent6 3 13 8" xfId="2710"/>
    <cellStyle name="20% - Accent6 3 14" xfId="2711"/>
    <cellStyle name="20% - Accent6 3 14 2" xfId="2712"/>
    <cellStyle name="20% - Accent6 3 14 3" xfId="2713"/>
    <cellStyle name="20% - Accent6 3 14 4" xfId="2714"/>
    <cellStyle name="20% - Accent6 3 14 5" xfId="2715"/>
    <cellStyle name="20% - Accent6 3 14 6" xfId="2716"/>
    <cellStyle name="20% - Accent6 3 14 7" xfId="2717"/>
    <cellStyle name="20% - Accent6 3 14 8" xfId="2718"/>
    <cellStyle name="20% - Accent6 3 15" xfId="2719"/>
    <cellStyle name="20% - Accent6 3 15 2" xfId="2720"/>
    <cellStyle name="20% - Accent6 3 15 3" xfId="2721"/>
    <cellStyle name="20% - Accent6 3 15 4" xfId="2722"/>
    <cellStyle name="20% - Accent6 3 15 5" xfId="2723"/>
    <cellStyle name="20% - Accent6 3 15 6" xfId="2724"/>
    <cellStyle name="20% - Accent6 3 15 7" xfId="2725"/>
    <cellStyle name="20% - Accent6 3 15 8" xfId="2726"/>
    <cellStyle name="20% - Accent6 3 16" xfId="2727"/>
    <cellStyle name="20% - Accent6 3 16 2" xfId="2728"/>
    <cellStyle name="20% - Accent6 3 16 3" xfId="2729"/>
    <cellStyle name="20% - Accent6 3 16 4" xfId="2730"/>
    <cellStyle name="20% - Accent6 3 16 5" xfId="2731"/>
    <cellStyle name="20% - Accent6 3 16 6" xfId="2732"/>
    <cellStyle name="20% - Accent6 3 16 7" xfId="2733"/>
    <cellStyle name="20% - Accent6 3 16 8" xfId="2734"/>
    <cellStyle name="20% - Accent6 3 17" xfId="2735"/>
    <cellStyle name="20% - Accent6 3 17 2" xfId="2736"/>
    <cellStyle name="20% - Accent6 3 17 3" xfId="2737"/>
    <cellStyle name="20% - Accent6 3 17 4" xfId="2738"/>
    <cellStyle name="20% - Accent6 3 17 5" xfId="2739"/>
    <cellStyle name="20% - Accent6 3 17 6" xfId="2740"/>
    <cellStyle name="20% - Accent6 3 17 7" xfId="2741"/>
    <cellStyle name="20% - Accent6 3 17 8" xfId="2742"/>
    <cellStyle name="20% - Accent6 3 18" xfId="2743"/>
    <cellStyle name="20% - Accent6 3 18 2" xfId="2744"/>
    <cellStyle name="20% - Accent6 3 18 3" xfId="2745"/>
    <cellStyle name="20% - Accent6 3 18 4" xfId="2746"/>
    <cellStyle name="20% - Accent6 3 18 5" xfId="2747"/>
    <cellStyle name="20% - Accent6 3 18 6" xfId="2748"/>
    <cellStyle name="20% - Accent6 3 18 7" xfId="2749"/>
    <cellStyle name="20% - Accent6 3 18 8" xfId="2750"/>
    <cellStyle name="20% - Accent6 3 19" xfId="2751"/>
    <cellStyle name="20% - Accent6 3 2" xfId="2752"/>
    <cellStyle name="20% - Accent6 3 2 2" xfId="2753"/>
    <cellStyle name="20% - Accent6 3 2 3" xfId="2754"/>
    <cellStyle name="20% - Accent6 3 2 4" xfId="2755"/>
    <cellStyle name="20% - Accent6 3 2 5" xfId="2756"/>
    <cellStyle name="20% - Accent6 3 2 6" xfId="2757"/>
    <cellStyle name="20% - Accent6 3 2 7" xfId="2758"/>
    <cellStyle name="20% - Accent6 3 2 8" xfId="2759"/>
    <cellStyle name="20% - Accent6 3 20" xfId="2760"/>
    <cellStyle name="20% - Accent6 3 21" xfId="2761"/>
    <cellStyle name="20% - Accent6 3 22" xfId="2762"/>
    <cellStyle name="20% - Accent6 3 23" xfId="2763"/>
    <cellStyle name="20% - Accent6 3 24" xfId="2764"/>
    <cellStyle name="20% - Accent6 3 25" xfId="2765"/>
    <cellStyle name="20% - Accent6 3 26" xfId="2766"/>
    <cellStyle name="20% - Accent6 3 27" xfId="2767"/>
    <cellStyle name="20% - Accent6 3 28" xfId="2768"/>
    <cellStyle name="20% - Accent6 3 29" xfId="2769"/>
    <cellStyle name="20% - Accent6 3 3" xfId="2770"/>
    <cellStyle name="20% - Accent6 3 3 2" xfId="2771"/>
    <cellStyle name="20% - Accent6 3 3 3" xfId="2772"/>
    <cellStyle name="20% - Accent6 3 3 4" xfId="2773"/>
    <cellStyle name="20% - Accent6 3 3 5" xfId="2774"/>
    <cellStyle name="20% - Accent6 3 3 6" xfId="2775"/>
    <cellStyle name="20% - Accent6 3 3 7" xfId="2776"/>
    <cellStyle name="20% - Accent6 3 3 8" xfId="2777"/>
    <cellStyle name="20% - Accent6 3 30" xfId="2778"/>
    <cellStyle name="20% - Accent6 3 31" xfId="2779"/>
    <cellStyle name="20% - Accent6 3 32" xfId="2780"/>
    <cellStyle name="20% - Accent6 3 33" xfId="2781"/>
    <cellStyle name="20% - Accent6 3 34" xfId="2782"/>
    <cellStyle name="20% - Accent6 3 35" xfId="2783"/>
    <cellStyle name="20% - Accent6 3 4" xfId="2784"/>
    <cellStyle name="20% - Accent6 3 4 2" xfId="2785"/>
    <cellStyle name="20% - Accent6 3 4 3" xfId="2786"/>
    <cellStyle name="20% - Accent6 3 4 4" xfId="2787"/>
    <cellStyle name="20% - Accent6 3 4 5" xfId="2788"/>
    <cellStyle name="20% - Accent6 3 4 6" xfId="2789"/>
    <cellStyle name="20% - Accent6 3 4 7" xfId="2790"/>
    <cellStyle name="20% - Accent6 3 4 8" xfId="2791"/>
    <cellStyle name="20% - Accent6 3 5" xfId="2792"/>
    <cellStyle name="20% - Accent6 3 5 2" xfId="2793"/>
    <cellStyle name="20% - Accent6 3 5 3" xfId="2794"/>
    <cellStyle name="20% - Accent6 3 5 4" xfId="2795"/>
    <cellStyle name="20% - Accent6 3 5 5" xfId="2796"/>
    <cellStyle name="20% - Accent6 3 5 6" xfId="2797"/>
    <cellStyle name="20% - Accent6 3 5 7" xfId="2798"/>
    <cellStyle name="20% - Accent6 3 5 8" xfId="2799"/>
    <cellStyle name="20% - Accent6 3 6" xfId="2800"/>
    <cellStyle name="20% - Accent6 3 6 2" xfId="2801"/>
    <cellStyle name="20% - Accent6 3 6 3" xfId="2802"/>
    <cellStyle name="20% - Accent6 3 6 4" xfId="2803"/>
    <cellStyle name="20% - Accent6 3 6 5" xfId="2804"/>
    <cellStyle name="20% - Accent6 3 6 6" xfId="2805"/>
    <cellStyle name="20% - Accent6 3 6 7" xfId="2806"/>
    <cellStyle name="20% - Accent6 3 6 8" xfId="2807"/>
    <cellStyle name="20% - Accent6 3 7" xfId="2808"/>
    <cellStyle name="20% - Accent6 3 7 2" xfId="2809"/>
    <cellStyle name="20% - Accent6 3 7 3" xfId="2810"/>
    <cellStyle name="20% - Accent6 3 7 4" xfId="2811"/>
    <cellStyle name="20% - Accent6 3 7 5" xfId="2812"/>
    <cellStyle name="20% - Accent6 3 7 6" xfId="2813"/>
    <cellStyle name="20% - Accent6 3 7 7" xfId="2814"/>
    <cellStyle name="20% - Accent6 3 7 8" xfId="2815"/>
    <cellStyle name="20% - Accent6 3 8" xfId="2816"/>
    <cellStyle name="20% - Accent6 3 8 2" xfId="2817"/>
    <cellStyle name="20% - Accent6 3 8 3" xfId="2818"/>
    <cellStyle name="20% - Accent6 3 8 4" xfId="2819"/>
    <cellStyle name="20% - Accent6 3 8 5" xfId="2820"/>
    <cellStyle name="20% - Accent6 3 8 6" xfId="2821"/>
    <cellStyle name="20% - Accent6 3 8 7" xfId="2822"/>
    <cellStyle name="20% - Accent6 3 8 8" xfId="2823"/>
    <cellStyle name="20% - Accent6 3 9" xfId="2824"/>
    <cellStyle name="20% - Accent6 3 9 2" xfId="2825"/>
    <cellStyle name="20% - Accent6 3 9 3" xfId="2826"/>
    <cellStyle name="20% - Accent6 3 9 4" xfId="2827"/>
    <cellStyle name="20% - Accent6 3 9 5" xfId="2828"/>
    <cellStyle name="20% - Accent6 3 9 6" xfId="2829"/>
    <cellStyle name="20% - Accent6 3 9 7" xfId="2830"/>
    <cellStyle name="20% - Accent6 3 9 8" xfId="2831"/>
    <cellStyle name="20% - Accent6 4" xfId="2832"/>
    <cellStyle name="20% - Accent6 4 10" xfId="2833"/>
    <cellStyle name="20% - Accent6 4 10 2" xfId="2834"/>
    <cellStyle name="20% - Accent6 4 10 3" xfId="2835"/>
    <cellStyle name="20% - Accent6 4 10 4" xfId="2836"/>
    <cellStyle name="20% - Accent6 4 10 5" xfId="2837"/>
    <cellStyle name="20% - Accent6 4 10 6" xfId="2838"/>
    <cellStyle name="20% - Accent6 4 10 7" xfId="2839"/>
    <cellStyle name="20% - Accent6 4 10 8" xfId="2840"/>
    <cellStyle name="20% - Accent6 4 11" xfId="2841"/>
    <cellStyle name="20% - Accent6 4 11 2" xfId="2842"/>
    <cellStyle name="20% - Accent6 4 11 3" xfId="2843"/>
    <cellStyle name="20% - Accent6 4 11 4" xfId="2844"/>
    <cellStyle name="20% - Accent6 4 11 5" xfId="2845"/>
    <cellStyle name="20% - Accent6 4 11 6" xfId="2846"/>
    <cellStyle name="20% - Accent6 4 11 7" xfId="2847"/>
    <cellStyle name="20% - Accent6 4 11 8" xfId="2848"/>
    <cellStyle name="20% - Accent6 4 12" xfId="2849"/>
    <cellStyle name="20% - Accent6 4 12 2" xfId="2850"/>
    <cellStyle name="20% - Accent6 4 12 3" xfId="2851"/>
    <cellStyle name="20% - Accent6 4 12 4" xfId="2852"/>
    <cellStyle name="20% - Accent6 4 12 5" xfId="2853"/>
    <cellStyle name="20% - Accent6 4 12 6" xfId="2854"/>
    <cellStyle name="20% - Accent6 4 12 7" xfId="2855"/>
    <cellStyle name="20% - Accent6 4 12 8" xfId="2856"/>
    <cellStyle name="20% - Accent6 4 13" xfId="2857"/>
    <cellStyle name="20% - Accent6 4 13 2" xfId="2858"/>
    <cellStyle name="20% - Accent6 4 13 3" xfId="2859"/>
    <cellStyle name="20% - Accent6 4 13 4" xfId="2860"/>
    <cellStyle name="20% - Accent6 4 13 5" xfId="2861"/>
    <cellStyle name="20% - Accent6 4 13 6" xfId="2862"/>
    <cellStyle name="20% - Accent6 4 13 7" xfId="2863"/>
    <cellStyle name="20% - Accent6 4 13 8" xfId="2864"/>
    <cellStyle name="20% - Accent6 4 14" xfId="2865"/>
    <cellStyle name="20% - Accent6 4 14 2" xfId="2866"/>
    <cellStyle name="20% - Accent6 4 14 3" xfId="2867"/>
    <cellStyle name="20% - Accent6 4 14 4" xfId="2868"/>
    <cellStyle name="20% - Accent6 4 14 5" xfId="2869"/>
    <cellStyle name="20% - Accent6 4 14 6" xfId="2870"/>
    <cellStyle name="20% - Accent6 4 14 7" xfId="2871"/>
    <cellStyle name="20% - Accent6 4 14 8" xfId="2872"/>
    <cellStyle name="20% - Accent6 4 15" xfId="2873"/>
    <cellStyle name="20% - Accent6 4 15 2" xfId="2874"/>
    <cellStyle name="20% - Accent6 4 15 3" xfId="2875"/>
    <cellStyle name="20% - Accent6 4 15 4" xfId="2876"/>
    <cellStyle name="20% - Accent6 4 15 5" xfId="2877"/>
    <cellStyle name="20% - Accent6 4 15 6" xfId="2878"/>
    <cellStyle name="20% - Accent6 4 15 7" xfId="2879"/>
    <cellStyle name="20% - Accent6 4 15 8" xfId="2880"/>
    <cellStyle name="20% - Accent6 4 16" xfId="2881"/>
    <cellStyle name="20% - Accent6 4 16 2" xfId="2882"/>
    <cellStyle name="20% - Accent6 4 16 3" xfId="2883"/>
    <cellStyle name="20% - Accent6 4 16 4" xfId="2884"/>
    <cellStyle name="20% - Accent6 4 16 5" xfId="2885"/>
    <cellStyle name="20% - Accent6 4 16 6" xfId="2886"/>
    <cellStyle name="20% - Accent6 4 16 7" xfId="2887"/>
    <cellStyle name="20% - Accent6 4 16 8" xfId="2888"/>
    <cellStyle name="20% - Accent6 4 17" xfId="2889"/>
    <cellStyle name="20% - Accent6 4 17 2" xfId="2890"/>
    <cellStyle name="20% - Accent6 4 17 3" xfId="2891"/>
    <cellStyle name="20% - Accent6 4 17 4" xfId="2892"/>
    <cellStyle name="20% - Accent6 4 17 5" xfId="2893"/>
    <cellStyle name="20% - Accent6 4 17 6" xfId="2894"/>
    <cellStyle name="20% - Accent6 4 17 7" xfId="2895"/>
    <cellStyle name="20% - Accent6 4 17 8" xfId="2896"/>
    <cellStyle name="20% - Accent6 4 18" xfId="2897"/>
    <cellStyle name="20% - Accent6 4 18 2" xfId="2898"/>
    <cellStyle name="20% - Accent6 4 18 3" xfId="2899"/>
    <cellStyle name="20% - Accent6 4 18 4" xfId="2900"/>
    <cellStyle name="20% - Accent6 4 18 5" xfId="2901"/>
    <cellStyle name="20% - Accent6 4 18 6" xfId="2902"/>
    <cellStyle name="20% - Accent6 4 18 7" xfId="2903"/>
    <cellStyle name="20% - Accent6 4 18 8" xfId="2904"/>
    <cellStyle name="20% - Accent6 4 19" xfId="2905"/>
    <cellStyle name="20% - Accent6 4 2" xfId="2906"/>
    <cellStyle name="20% - Accent6 4 2 2" xfId="2907"/>
    <cellStyle name="20% - Accent6 4 2 3" xfId="2908"/>
    <cellStyle name="20% - Accent6 4 2 4" xfId="2909"/>
    <cellStyle name="20% - Accent6 4 2 5" xfId="2910"/>
    <cellStyle name="20% - Accent6 4 2 6" xfId="2911"/>
    <cellStyle name="20% - Accent6 4 2 7" xfId="2912"/>
    <cellStyle name="20% - Accent6 4 2 8" xfId="2913"/>
    <cellStyle name="20% - Accent6 4 20" xfId="2914"/>
    <cellStyle name="20% - Accent6 4 21" xfId="2915"/>
    <cellStyle name="20% - Accent6 4 22" xfId="2916"/>
    <cellStyle name="20% - Accent6 4 23" xfId="2917"/>
    <cellStyle name="20% - Accent6 4 24" xfId="2918"/>
    <cellStyle name="20% - Accent6 4 25" xfId="2919"/>
    <cellStyle name="20% - Accent6 4 26" xfId="2920"/>
    <cellStyle name="20% - Accent6 4 27" xfId="2921"/>
    <cellStyle name="20% - Accent6 4 28" xfId="2922"/>
    <cellStyle name="20% - Accent6 4 29" xfId="2923"/>
    <cellStyle name="20% - Accent6 4 3" xfId="2924"/>
    <cellStyle name="20% - Accent6 4 3 2" xfId="2925"/>
    <cellStyle name="20% - Accent6 4 3 3" xfId="2926"/>
    <cellStyle name="20% - Accent6 4 3 4" xfId="2927"/>
    <cellStyle name="20% - Accent6 4 3 5" xfId="2928"/>
    <cellStyle name="20% - Accent6 4 3 6" xfId="2929"/>
    <cellStyle name="20% - Accent6 4 3 7" xfId="2930"/>
    <cellStyle name="20% - Accent6 4 3 8" xfId="2931"/>
    <cellStyle name="20% - Accent6 4 30" xfId="2932"/>
    <cellStyle name="20% - Accent6 4 31" xfId="2933"/>
    <cellStyle name="20% - Accent6 4 32" xfId="2934"/>
    <cellStyle name="20% - Accent6 4 33" xfId="2935"/>
    <cellStyle name="20% - Accent6 4 34" xfId="2936"/>
    <cellStyle name="20% - Accent6 4 35" xfId="2937"/>
    <cellStyle name="20% - Accent6 4 4" xfId="2938"/>
    <cellStyle name="20% - Accent6 4 4 2" xfId="2939"/>
    <cellStyle name="20% - Accent6 4 4 3" xfId="2940"/>
    <cellStyle name="20% - Accent6 4 4 4" xfId="2941"/>
    <cellStyle name="20% - Accent6 4 4 5" xfId="2942"/>
    <cellStyle name="20% - Accent6 4 4 6" xfId="2943"/>
    <cellStyle name="20% - Accent6 4 4 7" xfId="2944"/>
    <cellStyle name="20% - Accent6 4 4 8" xfId="2945"/>
    <cellStyle name="20% - Accent6 4 5" xfId="2946"/>
    <cellStyle name="20% - Accent6 4 5 2" xfId="2947"/>
    <cellStyle name="20% - Accent6 4 5 3" xfId="2948"/>
    <cellStyle name="20% - Accent6 4 5 4" xfId="2949"/>
    <cellStyle name="20% - Accent6 4 5 5" xfId="2950"/>
    <cellStyle name="20% - Accent6 4 5 6" xfId="2951"/>
    <cellStyle name="20% - Accent6 4 5 7" xfId="2952"/>
    <cellStyle name="20% - Accent6 4 5 8" xfId="2953"/>
    <cellStyle name="20% - Accent6 4 6" xfId="2954"/>
    <cellStyle name="20% - Accent6 4 6 2" xfId="2955"/>
    <cellStyle name="20% - Accent6 4 6 3" xfId="2956"/>
    <cellStyle name="20% - Accent6 4 6 4" xfId="2957"/>
    <cellStyle name="20% - Accent6 4 6 5" xfId="2958"/>
    <cellStyle name="20% - Accent6 4 6 6" xfId="2959"/>
    <cellStyle name="20% - Accent6 4 6 7" xfId="2960"/>
    <cellStyle name="20% - Accent6 4 6 8" xfId="2961"/>
    <cellStyle name="20% - Accent6 4 7" xfId="2962"/>
    <cellStyle name="20% - Accent6 4 7 2" xfId="2963"/>
    <cellStyle name="20% - Accent6 4 7 3" xfId="2964"/>
    <cellStyle name="20% - Accent6 4 7 4" xfId="2965"/>
    <cellStyle name="20% - Accent6 4 7 5" xfId="2966"/>
    <cellStyle name="20% - Accent6 4 7 6" xfId="2967"/>
    <cellStyle name="20% - Accent6 4 7 7" xfId="2968"/>
    <cellStyle name="20% - Accent6 4 7 8" xfId="2969"/>
    <cellStyle name="20% - Accent6 4 8" xfId="2970"/>
    <cellStyle name="20% - Accent6 4 8 2" xfId="2971"/>
    <cellStyle name="20% - Accent6 4 8 3" xfId="2972"/>
    <cellStyle name="20% - Accent6 4 8 4" xfId="2973"/>
    <cellStyle name="20% - Accent6 4 8 5" xfId="2974"/>
    <cellStyle name="20% - Accent6 4 8 6" xfId="2975"/>
    <cellStyle name="20% - Accent6 4 8 7" xfId="2976"/>
    <cellStyle name="20% - Accent6 4 8 8" xfId="2977"/>
    <cellStyle name="20% - Accent6 4 9" xfId="2978"/>
    <cellStyle name="20% - Accent6 4 9 2" xfId="2979"/>
    <cellStyle name="20% - Accent6 4 9 3" xfId="2980"/>
    <cellStyle name="20% - Accent6 4 9 4" xfId="2981"/>
    <cellStyle name="20% - Accent6 4 9 5" xfId="2982"/>
    <cellStyle name="20% - Accent6 4 9 6" xfId="2983"/>
    <cellStyle name="20% - Accent6 4 9 7" xfId="2984"/>
    <cellStyle name="20% - Accent6 4 9 8" xfId="2985"/>
    <cellStyle name="20% - Accent6 5" xfId="2986"/>
    <cellStyle name="20% - Accent6 5 10" xfId="2987"/>
    <cellStyle name="20% - Accent6 5 10 2" xfId="2988"/>
    <cellStyle name="20% - Accent6 5 10 3" xfId="2989"/>
    <cellStyle name="20% - Accent6 5 10 4" xfId="2990"/>
    <cellStyle name="20% - Accent6 5 10 5" xfId="2991"/>
    <cellStyle name="20% - Accent6 5 10 6" xfId="2992"/>
    <cellStyle name="20% - Accent6 5 10 7" xfId="2993"/>
    <cellStyle name="20% - Accent6 5 10 8" xfId="2994"/>
    <cellStyle name="20% - Accent6 5 11" xfId="2995"/>
    <cellStyle name="20% - Accent6 5 11 2" xfId="2996"/>
    <cellStyle name="20% - Accent6 5 11 3" xfId="2997"/>
    <cellStyle name="20% - Accent6 5 11 4" xfId="2998"/>
    <cellStyle name="20% - Accent6 5 11 5" xfId="2999"/>
    <cellStyle name="20% - Accent6 5 11 6" xfId="3000"/>
    <cellStyle name="20% - Accent6 5 11 7" xfId="3001"/>
    <cellStyle name="20% - Accent6 5 11 8" xfId="3002"/>
    <cellStyle name="20% - Accent6 5 12" xfId="3003"/>
    <cellStyle name="20% - Accent6 5 12 2" xfId="3004"/>
    <cellStyle name="20% - Accent6 5 12 3" xfId="3005"/>
    <cellStyle name="20% - Accent6 5 12 4" xfId="3006"/>
    <cellStyle name="20% - Accent6 5 12 5" xfId="3007"/>
    <cellStyle name="20% - Accent6 5 12 6" xfId="3008"/>
    <cellStyle name="20% - Accent6 5 12 7" xfId="3009"/>
    <cellStyle name="20% - Accent6 5 12 8" xfId="3010"/>
    <cellStyle name="20% - Accent6 5 13" xfId="3011"/>
    <cellStyle name="20% - Accent6 5 13 2" xfId="3012"/>
    <cellStyle name="20% - Accent6 5 13 3" xfId="3013"/>
    <cellStyle name="20% - Accent6 5 13 4" xfId="3014"/>
    <cellStyle name="20% - Accent6 5 13 5" xfId="3015"/>
    <cellStyle name="20% - Accent6 5 13 6" xfId="3016"/>
    <cellStyle name="20% - Accent6 5 13 7" xfId="3017"/>
    <cellStyle name="20% - Accent6 5 13 8" xfId="3018"/>
    <cellStyle name="20% - Accent6 5 14" xfId="3019"/>
    <cellStyle name="20% - Accent6 5 14 2" xfId="3020"/>
    <cellStyle name="20% - Accent6 5 14 3" xfId="3021"/>
    <cellStyle name="20% - Accent6 5 14 4" xfId="3022"/>
    <cellStyle name="20% - Accent6 5 14 5" xfId="3023"/>
    <cellStyle name="20% - Accent6 5 14 6" xfId="3024"/>
    <cellStyle name="20% - Accent6 5 14 7" xfId="3025"/>
    <cellStyle name="20% - Accent6 5 14 8" xfId="3026"/>
    <cellStyle name="20% - Accent6 5 15" xfId="3027"/>
    <cellStyle name="20% - Accent6 5 15 2" xfId="3028"/>
    <cellStyle name="20% - Accent6 5 15 3" xfId="3029"/>
    <cellStyle name="20% - Accent6 5 15 4" xfId="3030"/>
    <cellStyle name="20% - Accent6 5 15 5" xfId="3031"/>
    <cellStyle name="20% - Accent6 5 15 6" xfId="3032"/>
    <cellStyle name="20% - Accent6 5 15 7" xfId="3033"/>
    <cellStyle name="20% - Accent6 5 15 8" xfId="3034"/>
    <cellStyle name="20% - Accent6 5 16" xfId="3035"/>
    <cellStyle name="20% - Accent6 5 16 2" xfId="3036"/>
    <cellStyle name="20% - Accent6 5 16 3" xfId="3037"/>
    <cellStyle name="20% - Accent6 5 16 4" xfId="3038"/>
    <cellStyle name="20% - Accent6 5 16 5" xfId="3039"/>
    <cellStyle name="20% - Accent6 5 16 6" xfId="3040"/>
    <cellStyle name="20% - Accent6 5 16 7" xfId="3041"/>
    <cellStyle name="20% - Accent6 5 16 8" xfId="3042"/>
    <cellStyle name="20% - Accent6 5 17" xfId="3043"/>
    <cellStyle name="20% - Accent6 5 17 2" xfId="3044"/>
    <cellStyle name="20% - Accent6 5 17 3" xfId="3045"/>
    <cellStyle name="20% - Accent6 5 17 4" xfId="3046"/>
    <cellStyle name="20% - Accent6 5 17 5" xfId="3047"/>
    <cellStyle name="20% - Accent6 5 17 6" xfId="3048"/>
    <cellStyle name="20% - Accent6 5 17 7" xfId="3049"/>
    <cellStyle name="20% - Accent6 5 17 8" xfId="3050"/>
    <cellStyle name="20% - Accent6 5 18" xfId="3051"/>
    <cellStyle name="20% - Accent6 5 18 2" xfId="3052"/>
    <cellStyle name="20% - Accent6 5 18 3" xfId="3053"/>
    <cellStyle name="20% - Accent6 5 18 4" xfId="3054"/>
    <cellStyle name="20% - Accent6 5 18 5" xfId="3055"/>
    <cellStyle name="20% - Accent6 5 18 6" xfId="3056"/>
    <cellStyle name="20% - Accent6 5 18 7" xfId="3057"/>
    <cellStyle name="20% - Accent6 5 18 8" xfId="3058"/>
    <cellStyle name="20% - Accent6 5 19" xfId="3059"/>
    <cellStyle name="20% - Accent6 5 2" xfId="3060"/>
    <cellStyle name="20% - Accent6 5 2 2" xfId="3061"/>
    <cellStyle name="20% - Accent6 5 2 3" xfId="3062"/>
    <cellStyle name="20% - Accent6 5 2 4" xfId="3063"/>
    <cellStyle name="20% - Accent6 5 2 5" xfId="3064"/>
    <cellStyle name="20% - Accent6 5 2 6" xfId="3065"/>
    <cellStyle name="20% - Accent6 5 2 7" xfId="3066"/>
    <cellStyle name="20% - Accent6 5 2 8" xfId="3067"/>
    <cellStyle name="20% - Accent6 5 20" xfId="3068"/>
    <cellStyle name="20% - Accent6 5 21" xfId="3069"/>
    <cellStyle name="20% - Accent6 5 22" xfId="3070"/>
    <cellStyle name="20% - Accent6 5 23" xfId="3071"/>
    <cellStyle name="20% - Accent6 5 24" xfId="3072"/>
    <cellStyle name="20% - Accent6 5 25" xfId="3073"/>
    <cellStyle name="20% - Accent6 5 26" xfId="3074"/>
    <cellStyle name="20% - Accent6 5 27" xfId="3075"/>
    <cellStyle name="20% - Accent6 5 28" xfId="3076"/>
    <cellStyle name="20% - Accent6 5 29" xfId="3077"/>
    <cellStyle name="20% - Accent6 5 3" xfId="3078"/>
    <cellStyle name="20% - Accent6 5 3 2" xfId="3079"/>
    <cellStyle name="20% - Accent6 5 3 3" xfId="3080"/>
    <cellStyle name="20% - Accent6 5 3 4" xfId="3081"/>
    <cellStyle name="20% - Accent6 5 3 5" xfId="3082"/>
    <cellStyle name="20% - Accent6 5 3 6" xfId="3083"/>
    <cellStyle name="20% - Accent6 5 3 7" xfId="3084"/>
    <cellStyle name="20% - Accent6 5 3 8" xfId="3085"/>
    <cellStyle name="20% - Accent6 5 30" xfId="3086"/>
    <cellStyle name="20% - Accent6 5 31" xfId="3087"/>
    <cellStyle name="20% - Accent6 5 32" xfId="3088"/>
    <cellStyle name="20% - Accent6 5 33" xfId="3089"/>
    <cellStyle name="20% - Accent6 5 34" xfId="3090"/>
    <cellStyle name="20% - Accent6 5 35" xfId="3091"/>
    <cellStyle name="20% - Accent6 5 4" xfId="3092"/>
    <cellStyle name="20% - Accent6 5 4 2" xfId="3093"/>
    <cellStyle name="20% - Accent6 5 4 3" xfId="3094"/>
    <cellStyle name="20% - Accent6 5 4 4" xfId="3095"/>
    <cellStyle name="20% - Accent6 5 4 5" xfId="3096"/>
    <cellStyle name="20% - Accent6 5 4 6" xfId="3097"/>
    <cellStyle name="20% - Accent6 5 4 7" xfId="3098"/>
    <cellStyle name="20% - Accent6 5 4 8" xfId="3099"/>
    <cellStyle name="20% - Accent6 5 5" xfId="3100"/>
    <cellStyle name="20% - Accent6 5 5 2" xfId="3101"/>
    <cellStyle name="20% - Accent6 5 5 3" xfId="3102"/>
    <cellStyle name="20% - Accent6 5 5 4" xfId="3103"/>
    <cellStyle name="20% - Accent6 5 5 5" xfId="3104"/>
    <cellStyle name="20% - Accent6 5 5 6" xfId="3105"/>
    <cellStyle name="20% - Accent6 5 5 7" xfId="3106"/>
    <cellStyle name="20% - Accent6 5 5 8" xfId="3107"/>
    <cellStyle name="20% - Accent6 5 6" xfId="3108"/>
    <cellStyle name="20% - Accent6 5 6 2" xfId="3109"/>
    <cellStyle name="20% - Accent6 5 6 3" xfId="3110"/>
    <cellStyle name="20% - Accent6 5 6 4" xfId="3111"/>
    <cellStyle name="20% - Accent6 5 6 5" xfId="3112"/>
    <cellStyle name="20% - Accent6 5 6 6" xfId="3113"/>
    <cellStyle name="20% - Accent6 5 6 7" xfId="3114"/>
    <cellStyle name="20% - Accent6 5 6 8" xfId="3115"/>
    <cellStyle name="20% - Accent6 5 7" xfId="3116"/>
    <cellStyle name="20% - Accent6 5 7 2" xfId="3117"/>
    <cellStyle name="20% - Accent6 5 7 3" xfId="3118"/>
    <cellStyle name="20% - Accent6 5 7 4" xfId="3119"/>
    <cellStyle name="20% - Accent6 5 7 5" xfId="3120"/>
    <cellStyle name="20% - Accent6 5 7 6" xfId="3121"/>
    <cellStyle name="20% - Accent6 5 7 7" xfId="3122"/>
    <cellStyle name="20% - Accent6 5 7 8" xfId="3123"/>
    <cellStyle name="20% - Accent6 5 8" xfId="3124"/>
    <cellStyle name="20% - Accent6 5 8 2" xfId="3125"/>
    <cellStyle name="20% - Accent6 5 8 3" xfId="3126"/>
    <cellStyle name="20% - Accent6 5 8 4" xfId="3127"/>
    <cellStyle name="20% - Accent6 5 8 5" xfId="3128"/>
    <cellStyle name="20% - Accent6 5 8 6" xfId="3129"/>
    <cellStyle name="20% - Accent6 5 8 7" xfId="3130"/>
    <cellStyle name="20% - Accent6 5 8 8" xfId="3131"/>
    <cellStyle name="20% - Accent6 5 9" xfId="3132"/>
    <cellStyle name="20% - Accent6 5 9 2" xfId="3133"/>
    <cellStyle name="20% - Accent6 5 9 3" xfId="3134"/>
    <cellStyle name="20% - Accent6 5 9 4" xfId="3135"/>
    <cellStyle name="20% - Accent6 5 9 5" xfId="3136"/>
    <cellStyle name="20% - Accent6 5 9 6" xfId="3137"/>
    <cellStyle name="20% - Accent6 5 9 7" xfId="3138"/>
    <cellStyle name="20% - Accent6 5 9 8" xfId="3139"/>
    <cellStyle name="20% - Accent6 6" xfId="3140"/>
    <cellStyle name="40% - Accent1 2" xfId="3141"/>
    <cellStyle name="40% - Accent1 2 10" xfId="3142"/>
    <cellStyle name="40% - Accent1 2 10 2" xfId="3143"/>
    <cellStyle name="40% - Accent1 2 10 3" xfId="3144"/>
    <cellStyle name="40% - Accent1 2 10 4" xfId="3145"/>
    <cellStyle name="40% - Accent1 2 10 5" xfId="3146"/>
    <cellStyle name="40% - Accent1 2 10 6" xfId="3147"/>
    <cellStyle name="40% - Accent1 2 10 7" xfId="3148"/>
    <cellStyle name="40% - Accent1 2 10 8" xfId="3149"/>
    <cellStyle name="40% - Accent1 2 11" xfId="3150"/>
    <cellStyle name="40% - Accent1 2 11 2" xfId="3151"/>
    <cellStyle name="40% - Accent1 2 11 3" xfId="3152"/>
    <cellStyle name="40% - Accent1 2 11 4" xfId="3153"/>
    <cellStyle name="40% - Accent1 2 11 5" xfId="3154"/>
    <cellStyle name="40% - Accent1 2 11 6" xfId="3155"/>
    <cellStyle name="40% - Accent1 2 11 7" xfId="3156"/>
    <cellStyle name="40% - Accent1 2 11 8" xfId="3157"/>
    <cellStyle name="40% - Accent1 2 12" xfId="3158"/>
    <cellStyle name="40% - Accent1 2 12 2" xfId="3159"/>
    <cellStyle name="40% - Accent1 2 12 3" xfId="3160"/>
    <cellStyle name="40% - Accent1 2 12 4" xfId="3161"/>
    <cellStyle name="40% - Accent1 2 12 5" xfId="3162"/>
    <cellStyle name="40% - Accent1 2 12 6" xfId="3163"/>
    <cellStyle name="40% - Accent1 2 12 7" xfId="3164"/>
    <cellStyle name="40% - Accent1 2 12 8" xfId="3165"/>
    <cellStyle name="40% - Accent1 2 13" xfId="3166"/>
    <cellStyle name="40% - Accent1 2 13 2" xfId="3167"/>
    <cellStyle name="40% - Accent1 2 13 3" xfId="3168"/>
    <cellStyle name="40% - Accent1 2 13 4" xfId="3169"/>
    <cellStyle name="40% - Accent1 2 13 5" xfId="3170"/>
    <cellStyle name="40% - Accent1 2 13 6" xfId="3171"/>
    <cellStyle name="40% - Accent1 2 13 7" xfId="3172"/>
    <cellStyle name="40% - Accent1 2 13 8" xfId="3173"/>
    <cellStyle name="40% - Accent1 2 14" xfId="3174"/>
    <cellStyle name="40% - Accent1 2 14 2" xfId="3175"/>
    <cellStyle name="40% - Accent1 2 14 3" xfId="3176"/>
    <cellStyle name="40% - Accent1 2 14 4" xfId="3177"/>
    <cellStyle name="40% - Accent1 2 14 5" xfId="3178"/>
    <cellStyle name="40% - Accent1 2 14 6" xfId="3179"/>
    <cellStyle name="40% - Accent1 2 14 7" xfId="3180"/>
    <cellStyle name="40% - Accent1 2 14 8" xfId="3181"/>
    <cellStyle name="40% - Accent1 2 15" xfId="3182"/>
    <cellStyle name="40% - Accent1 2 15 2" xfId="3183"/>
    <cellStyle name="40% - Accent1 2 15 3" xfId="3184"/>
    <cellStyle name="40% - Accent1 2 15 4" xfId="3185"/>
    <cellStyle name="40% - Accent1 2 15 5" xfId="3186"/>
    <cellStyle name="40% - Accent1 2 15 6" xfId="3187"/>
    <cellStyle name="40% - Accent1 2 15 7" xfId="3188"/>
    <cellStyle name="40% - Accent1 2 15 8" xfId="3189"/>
    <cellStyle name="40% - Accent1 2 16" xfId="3190"/>
    <cellStyle name="40% - Accent1 2 16 2" xfId="3191"/>
    <cellStyle name="40% - Accent1 2 16 3" xfId="3192"/>
    <cellStyle name="40% - Accent1 2 16 4" xfId="3193"/>
    <cellStyle name="40% - Accent1 2 16 5" xfId="3194"/>
    <cellStyle name="40% - Accent1 2 16 6" xfId="3195"/>
    <cellStyle name="40% - Accent1 2 16 7" xfId="3196"/>
    <cellStyle name="40% - Accent1 2 16 8" xfId="3197"/>
    <cellStyle name="40% - Accent1 2 17" xfId="3198"/>
    <cellStyle name="40% - Accent1 2 17 2" xfId="3199"/>
    <cellStyle name="40% - Accent1 2 17 3" xfId="3200"/>
    <cellStyle name="40% - Accent1 2 17 4" xfId="3201"/>
    <cellStyle name="40% - Accent1 2 17 5" xfId="3202"/>
    <cellStyle name="40% - Accent1 2 17 6" xfId="3203"/>
    <cellStyle name="40% - Accent1 2 17 7" xfId="3204"/>
    <cellStyle name="40% - Accent1 2 17 8" xfId="3205"/>
    <cellStyle name="40% - Accent1 2 18" xfId="3206"/>
    <cellStyle name="40% - Accent1 2 18 2" xfId="3207"/>
    <cellStyle name="40% - Accent1 2 18 3" xfId="3208"/>
    <cellStyle name="40% - Accent1 2 18 4" xfId="3209"/>
    <cellStyle name="40% - Accent1 2 18 5" xfId="3210"/>
    <cellStyle name="40% - Accent1 2 18 6" xfId="3211"/>
    <cellStyle name="40% - Accent1 2 18 7" xfId="3212"/>
    <cellStyle name="40% - Accent1 2 18 8" xfId="3213"/>
    <cellStyle name="40% - Accent1 2 19" xfId="3214"/>
    <cellStyle name="40% - Accent1 2 2" xfId="3215"/>
    <cellStyle name="40% - Accent1 2 2 2" xfId="3216"/>
    <cellStyle name="40% - Accent1 2 2 3" xfId="3217"/>
    <cellStyle name="40% - Accent1 2 2 4" xfId="3218"/>
    <cellStyle name="40% - Accent1 2 2 5" xfId="3219"/>
    <cellStyle name="40% - Accent1 2 2 6" xfId="3220"/>
    <cellStyle name="40% - Accent1 2 2 7" xfId="3221"/>
    <cellStyle name="40% - Accent1 2 2 8" xfId="3222"/>
    <cellStyle name="40% - Accent1 2 20" xfId="3223"/>
    <cellStyle name="40% - Accent1 2 21" xfId="3224"/>
    <cellStyle name="40% - Accent1 2 22" xfId="3225"/>
    <cellStyle name="40% - Accent1 2 23" xfId="3226"/>
    <cellStyle name="40% - Accent1 2 24" xfId="3227"/>
    <cellStyle name="40% - Accent1 2 25" xfId="3228"/>
    <cellStyle name="40% - Accent1 2 26" xfId="3229"/>
    <cellStyle name="40% - Accent1 2 27" xfId="3230"/>
    <cellStyle name="40% - Accent1 2 28" xfId="3231"/>
    <cellStyle name="40% - Accent1 2 29" xfId="3232"/>
    <cellStyle name="40% - Accent1 2 3" xfId="3233"/>
    <cellStyle name="40% - Accent1 2 3 2" xfId="3234"/>
    <cellStyle name="40% - Accent1 2 3 3" xfId="3235"/>
    <cellStyle name="40% - Accent1 2 3 4" xfId="3236"/>
    <cellStyle name="40% - Accent1 2 3 5" xfId="3237"/>
    <cellStyle name="40% - Accent1 2 3 6" xfId="3238"/>
    <cellStyle name="40% - Accent1 2 3 7" xfId="3239"/>
    <cellStyle name="40% - Accent1 2 3 8" xfId="3240"/>
    <cellStyle name="40% - Accent1 2 30" xfId="3241"/>
    <cellStyle name="40% - Accent1 2 31" xfId="3242"/>
    <cellStyle name="40% - Accent1 2 32" xfId="3243"/>
    <cellStyle name="40% - Accent1 2 33" xfId="3244"/>
    <cellStyle name="40% - Accent1 2 34" xfId="3245"/>
    <cellStyle name="40% - Accent1 2 35" xfId="3246"/>
    <cellStyle name="40% - Accent1 2 36" xfId="3247"/>
    <cellStyle name="40% - Accent1 2 37" xfId="3248"/>
    <cellStyle name="40% - Accent1 2 38" xfId="3249"/>
    <cellStyle name="40% - Accent1 2 4" xfId="3250"/>
    <cellStyle name="40% - Accent1 2 4 2" xfId="3251"/>
    <cellStyle name="40% - Accent1 2 4 3" xfId="3252"/>
    <cellStyle name="40% - Accent1 2 4 4" xfId="3253"/>
    <cellStyle name="40% - Accent1 2 4 5" xfId="3254"/>
    <cellStyle name="40% - Accent1 2 4 6" xfId="3255"/>
    <cellStyle name="40% - Accent1 2 4 7" xfId="3256"/>
    <cellStyle name="40% - Accent1 2 4 8" xfId="3257"/>
    <cellStyle name="40% - Accent1 2 5" xfId="3258"/>
    <cellStyle name="40% - Accent1 2 5 2" xfId="3259"/>
    <cellStyle name="40% - Accent1 2 5 3" xfId="3260"/>
    <cellStyle name="40% - Accent1 2 5 4" xfId="3261"/>
    <cellStyle name="40% - Accent1 2 5 5" xfId="3262"/>
    <cellStyle name="40% - Accent1 2 5 6" xfId="3263"/>
    <cellStyle name="40% - Accent1 2 5 7" xfId="3264"/>
    <cellStyle name="40% - Accent1 2 5 8" xfId="3265"/>
    <cellStyle name="40% - Accent1 2 6" xfId="3266"/>
    <cellStyle name="40% - Accent1 2 6 2" xfId="3267"/>
    <cellStyle name="40% - Accent1 2 6 3" xfId="3268"/>
    <cellStyle name="40% - Accent1 2 6 4" xfId="3269"/>
    <cellStyle name="40% - Accent1 2 6 5" xfId="3270"/>
    <cellStyle name="40% - Accent1 2 6 6" xfId="3271"/>
    <cellStyle name="40% - Accent1 2 6 7" xfId="3272"/>
    <cellStyle name="40% - Accent1 2 6 8" xfId="3273"/>
    <cellStyle name="40% - Accent1 2 7" xfId="3274"/>
    <cellStyle name="40% - Accent1 2 7 2" xfId="3275"/>
    <cellStyle name="40% - Accent1 2 7 3" xfId="3276"/>
    <cellStyle name="40% - Accent1 2 7 4" xfId="3277"/>
    <cellStyle name="40% - Accent1 2 7 5" xfId="3278"/>
    <cellStyle name="40% - Accent1 2 7 6" xfId="3279"/>
    <cellStyle name="40% - Accent1 2 7 7" xfId="3280"/>
    <cellStyle name="40% - Accent1 2 7 8" xfId="3281"/>
    <cellStyle name="40% - Accent1 2 8" xfId="3282"/>
    <cellStyle name="40% - Accent1 2 8 2" xfId="3283"/>
    <cellStyle name="40% - Accent1 2 8 3" xfId="3284"/>
    <cellStyle name="40% - Accent1 2 8 4" xfId="3285"/>
    <cellStyle name="40% - Accent1 2 8 5" xfId="3286"/>
    <cellStyle name="40% - Accent1 2 8 6" xfId="3287"/>
    <cellStyle name="40% - Accent1 2 8 7" xfId="3288"/>
    <cellStyle name="40% - Accent1 2 8 8" xfId="3289"/>
    <cellStyle name="40% - Accent1 2 9" xfId="3290"/>
    <cellStyle name="40% - Accent1 2 9 2" xfId="3291"/>
    <cellStyle name="40% - Accent1 2 9 3" xfId="3292"/>
    <cellStyle name="40% - Accent1 2 9 4" xfId="3293"/>
    <cellStyle name="40% - Accent1 2 9 5" xfId="3294"/>
    <cellStyle name="40% - Accent1 2 9 6" xfId="3295"/>
    <cellStyle name="40% - Accent1 2 9 7" xfId="3296"/>
    <cellStyle name="40% - Accent1 2 9 8" xfId="3297"/>
    <cellStyle name="40% - Accent1 3" xfId="3298"/>
    <cellStyle name="40% - Accent1 3 10" xfId="3299"/>
    <cellStyle name="40% - Accent1 3 10 2" xfId="3300"/>
    <cellStyle name="40% - Accent1 3 10 3" xfId="3301"/>
    <cellStyle name="40% - Accent1 3 10 4" xfId="3302"/>
    <cellStyle name="40% - Accent1 3 10 5" xfId="3303"/>
    <cellStyle name="40% - Accent1 3 10 6" xfId="3304"/>
    <cellStyle name="40% - Accent1 3 10 7" xfId="3305"/>
    <cellStyle name="40% - Accent1 3 10 8" xfId="3306"/>
    <cellStyle name="40% - Accent1 3 11" xfId="3307"/>
    <cellStyle name="40% - Accent1 3 11 2" xfId="3308"/>
    <cellStyle name="40% - Accent1 3 11 3" xfId="3309"/>
    <cellStyle name="40% - Accent1 3 11 4" xfId="3310"/>
    <cellStyle name="40% - Accent1 3 11 5" xfId="3311"/>
    <cellStyle name="40% - Accent1 3 11 6" xfId="3312"/>
    <cellStyle name="40% - Accent1 3 11 7" xfId="3313"/>
    <cellStyle name="40% - Accent1 3 11 8" xfId="3314"/>
    <cellStyle name="40% - Accent1 3 12" xfId="3315"/>
    <cellStyle name="40% - Accent1 3 12 2" xfId="3316"/>
    <cellStyle name="40% - Accent1 3 12 3" xfId="3317"/>
    <cellStyle name="40% - Accent1 3 12 4" xfId="3318"/>
    <cellStyle name="40% - Accent1 3 12 5" xfId="3319"/>
    <cellStyle name="40% - Accent1 3 12 6" xfId="3320"/>
    <cellStyle name="40% - Accent1 3 12 7" xfId="3321"/>
    <cellStyle name="40% - Accent1 3 12 8" xfId="3322"/>
    <cellStyle name="40% - Accent1 3 13" xfId="3323"/>
    <cellStyle name="40% - Accent1 3 13 2" xfId="3324"/>
    <cellStyle name="40% - Accent1 3 13 3" xfId="3325"/>
    <cellStyle name="40% - Accent1 3 13 4" xfId="3326"/>
    <cellStyle name="40% - Accent1 3 13 5" xfId="3327"/>
    <cellStyle name="40% - Accent1 3 13 6" xfId="3328"/>
    <cellStyle name="40% - Accent1 3 13 7" xfId="3329"/>
    <cellStyle name="40% - Accent1 3 13 8" xfId="3330"/>
    <cellStyle name="40% - Accent1 3 14" xfId="3331"/>
    <cellStyle name="40% - Accent1 3 14 2" xfId="3332"/>
    <cellStyle name="40% - Accent1 3 14 3" xfId="3333"/>
    <cellStyle name="40% - Accent1 3 14 4" xfId="3334"/>
    <cellStyle name="40% - Accent1 3 14 5" xfId="3335"/>
    <cellStyle name="40% - Accent1 3 14 6" xfId="3336"/>
    <cellStyle name="40% - Accent1 3 14 7" xfId="3337"/>
    <cellStyle name="40% - Accent1 3 14 8" xfId="3338"/>
    <cellStyle name="40% - Accent1 3 15" xfId="3339"/>
    <cellStyle name="40% - Accent1 3 15 2" xfId="3340"/>
    <cellStyle name="40% - Accent1 3 15 3" xfId="3341"/>
    <cellStyle name="40% - Accent1 3 15 4" xfId="3342"/>
    <cellStyle name="40% - Accent1 3 15 5" xfId="3343"/>
    <cellStyle name="40% - Accent1 3 15 6" xfId="3344"/>
    <cellStyle name="40% - Accent1 3 15 7" xfId="3345"/>
    <cellStyle name="40% - Accent1 3 15 8" xfId="3346"/>
    <cellStyle name="40% - Accent1 3 16" xfId="3347"/>
    <cellStyle name="40% - Accent1 3 16 2" xfId="3348"/>
    <cellStyle name="40% - Accent1 3 16 3" xfId="3349"/>
    <cellStyle name="40% - Accent1 3 16 4" xfId="3350"/>
    <cellStyle name="40% - Accent1 3 16 5" xfId="3351"/>
    <cellStyle name="40% - Accent1 3 16 6" xfId="3352"/>
    <cellStyle name="40% - Accent1 3 16 7" xfId="3353"/>
    <cellStyle name="40% - Accent1 3 16 8" xfId="3354"/>
    <cellStyle name="40% - Accent1 3 17" xfId="3355"/>
    <cellStyle name="40% - Accent1 3 17 2" xfId="3356"/>
    <cellStyle name="40% - Accent1 3 17 3" xfId="3357"/>
    <cellStyle name="40% - Accent1 3 17 4" xfId="3358"/>
    <cellStyle name="40% - Accent1 3 17 5" xfId="3359"/>
    <cellStyle name="40% - Accent1 3 17 6" xfId="3360"/>
    <cellStyle name="40% - Accent1 3 17 7" xfId="3361"/>
    <cellStyle name="40% - Accent1 3 17 8" xfId="3362"/>
    <cellStyle name="40% - Accent1 3 18" xfId="3363"/>
    <cellStyle name="40% - Accent1 3 18 2" xfId="3364"/>
    <cellStyle name="40% - Accent1 3 18 3" xfId="3365"/>
    <cellStyle name="40% - Accent1 3 18 4" xfId="3366"/>
    <cellStyle name="40% - Accent1 3 18 5" xfId="3367"/>
    <cellStyle name="40% - Accent1 3 18 6" xfId="3368"/>
    <cellStyle name="40% - Accent1 3 18 7" xfId="3369"/>
    <cellStyle name="40% - Accent1 3 18 8" xfId="3370"/>
    <cellStyle name="40% - Accent1 3 19" xfId="3371"/>
    <cellStyle name="40% - Accent1 3 2" xfId="3372"/>
    <cellStyle name="40% - Accent1 3 2 2" xfId="3373"/>
    <cellStyle name="40% - Accent1 3 2 3" xfId="3374"/>
    <cellStyle name="40% - Accent1 3 2 4" xfId="3375"/>
    <cellStyle name="40% - Accent1 3 2 5" xfId="3376"/>
    <cellStyle name="40% - Accent1 3 2 6" xfId="3377"/>
    <cellStyle name="40% - Accent1 3 2 7" xfId="3378"/>
    <cellStyle name="40% - Accent1 3 2 8" xfId="3379"/>
    <cellStyle name="40% - Accent1 3 20" xfId="3380"/>
    <cellStyle name="40% - Accent1 3 21" xfId="3381"/>
    <cellStyle name="40% - Accent1 3 22" xfId="3382"/>
    <cellStyle name="40% - Accent1 3 23" xfId="3383"/>
    <cellStyle name="40% - Accent1 3 24" xfId="3384"/>
    <cellStyle name="40% - Accent1 3 25" xfId="3385"/>
    <cellStyle name="40% - Accent1 3 26" xfId="3386"/>
    <cellStyle name="40% - Accent1 3 27" xfId="3387"/>
    <cellStyle name="40% - Accent1 3 28" xfId="3388"/>
    <cellStyle name="40% - Accent1 3 29" xfId="3389"/>
    <cellStyle name="40% - Accent1 3 3" xfId="3390"/>
    <cellStyle name="40% - Accent1 3 3 2" xfId="3391"/>
    <cellStyle name="40% - Accent1 3 3 3" xfId="3392"/>
    <cellStyle name="40% - Accent1 3 3 4" xfId="3393"/>
    <cellStyle name="40% - Accent1 3 3 5" xfId="3394"/>
    <cellStyle name="40% - Accent1 3 3 6" xfId="3395"/>
    <cellStyle name="40% - Accent1 3 3 7" xfId="3396"/>
    <cellStyle name="40% - Accent1 3 3 8" xfId="3397"/>
    <cellStyle name="40% - Accent1 3 30" xfId="3398"/>
    <cellStyle name="40% - Accent1 3 31" xfId="3399"/>
    <cellStyle name="40% - Accent1 3 32" xfId="3400"/>
    <cellStyle name="40% - Accent1 3 33" xfId="3401"/>
    <cellStyle name="40% - Accent1 3 34" xfId="3402"/>
    <cellStyle name="40% - Accent1 3 35" xfId="3403"/>
    <cellStyle name="40% - Accent1 3 4" xfId="3404"/>
    <cellStyle name="40% - Accent1 3 4 2" xfId="3405"/>
    <cellStyle name="40% - Accent1 3 4 3" xfId="3406"/>
    <cellStyle name="40% - Accent1 3 4 4" xfId="3407"/>
    <cellStyle name="40% - Accent1 3 4 5" xfId="3408"/>
    <cellStyle name="40% - Accent1 3 4 6" xfId="3409"/>
    <cellStyle name="40% - Accent1 3 4 7" xfId="3410"/>
    <cellStyle name="40% - Accent1 3 4 8" xfId="3411"/>
    <cellStyle name="40% - Accent1 3 5" xfId="3412"/>
    <cellStyle name="40% - Accent1 3 5 2" xfId="3413"/>
    <cellStyle name="40% - Accent1 3 5 3" xfId="3414"/>
    <cellStyle name="40% - Accent1 3 5 4" xfId="3415"/>
    <cellStyle name="40% - Accent1 3 5 5" xfId="3416"/>
    <cellStyle name="40% - Accent1 3 5 6" xfId="3417"/>
    <cellStyle name="40% - Accent1 3 5 7" xfId="3418"/>
    <cellStyle name="40% - Accent1 3 5 8" xfId="3419"/>
    <cellStyle name="40% - Accent1 3 6" xfId="3420"/>
    <cellStyle name="40% - Accent1 3 6 2" xfId="3421"/>
    <cellStyle name="40% - Accent1 3 6 3" xfId="3422"/>
    <cellStyle name="40% - Accent1 3 6 4" xfId="3423"/>
    <cellStyle name="40% - Accent1 3 6 5" xfId="3424"/>
    <cellStyle name="40% - Accent1 3 6 6" xfId="3425"/>
    <cellStyle name="40% - Accent1 3 6 7" xfId="3426"/>
    <cellStyle name="40% - Accent1 3 6 8" xfId="3427"/>
    <cellStyle name="40% - Accent1 3 7" xfId="3428"/>
    <cellStyle name="40% - Accent1 3 7 2" xfId="3429"/>
    <cellStyle name="40% - Accent1 3 7 3" xfId="3430"/>
    <cellStyle name="40% - Accent1 3 7 4" xfId="3431"/>
    <cellStyle name="40% - Accent1 3 7 5" xfId="3432"/>
    <cellStyle name="40% - Accent1 3 7 6" xfId="3433"/>
    <cellStyle name="40% - Accent1 3 7 7" xfId="3434"/>
    <cellStyle name="40% - Accent1 3 7 8" xfId="3435"/>
    <cellStyle name="40% - Accent1 3 8" xfId="3436"/>
    <cellStyle name="40% - Accent1 3 8 2" xfId="3437"/>
    <cellStyle name="40% - Accent1 3 8 3" xfId="3438"/>
    <cellStyle name="40% - Accent1 3 8 4" xfId="3439"/>
    <cellStyle name="40% - Accent1 3 8 5" xfId="3440"/>
    <cellStyle name="40% - Accent1 3 8 6" xfId="3441"/>
    <cellStyle name="40% - Accent1 3 8 7" xfId="3442"/>
    <cellStyle name="40% - Accent1 3 8 8" xfId="3443"/>
    <cellStyle name="40% - Accent1 3 9" xfId="3444"/>
    <cellStyle name="40% - Accent1 3 9 2" xfId="3445"/>
    <cellStyle name="40% - Accent1 3 9 3" xfId="3446"/>
    <cellStyle name="40% - Accent1 3 9 4" xfId="3447"/>
    <cellStyle name="40% - Accent1 3 9 5" xfId="3448"/>
    <cellStyle name="40% - Accent1 3 9 6" xfId="3449"/>
    <cellStyle name="40% - Accent1 3 9 7" xfId="3450"/>
    <cellStyle name="40% - Accent1 3 9 8" xfId="3451"/>
    <cellStyle name="40% - Accent1 4" xfId="3452"/>
    <cellStyle name="40% - Accent1 4 10" xfId="3453"/>
    <cellStyle name="40% - Accent1 4 10 2" xfId="3454"/>
    <cellStyle name="40% - Accent1 4 10 3" xfId="3455"/>
    <cellStyle name="40% - Accent1 4 10 4" xfId="3456"/>
    <cellStyle name="40% - Accent1 4 10 5" xfId="3457"/>
    <cellStyle name="40% - Accent1 4 10 6" xfId="3458"/>
    <cellStyle name="40% - Accent1 4 10 7" xfId="3459"/>
    <cellStyle name="40% - Accent1 4 10 8" xfId="3460"/>
    <cellStyle name="40% - Accent1 4 11" xfId="3461"/>
    <cellStyle name="40% - Accent1 4 11 2" xfId="3462"/>
    <cellStyle name="40% - Accent1 4 11 3" xfId="3463"/>
    <cellStyle name="40% - Accent1 4 11 4" xfId="3464"/>
    <cellStyle name="40% - Accent1 4 11 5" xfId="3465"/>
    <cellStyle name="40% - Accent1 4 11 6" xfId="3466"/>
    <cellStyle name="40% - Accent1 4 11 7" xfId="3467"/>
    <cellStyle name="40% - Accent1 4 11 8" xfId="3468"/>
    <cellStyle name="40% - Accent1 4 12" xfId="3469"/>
    <cellStyle name="40% - Accent1 4 12 2" xfId="3470"/>
    <cellStyle name="40% - Accent1 4 12 3" xfId="3471"/>
    <cellStyle name="40% - Accent1 4 12 4" xfId="3472"/>
    <cellStyle name="40% - Accent1 4 12 5" xfId="3473"/>
    <cellStyle name="40% - Accent1 4 12 6" xfId="3474"/>
    <cellStyle name="40% - Accent1 4 12 7" xfId="3475"/>
    <cellStyle name="40% - Accent1 4 12 8" xfId="3476"/>
    <cellStyle name="40% - Accent1 4 13" xfId="3477"/>
    <cellStyle name="40% - Accent1 4 13 2" xfId="3478"/>
    <cellStyle name="40% - Accent1 4 13 3" xfId="3479"/>
    <cellStyle name="40% - Accent1 4 13 4" xfId="3480"/>
    <cellStyle name="40% - Accent1 4 13 5" xfId="3481"/>
    <cellStyle name="40% - Accent1 4 13 6" xfId="3482"/>
    <cellStyle name="40% - Accent1 4 13 7" xfId="3483"/>
    <cellStyle name="40% - Accent1 4 13 8" xfId="3484"/>
    <cellStyle name="40% - Accent1 4 14" xfId="3485"/>
    <cellStyle name="40% - Accent1 4 14 2" xfId="3486"/>
    <cellStyle name="40% - Accent1 4 14 3" xfId="3487"/>
    <cellStyle name="40% - Accent1 4 14 4" xfId="3488"/>
    <cellStyle name="40% - Accent1 4 14 5" xfId="3489"/>
    <cellStyle name="40% - Accent1 4 14 6" xfId="3490"/>
    <cellStyle name="40% - Accent1 4 14 7" xfId="3491"/>
    <cellStyle name="40% - Accent1 4 14 8" xfId="3492"/>
    <cellStyle name="40% - Accent1 4 15" xfId="3493"/>
    <cellStyle name="40% - Accent1 4 15 2" xfId="3494"/>
    <cellStyle name="40% - Accent1 4 15 3" xfId="3495"/>
    <cellStyle name="40% - Accent1 4 15 4" xfId="3496"/>
    <cellStyle name="40% - Accent1 4 15 5" xfId="3497"/>
    <cellStyle name="40% - Accent1 4 15 6" xfId="3498"/>
    <cellStyle name="40% - Accent1 4 15 7" xfId="3499"/>
    <cellStyle name="40% - Accent1 4 15 8" xfId="3500"/>
    <cellStyle name="40% - Accent1 4 16" xfId="3501"/>
    <cellStyle name="40% - Accent1 4 16 2" xfId="3502"/>
    <cellStyle name="40% - Accent1 4 16 3" xfId="3503"/>
    <cellStyle name="40% - Accent1 4 16 4" xfId="3504"/>
    <cellStyle name="40% - Accent1 4 16 5" xfId="3505"/>
    <cellStyle name="40% - Accent1 4 16 6" xfId="3506"/>
    <cellStyle name="40% - Accent1 4 16 7" xfId="3507"/>
    <cellStyle name="40% - Accent1 4 16 8" xfId="3508"/>
    <cellStyle name="40% - Accent1 4 17" xfId="3509"/>
    <cellStyle name="40% - Accent1 4 17 2" xfId="3510"/>
    <cellStyle name="40% - Accent1 4 17 3" xfId="3511"/>
    <cellStyle name="40% - Accent1 4 17 4" xfId="3512"/>
    <cellStyle name="40% - Accent1 4 17 5" xfId="3513"/>
    <cellStyle name="40% - Accent1 4 17 6" xfId="3514"/>
    <cellStyle name="40% - Accent1 4 17 7" xfId="3515"/>
    <cellStyle name="40% - Accent1 4 17 8" xfId="3516"/>
    <cellStyle name="40% - Accent1 4 18" xfId="3517"/>
    <cellStyle name="40% - Accent1 4 18 2" xfId="3518"/>
    <cellStyle name="40% - Accent1 4 18 3" xfId="3519"/>
    <cellStyle name="40% - Accent1 4 18 4" xfId="3520"/>
    <cellStyle name="40% - Accent1 4 18 5" xfId="3521"/>
    <cellStyle name="40% - Accent1 4 18 6" xfId="3522"/>
    <cellStyle name="40% - Accent1 4 18 7" xfId="3523"/>
    <cellStyle name="40% - Accent1 4 18 8" xfId="3524"/>
    <cellStyle name="40% - Accent1 4 19" xfId="3525"/>
    <cellStyle name="40% - Accent1 4 2" xfId="3526"/>
    <cellStyle name="40% - Accent1 4 2 2" xfId="3527"/>
    <cellStyle name="40% - Accent1 4 2 3" xfId="3528"/>
    <cellStyle name="40% - Accent1 4 2 4" xfId="3529"/>
    <cellStyle name="40% - Accent1 4 2 5" xfId="3530"/>
    <cellStyle name="40% - Accent1 4 2 6" xfId="3531"/>
    <cellStyle name="40% - Accent1 4 2 7" xfId="3532"/>
    <cellStyle name="40% - Accent1 4 2 8" xfId="3533"/>
    <cellStyle name="40% - Accent1 4 20" xfId="3534"/>
    <cellStyle name="40% - Accent1 4 21" xfId="3535"/>
    <cellStyle name="40% - Accent1 4 22" xfId="3536"/>
    <cellStyle name="40% - Accent1 4 23" xfId="3537"/>
    <cellStyle name="40% - Accent1 4 24" xfId="3538"/>
    <cellStyle name="40% - Accent1 4 25" xfId="3539"/>
    <cellStyle name="40% - Accent1 4 26" xfId="3540"/>
    <cellStyle name="40% - Accent1 4 27" xfId="3541"/>
    <cellStyle name="40% - Accent1 4 28" xfId="3542"/>
    <cellStyle name="40% - Accent1 4 29" xfId="3543"/>
    <cellStyle name="40% - Accent1 4 3" xfId="3544"/>
    <cellStyle name="40% - Accent1 4 3 2" xfId="3545"/>
    <cellStyle name="40% - Accent1 4 3 3" xfId="3546"/>
    <cellStyle name="40% - Accent1 4 3 4" xfId="3547"/>
    <cellStyle name="40% - Accent1 4 3 5" xfId="3548"/>
    <cellStyle name="40% - Accent1 4 3 6" xfId="3549"/>
    <cellStyle name="40% - Accent1 4 3 7" xfId="3550"/>
    <cellStyle name="40% - Accent1 4 3 8" xfId="3551"/>
    <cellStyle name="40% - Accent1 4 30" xfId="3552"/>
    <cellStyle name="40% - Accent1 4 31" xfId="3553"/>
    <cellStyle name="40% - Accent1 4 32" xfId="3554"/>
    <cellStyle name="40% - Accent1 4 33" xfId="3555"/>
    <cellStyle name="40% - Accent1 4 34" xfId="3556"/>
    <cellStyle name="40% - Accent1 4 35" xfId="3557"/>
    <cellStyle name="40% - Accent1 4 4" xfId="3558"/>
    <cellStyle name="40% - Accent1 4 4 2" xfId="3559"/>
    <cellStyle name="40% - Accent1 4 4 3" xfId="3560"/>
    <cellStyle name="40% - Accent1 4 4 4" xfId="3561"/>
    <cellStyle name="40% - Accent1 4 4 5" xfId="3562"/>
    <cellStyle name="40% - Accent1 4 4 6" xfId="3563"/>
    <cellStyle name="40% - Accent1 4 4 7" xfId="3564"/>
    <cellStyle name="40% - Accent1 4 4 8" xfId="3565"/>
    <cellStyle name="40% - Accent1 4 5" xfId="3566"/>
    <cellStyle name="40% - Accent1 4 5 2" xfId="3567"/>
    <cellStyle name="40% - Accent1 4 5 3" xfId="3568"/>
    <cellStyle name="40% - Accent1 4 5 4" xfId="3569"/>
    <cellStyle name="40% - Accent1 4 5 5" xfId="3570"/>
    <cellStyle name="40% - Accent1 4 5 6" xfId="3571"/>
    <cellStyle name="40% - Accent1 4 5 7" xfId="3572"/>
    <cellStyle name="40% - Accent1 4 5 8" xfId="3573"/>
    <cellStyle name="40% - Accent1 4 6" xfId="3574"/>
    <cellStyle name="40% - Accent1 4 6 2" xfId="3575"/>
    <cellStyle name="40% - Accent1 4 6 3" xfId="3576"/>
    <cellStyle name="40% - Accent1 4 6 4" xfId="3577"/>
    <cellStyle name="40% - Accent1 4 6 5" xfId="3578"/>
    <cellStyle name="40% - Accent1 4 6 6" xfId="3579"/>
    <cellStyle name="40% - Accent1 4 6 7" xfId="3580"/>
    <cellStyle name="40% - Accent1 4 6 8" xfId="3581"/>
    <cellStyle name="40% - Accent1 4 7" xfId="3582"/>
    <cellStyle name="40% - Accent1 4 7 2" xfId="3583"/>
    <cellStyle name="40% - Accent1 4 7 3" xfId="3584"/>
    <cellStyle name="40% - Accent1 4 7 4" xfId="3585"/>
    <cellStyle name="40% - Accent1 4 7 5" xfId="3586"/>
    <cellStyle name="40% - Accent1 4 7 6" xfId="3587"/>
    <cellStyle name="40% - Accent1 4 7 7" xfId="3588"/>
    <cellStyle name="40% - Accent1 4 7 8" xfId="3589"/>
    <cellStyle name="40% - Accent1 4 8" xfId="3590"/>
    <cellStyle name="40% - Accent1 4 8 2" xfId="3591"/>
    <cellStyle name="40% - Accent1 4 8 3" xfId="3592"/>
    <cellStyle name="40% - Accent1 4 8 4" xfId="3593"/>
    <cellStyle name="40% - Accent1 4 8 5" xfId="3594"/>
    <cellStyle name="40% - Accent1 4 8 6" xfId="3595"/>
    <cellStyle name="40% - Accent1 4 8 7" xfId="3596"/>
    <cellStyle name="40% - Accent1 4 8 8" xfId="3597"/>
    <cellStyle name="40% - Accent1 4 9" xfId="3598"/>
    <cellStyle name="40% - Accent1 4 9 2" xfId="3599"/>
    <cellStyle name="40% - Accent1 4 9 3" xfId="3600"/>
    <cellStyle name="40% - Accent1 4 9 4" xfId="3601"/>
    <cellStyle name="40% - Accent1 4 9 5" xfId="3602"/>
    <cellStyle name="40% - Accent1 4 9 6" xfId="3603"/>
    <cellStyle name="40% - Accent1 4 9 7" xfId="3604"/>
    <cellStyle name="40% - Accent1 4 9 8" xfId="3605"/>
    <cellStyle name="40% - Accent1 5" xfId="3606"/>
    <cellStyle name="40% - Accent1 5 10" xfId="3607"/>
    <cellStyle name="40% - Accent1 5 10 2" xfId="3608"/>
    <cellStyle name="40% - Accent1 5 10 3" xfId="3609"/>
    <cellStyle name="40% - Accent1 5 10 4" xfId="3610"/>
    <cellStyle name="40% - Accent1 5 10 5" xfId="3611"/>
    <cellStyle name="40% - Accent1 5 10 6" xfId="3612"/>
    <cellStyle name="40% - Accent1 5 10 7" xfId="3613"/>
    <cellStyle name="40% - Accent1 5 10 8" xfId="3614"/>
    <cellStyle name="40% - Accent1 5 11" xfId="3615"/>
    <cellStyle name="40% - Accent1 5 11 2" xfId="3616"/>
    <cellStyle name="40% - Accent1 5 11 3" xfId="3617"/>
    <cellStyle name="40% - Accent1 5 11 4" xfId="3618"/>
    <cellStyle name="40% - Accent1 5 11 5" xfId="3619"/>
    <cellStyle name="40% - Accent1 5 11 6" xfId="3620"/>
    <cellStyle name="40% - Accent1 5 11 7" xfId="3621"/>
    <cellStyle name="40% - Accent1 5 11 8" xfId="3622"/>
    <cellStyle name="40% - Accent1 5 12" xfId="3623"/>
    <cellStyle name="40% - Accent1 5 12 2" xfId="3624"/>
    <cellStyle name="40% - Accent1 5 12 3" xfId="3625"/>
    <cellStyle name="40% - Accent1 5 12 4" xfId="3626"/>
    <cellStyle name="40% - Accent1 5 12 5" xfId="3627"/>
    <cellStyle name="40% - Accent1 5 12 6" xfId="3628"/>
    <cellStyle name="40% - Accent1 5 12 7" xfId="3629"/>
    <cellStyle name="40% - Accent1 5 12 8" xfId="3630"/>
    <cellStyle name="40% - Accent1 5 13" xfId="3631"/>
    <cellStyle name="40% - Accent1 5 13 2" xfId="3632"/>
    <cellStyle name="40% - Accent1 5 13 3" xfId="3633"/>
    <cellStyle name="40% - Accent1 5 13 4" xfId="3634"/>
    <cellStyle name="40% - Accent1 5 13 5" xfId="3635"/>
    <cellStyle name="40% - Accent1 5 13 6" xfId="3636"/>
    <cellStyle name="40% - Accent1 5 13 7" xfId="3637"/>
    <cellStyle name="40% - Accent1 5 13 8" xfId="3638"/>
    <cellStyle name="40% - Accent1 5 14" xfId="3639"/>
    <cellStyle name="40% - Accent1 5 14 2" xfId="3640"/>
    <cellStyle name="40% - Accent1 5 14 3" xfId="3641"/>
    <cellStyle name="40% - Accent1 5 14 4" xfId="3642"/>
    <cellStyle name="40% - Accent1 5 14 5" xfId="3643"/>
    <cellStyle name="40% - Accent1 5 14 6" xfId="3644"/>
    <cellStyle name="40% - Accent1 5 14 7" xfId="3645"/>
    <cellStyle name="40% - Accent1 5 14 8" xfId="3646"/>
    <cellStyle name="40% - Accent1 5 15" xfId="3647"/>
    <cellStyle name="40% - Accent1 5 15 2" xfId="3648"/>
    <cellStyle name="40% - Accent1 5 15 3" xfId="3649"/>
    <cellStyle name="40% - Accent1 5 15 4" xfId="3650"/>
    <cellStyle name="40% - Accent1 5 15 5" xfId="3651"/>
    <cellStyle name="40% - Accent1 5 15 6" xfId="3652"/>
    <cellStyle name="40% - Accent1 5 15 7" xfId="3653"/>
    <cellStyle name="40% - Accent1 5 15 8" xfId="3654"/>
    <cellStyle name="40% - Accent1 5 16" xfId="3655"/>
    <cellStyle name="40% - Accent1 5 16 2" xfId="3656"/>
    <cellStyle name="40% - Accent1 5 16 3" xfId="3657"/>
    <cellStyle name="40% - Accent1 5 16 4" xfId="3658"/>
    <cellStyle name="40% - Accent1 5 16 5" xfId="3659"/>
    <cellStyle name="40% - Accent1 5 16 6" xfId="3660"/>
    <cellStyle name="40% - Accent1 5 16 7" xfId="3661"/>
    <cellStyle name="40% - Accent1 5 16 8" xfId="3662"/>
    <cellStyle name="40% - Accent1 5 17" xfId="3663"/>
    <cellStyle name="40% - Accent1 5 17 2" xfId="3664"/>
    <cellStyle name="40% - Accent1 5 17 3" xfId="3665"/>
    <cellStyle name="40% - Accent1 5 17 4" xfId="3666"/>
    <cellStyle name="40% - Accent1 5 17 5" xfId="3667"/>
    <cellStyle name="40% - Accent1 5 17 6" xfId="3668"/>
    <cellStyle name="40% - Accent1 5 17 7" xfId="3669"/>
    <cellStyle name="40% - Accent1 5 17 8" xfId="3670"/>
    <cellStyle name="40% - Accent1 5 18" xfId="3671"/>
    <cellStyle name="40% - Accent1 5 18 2" xfId="3672"/>
    <cellStyle name="40% - Accent1 5 18 3" xfId="3673"/>
    <cellStyle name="40% - Accent1 5 18 4" xfId="3674"/>
    <cellStyle name="40% - Accent1 5 18 5" xfId="3675"/>
    <cellStyle name="40% - Accent1 5 18 6" xfId="3676"/>
    <cellStyle name="40% - Accent1 5 18 7" xfId="3677"/>
    <cellStyle name="40% - Accent1 5 18 8" xfId="3678"/>
    <cellStyle name="40% - Accent1 5 19" xfId="3679"/>
    <cellStyle name="40% - Accent1 5 2" xfId="3680"/>
    <cellStyle name="40% - Accent1 5 2 2" xfId="3681"/>
    <cellStyle name="40% - Accent1 5 2 3" xfId="3682"/>
    <cellStyle name="40% - Accent1 5 2 4" xfId="3683"/>
    <cellStyle name="40% - Accent1 5 2 5" xfId="3684"/>
    <cellStyle name="40% - Accent1 5 2 6" xfId="3685"/>
    <cellStyle name="40% - Accent1 5 2 7" xfId="3686"/>
    <cellStyle name="40% - Accent1 5 2 8" xfId="3687"/>
    <cellStyle name="40% - Accent1 5 20" xfId="3688"/>
    <cellStyle name="40% - Accent1 5 21" xfId="3689"/>
    <cellStyle name="40% - Accent1 5 22" xfId="3690"/>
    <cellStyle name="40% - Accent1 5 23" xfId="3691"/>
    <cellStyle name="40% - Accent1 5 24" xfId="3692"/>
    <cellStyle name="40% - Accent1 5 25" xfId="3693"/>
    <cellStyle name="40% - Accent1 5 26" xfId="3694"/>
    <cellStyle name="40% - Accent1 5 27" xfId="3695"/>
    <cellStyle name="40% - Accent1 5 28" xfId="3696"/>
    <cellStyle name="40% - Accent1 5 29" xfId="3697"/>
    <cellStyle name="40% - Accent1 5 3" xfId="3698"/>
    <cellStyle name="40% - Accent1 5 3 2" xfId="3699"/>
    <cellStyle name="40% - Accent1 5 3 3" xfId="3700"/>
    <cellStyle name="40% - Accent1 5 3 4" xfId="3701"/>
    <cellStyle name="40% - Accent1 5 3 5" xfId="3702"/>
    <cellStyle name="40% - Accent1 5 3 6" xfId="3703"/>
    <cellStyle name="40% - Accent1 5 3 7" xfId="3704"/>
    <cellStyle name="40% - Accent1 5 3 8" xfId="3705"/>
    <cellStyle name="40% - Accent1 5 30" xfId="3706"/>
    <cellStyle name="40% - Accent1 5 31" xfId="3707"/>
    <cellStyle name="40% - Accent1 5 32" xfId="3708"/>
    <cellStyle name="40% - Accent1 5 33" xfId="3709"/>
    <cellStyle name="40% - Accent1 5 34" xfId="3710"/>
    <cellStyle name="40% - Accent1 5 35" xfId="3711"/>
    <cellStyle name="40% - Accent1 5 4" xfId="3712"/>
    <cellStyle name="40% - Accent1 5 4 2" xfId="3713"/>
    <cellStyle name="40% - Accent1 5 4 3" xfId="3714"/>
    <cellStyle name="40% - Accent1 5 4 4" xfId="3715"/>
    <cellStyle name="40% - Accent1 5 4 5" xfId="3716"/>
    <cellStyle name="40% - Accent1 5 4 6" xfId="3717"/>
    <cellStyle name="40% - Accent1 5 4 7" xfId="3718"/>
    <cellStyle name="40% - Accent1 5 4 8" xfId="3719"/>
    <cellStyle name="40% - Accent1 5 5" xfId="3720"/>
    <cellStyle name="40% - Accent1 5 5 2" xfId="3721"/>
    <cellStyle name="40% - Accent1 5 5 3" xfId="3722"/>
    <cellStyle name="40% - Accent1 5 5 4" xfId="3723"/>
    <cellStyle name="40% - Accent1 5 5 5" xfId="3724"/>
    <cellStyle name="40% - Accent1 5 5 6" xfId="3725"/>
    <cellStyle name="40% - Accent1 5 5 7" xfId="3726"/>
    <cellStyle name="40% - Accent1 5 5 8" xfId="3727"/>
    <cellStyle name="40% - Accent1 5 6" xfId="3728"/>
    <cellStyle name="40% - Accent1 5 6 2" xfId="3729"/>
    <cellStyle name="40% - Accent1 5 6 3" xfId="3730"/>
    <cellStyle name="40% - Accent1 5 6 4" xfId="3731"/>
    <cellStyle name="40% - Accent1 5 6 5" xfId="3732"/>
    <cellStyle name="40% - Accent1 5 6 6" xfId="3733"/>
    <cellStyle name="40% - Accent1 5 6 7" xfId="3734"/>
    <cellStyle name="40% - Accent1 5 6 8" xfId="3735"/>
    <cellStyle name="40% - Accent1 5 7" xfId="3736"/>
    <cellStyle name="40% - Accent1 5 7 2" xfId="3737"/>
    <cellStyle name="40% - Accent1 5 7 3" xfId="3738"/>
    <cellStyle name="40% - Accent1 5 7 4" xfId="3739"/>
    <cellStyle name="40% - Accent1 5 7 5" xfId="3740"/>
    <cellStyle name="40% - Accent1 5 7 6" xfId="3741"/>
    <cellStyle name="40% - Accent1 5 7 7" xfId="3742"/>
    <cellStyle name="40% - Accent1 5 7 8" xfId="3743"/>
    <cellStyle name="40% - Accent1 5 8" xfId="3744"/>
    <cellStyle name="40% - Accent1 5 8 2" xfId="3745"/>
    <cellStyle name="40% - Accent1 5 8 3" xfId="3746"/>
    <cellStyle name="40% - Accent1 5 8 4" xfId="3747"/>
    <cellStyle name="40% - Accent1 5 8 5" xfId="3748"/>
    <cellStyle name="40% - Accent1 5 8 6" xfId="3749"/>
    <cellStyle name="40% - Accent1 5 8 7" xfId="3750"/>
    <cellStyle name="40% - Accent1 5 8 8" xfId="3751"/>
    <cellStyle name="40% - Accent1 5 9" xfId="3752"/>
    <cellStyle name="40% - Accent1 5 9 2" xfId="3753"/>
    <cellStyle name="40% - Accent1 5 9 3" xfId="3754"/>
    <cellStyle name="40% - Accent1 5 9 4" xfId="3755"/>
    <cellStyle name="40% - Accent1 5 9 5" xfId="3756"/>
    <cellStyle name="40% - Accent1 5 9 6" xfId="3757"/>
    <cellStyle name="40% - Accent1 5 9 7" xfId="3758"/>
    <cellStyle name="40% - Accent1 5 9 8" xfId="3759"/>
    <cellStyle name="40% - Accent1 6" xfId="3760"/>
    <cellStyle name="40% - Accent2 2" xfId="3761"/>
    <cellStyle name="40% - Accent2 2 2" xfId="3762"/>
    <cellStyle name="40% - Accent2 2 3" xfId="3763"/>
    <cellStyle name="40% - Accent2 2 4" xfId="3764"/>
    <cellStyle name="40% - Accent2 3" xfId="3765"/>
    <cellStyle name="40% - Accent2 3 2" xfId="3766"/>
    <cellStyle name="40% - Accent2 3 2 2" xfId="3767"/>
    <cellStyle name="40% - Accent2 3 2 3" xfId="3768"/>
    <cellStyle name="40% - Accent2 3 3" xfId="3769"/>
    <cellStyle name="40% - Accent2 3 4" xfId="3770"/>
    <cellStyle name="40% - Accent2 4" xfId="3771"/>
    <cellStyle name="40% - Accent2 4 2" xfId="3772"/>
    <cellStyle name="40% - Accent2 4 3" xfId="3773"/>
    <cellStyle name="40% - Accent2 5" xfId="3774"/>
    <cellStyle name="40% - Accent2 6" xfId="3775"/>
    <cellStyle name="40% - Accent3 2" xfId="3776"/>
    <cellStyle name="40% - Accent3 2 10" xfId="3777"/>
    <cellStyle name="40% - Accent3 2 10 2" xfId="3778"/>
    <cellStyle name="40% - Accent3 2 10 3" xfId="3779"/>
    <cellStyle name="40% - Accent3 2 10 4" xfId="3780"/>
    <cellStyle name="40% - Accent3 2 10 5" xfId="3781"/>
    <cellStyle name="40% - Accent3 2 10 6" xfId="3782"/>
    <cellStyle name="40% - Accent3 2 10 7" xfId="3783"/>
    <cellStyle name="40% - Accent3 2 10 8" xfId="3784"/>
    <cellStyle name="40% - Accent3 2 11" xfId="3785"/>
    <cellStyle name="40% - Accent3 2 11 2" xfId="3786"/>
    <cellStyle name="40% - Accent3 2 11 3" xfId="3787"/>
    <cellStyle name="40% - Accent3 2 11 4" xfId="3788"/>
    <cellStyle name="40% - Accent3 2 11 5" xfId="3789"/>
    <cellStyle name="40% - Accent3 2 11 6" xfId="3790"/>
    <cellStyle name="40% - Accent3 2 11 7" xfId="3791"/>
    <cellStyle name="40% - Accent3 2 11 8" xfId="3792"/>
    <cellStyle name="40% - Accent3 2 12" xfId="3793"/>
    <cellStyle name="40% - Accent3 2 12 2" xfId="3794"/>
    <cellStyle name="40% - Accent3 2 12 3" xfId="3795"/>
    <cellStyle name="40% - Accent3 2 12 4" xfId="3796"/>
    <cellStyle name="40% - Accent3 2 12 5" xfId="3797"/>
    <cellStyle name="40% - Accent3 2 12 6" xfId="3798"/>
    <cellStyle name="40% - Accent3 2 12 7" xfId="3799"/>
    <cellStyle name="40% - Accent3 2 12 8" xfId="3800"/>
    <cellStyle name="40% - Accent3 2 13" xfId="3801"/>
    <cellStyle name="40% - Accent3 2 13 2" xfId="3802"/>
    <cellStyle name="40% - Accent3 2 13 3" xfId="3803"/>
    <cellStyle name="40% - Accent3 2 13 4" xfId="3804"/>
    <cellStyle name="40% - Accent3 2 13 5" xfId="3805"/>
    <cellStyle name="40% - Accent3 2 13 6" xfId="3806"/>
    <cellStyle name="40% - Accent3 2 13 7" xfId="3807"/>
    <cellStyle name="40% - Accent3 2 13 8" xfId="3808"/>
    <cellStyle name="40% - Accent3 2 14" xfId="3809"/>
    <cellStyle name="40% - Accent3 2 14 2" xfId="3810"/>
    <cellStyle name="40% - Accent3 2 14 3" xfId="3811"/>
    <cellStyle name="40% - Accent3 2 14 4" xfId="3812"/>
    <cellStyle name="40% - Accent3 2 14 5" xfId="3813"/>
    <cellStyle name="40% - Accent3 2 14 6" xfId="3814"/>
    <cellStyle name="40% - Accent3 2 14 7" xfId="3815"/>
    <cellStyle name="40% - Accent3 2 14 8" xfId="3816"/>
    <cellStyle name="40% - Accent3 2 15" xfId="3817"/>
    <cellStyle name="40% - Accent3 2 15 2" xfId="3818"/>
    <cellStyle name="40% - Accent3 2 15 3" xfId="3819"/>
    <cellStyle name="40% - Accent3 2 15 4" xfId="3820"/>
    <cellStyle name="40% - Accent3 2 15 5" xfId="3821"/>
    <cellStyle name="40% - Accent3 2 15 6" xfId="3822"/>
    <cellStyle name="40% - Accent3 2 15 7" xfId="3823"/>
    <cellStyle name="40% - Accent3 2 15 8" xfId="3824"/>
    <cellStyle name="40% - Accent3 2 16" xfId="3825"/>
    <cellStyle name="40% - Accent3 2 16 2" xfId="3826"/>
    <cellStyle name="40% - Accent3 2 16 3" xfId="3827"/>
    <cellStyle name="40% - Accent3 2 16 4" xfId="3828"/>
    <cellStyle name="40% - Accent3 2 16 5" xfId="3829"/>
    <cellStyle name="40% - Accent3 2 16 6" xfId="3830"/>
    <cellStyle name="40% - Accent3 2 16 7" xfId="3831"/>
    <cellStyle name="40% - Accent3 2 16 8" xfId="3832"/>
    <cellStyle name="40% - Accent3 2 17" xfId="3833"/>
    <cellStyle name="40% - Accent3 2 17 2" xfId="3834"/>
    <cellStyle name="40% - Accent3 2 17 3" xfId="3835"/>
    <cellStyle name="40% - Accent3 2 17 4" xfId="3836"/>
    <cellStyle name="40% - Accent3 2 17 5" xfId="3837"/>
    <cellStyle name="40% - Accent3 2 17 6" xfId="3838"/>
    <cellStyle name="40% - Accent3 2 17 7" xfId="3839"/>
    <cellStyle name="40% - Accent3 2 17 8" xfId="3840"/>
    <cellStyle name="40% - Accent3 2 18" xfId="3841"/>
    <cellStyle name="40% - Accent3 2 18 2" xfId="3842"/>
    <cellStyle name="40% - Accent3 2 18 3" xfId="3843"/>
    <cellStyle name="40% - Accent3 2 18 4" xfId="3844"/>
    <cellStyle name="40% - Accent3 2 18 5" xfId="3845"/>
    <cellStyle name="40% - Accent3 2 18 6" xfId="3846"/>
    <cellStyle name="40% - Accent3 2 18 7" xfId="3847"/>
    <cellStyle name="40% - Accent3 2 18 8" xfId="3848"/>
    <cellStyle name="40% - Accent3 2 19" xfId="3849"/>
    <cellStyle name="40% - Accent3 2 2" xfId="3850"/>
    <cellStyle name="40% - Accent3 2 2 2" xfId="3851"/>
    <cellStyle name="40% - Accent3 2 2 3" xfId="3852"/>
    <cellStyle name="40% - Accent3 2 2 4" xfId="3853"/>
    <cellStyle name="40% - Accent3 2 2 5" xfId="3854"/>
    <cellStyle name="40% - Accent3 2 2 6" xfId="3855"/>
    <cellStyle name="40% - Accent3 2 2 7" xfId="3856"/>
    <cellStyle name="40% - Accent3 2 2 8" xfId="3857"/>
    <cellStyle name="40% - Accent3 2 20" xfId="3858"/>
    <cellStyle name="40% - Accent3 2 21" xfId="3859"/>
    <cellStyle name="40% - Accent3 2 22" xfId="3860"/>
    <cellStyle name="40% - Accent3 2 23" xfId="3861"/>
    <cellStyle name="40% - Accent3 2 24" xfId="3862"/>
    <cellStyle name="40% - Accent3 2 25" xfId="3863"/>
    <cellStyle name="40% - Accent3 2 26" xfId="3864"/>
    <cellStyle name="40% - Accent3 2 27" xfId="3865"/>
    <cellStyle name="40% - Accent3 2 28" xfId="3866"/>
    <cellStyle name="40% - Accent3 2 29" xfId="3867"/>
    <cellStyle name="40% - Accent3 2 3" xfId="3868"/>
    <cellStyle name="40% - Accent3 2 3 2" xfId="3869"/>
    <cellStyle name="40% - Accent3 2 3 3" xfId="3870"/>
    <cellStyle name="40% - Accent3 2 3 4" xfId="3871"/>
    <cellStyle name="40% - Accent3 2 3 5" xfId="3872"/>
    <cellStyle name="40% - Accent3 2 3 6" xfId="3873"/>
    <cellStyle name="40% - Accent3 2 3 7" xfId="3874"/>
    <cellStyle name="40% - Accent3 2 3 8" xfId="3875"/>
    <cellStyle name="40% - Accent3 2 30" xfId="3876"/>
    <cellStyle name="40% - Accent3 2 31" xfId="3877"/>
    <cellStyle name="40% - Accent3 2 32" xfId="3878"/>
    <cellStyle name="40% - Accent3 2 33" xfId="3879"/>
    <cellStyle name="40% - Accent3 2 34" xfId="3880"/>
    <cellStyle name="40% - Accent3 2 35" xfId="3881"/>
    <cellStyle name="40% - Accent3 2 36" xfId="3882"/>
    <cellStyle name="40% - Accent3 2 37" xfId="3883"/>
    <cellStyle name="40% - Accent3 2 38" xfId="3884"/>
    <cellStyle name="40% - Accent3 2 4" xfId="3885"/>
    <cellStyle name="40% - Accent3 2 4 2" xfId="3886"/>
    <cellStyle name="40% - Accent3 2 4 3" xfId="3887"/>
    <cellStyle name="40% - Accent3 2 4 4" xfId="3888"/>
    <cellStyle name="40% - Accent3 2 4 5" xfId="3889"/>
    <cellStyle name="40% - Accent3 2 4 6" xfId="3890"/>
    <cellStyle name="40% - Accent3 2 4 7" xfId="3891"/>
    <cellStyle name="40% - Accent3 2 4 8" xfId="3892"/>
    <cellStyle name="40% - Accent3 2 5" xfId="3893"/>
    <cellStyle name="40% - Accent3 2 5 2" xfId="3894"/>
    <cellStyle name="40% - Accent3 2 5 3" xfId="3895"/>
    <cellStyle name="40% - Accent3 2 5 4" xfId="3896"/>
    <cellStyle name="40% - Accent3 2 5 5" xfId="3897"/>
    <cellStyle name="40% - Accent3 2 5 6" xfId="3898"/>
    <cellStyle name="40% - Accent3 2 5 7" xfId="3899"/>
    <cellStyle name="40% - Accent3 2 5 8" xfId="3900"/>
    <cellStyle name="40% - Accent3 2 6" xfId="3901"/>
    <cellStyle name="40% - Accent3 2 6 2" xfId="3902"/>
    <cellStyle name="40% - Accent3 2 6 3" xfId="3903"/>
    <cellStyle name="40% - Accent3 2 6 4" xfId="3904"/>
    <cellStyle name="40% - Accent3 2 6 5" xfId="3905"/>
    <cellStyle name="40% - Accent3 2 6 6" xfId="3906"/>
    <cellStyle name="40% - Accent3 2 6 7" xfId="3907"/>
    <cellStyle name="40% - Accent3 2 6 8" xfId="3908"/>
    <cellStyle name="40% - Accent3 2 7" xfId="3909"/>
    <cellStyle name="40% - Accent3 2 7 2" xfId="3910"/>
    <cellStyle name="40% - Accent3 2 7 3" xfId="3911"/>
    <cellStyle name="40% - Accent3 2 7 4" xfId="3912"/>
    <cellStyle name="40% - Accent3 2 7 5" xfId="3913"/>
    <cellStyle name="40% - Accent3 2 7 6" xfId="3914"/>
    <cellStyle name="40% - Accent3 2 7 7" xfId="3915"/>
    <cellStyle name="40% - Accent3 2 7 8" xfId="3916"/>
    <cellStyle name="40% - Accent3 2 8" xfId="3917"/>
    <cellStyle name="40% - Accent3 2 8 2" xfId="3918"/>
    <cellStyle name="40% - Accent3 2 8 3" xfId="3919"/>
    <cellStyle name="40% - Accent3 2 8 4" xfId="3920"/>
    <cellStyle name="40% - Accent3 2 8 5" xfId="3921"/>
    <cellStyle name="40% - Accent3 2 8 6" xfId="3922"/>
    <cellStyle name="40% - Accent3 2 8 7" xfId="3923"/>
    <cellStyle name="40% - Accent3 2 8 8" xfId="3924"/>
    <cellStyle name="40% - Accent3 2 9" xfId="3925"/>
    <cellStyle name="40% - Accent3 2 9 2" xfId="3926"/>
    <cellStyle name="40% - Accent3 2 9 3" xfId="3927"/>
    <cellStyle name="40% - Accent3 2 9 4" xfId="3928"/>
    <cellStyle name="40% - Accent3 2 9 5" xfId="3929"/>
    <cellStyle name="40% - Accent3 2 9 6" xfId="3930"/>
    <cellStyle name="40% - Accent3 2 9 7" xfId="3931"/>
    <cellStyle name="40% - Accent3 2 9 8" xfId="3932"/>
    <cellStyle name="40% - Accent3 3" xfId="3933"/>
    <cellStyle name="40% - Accent3 3 10" xfId="3934"/>
    <cellStyle name="40% - Accent3 3 10 2" xfId="3935"/>
    <cellStyle name="40% - Accent3 3 10 3" xfId="3936"/>
    <cellStyle name="40% - Accent3 3 10 4" xfId="3937"/>
    <cellStyle name="40% - Accent3 3 10 5" xfId="3938"/>
    <cellStyle name="40% - Accent3 3 10 6" xfId="3939"/>
    <cellStyle name="40% - Accent3 3 10 7" xfId="3940"/>
    <cellStyle name="40% - Accent3 3 10 8" xfId="3941"/>
    <cellStyle name="40% - Accent3 3 11" xfId="3942"/>
    <cellStyle name="40% - Accent3 3 11 2" xfId="3943"/>
    <cellStyle name="40% - Accent3 3 11 3" xfId="3944"/>
    <cellStyle name="40% - Accent3 3 11 4" xfId="3945"/>
    <cellStyle name="40% - Accent3 3 11 5" xfId="3946"/>
    <cellStyle name="40% - Accent3 3 11 6" xfId="3947"/>
    <cellStyle name="40% - Accent3 3 11 7" xfId="3948"/>
    <cellStyle name="40% - Accent3 3 11 8" xfId="3949"/>
    <cellStyle name="40% - Accent3 3 12" xfId="3950"/>
    <cellStyle name="40% - Accent3 3 12 2" xfId="3951"/>
    <cellStyle name="40% - Accent3 3 12 3" xfId="3952"/>
    <cellStyle name="40% - Accent3 3 12 4" xfId="3953"/>
    <cellStyle name="40% - Accent3 3 12 5" xfId="3954"/>
    <cellStyle name="40% - Accent3 3 12 6" xfId="3955"/>
    <cellStyle name="40% - Accent3 3 12 7" xfId="3956"/>
    <cellStyle name="40% - Accent3 3 12 8" xfId="3957"/>
    <cellStyle name="40% - Accent3 3 13" xfId="3958"/>
    <cellStyle name="40% - Accent3 3 13 2" xfId="3959"/>
    <cellStyle name="40% - Accent3 3 13 3" xfId="3960"/>
    <cellStyle name="40% - Accent3 3 13 4" xfId="3961"/>
    <cellStyle name="40% - Accent3 3 13 5" xfId="3962"/>
    <cellStyle name="40% - Accent3 3 13 6" xfId="3963"/>
    <cellStyle name="40% - Accent3 3 13 7" xfId="3964"/>
    <cellStyle name="40% - Accent3 3 13 8" xfId="3965"/>
    <cellStyle name="40% - Accent3 3 14" xfId="3966"/>
    <cellStyle name="40% - Accent3 3 14 2" xfId="3967"/>
    <cellStyle name="40% - Accent3 3 14 3" xfId="3968"/>
    <cellStyle name="40% - Accent3 3 14 4" xfId="3969"/>
    <cellStyle name="40% - Accent3 3 14 5" xfId="3970"/>
    <cellStyle name="40% - Accent3 3 14 6" xfId="3971"/>
    <cellStyle name="40% - Accent3 3 14 7" xfId="3972"/>
    <cellStyle name="40% - Accent3 3 14 8" xfId="3973"/>
    <cellStyle name="40% - Accent3 3 15" xfId="3974"/>
    <cellStyle name="40% - Accent3 3 15 2" xfId="3975"/>
    <cellStyle name="40% - Accent3 3 15 3" xfId="3976"/>
    <cellStyle name="40% - Accent3 3 15 4" xfId="3977"/>
    <cellStyle name="40% - Accent3 3 15 5" xfId="3978"/>
    <cellStyle name="40% - Accent3 3 15 6" xfId="3979"/>
    <cellStyle name="40% - Accent3 3 15 7" xfId="3980"/>
    <cellStyle name="40% - Accent3 3 15 8" xfId="3981"/>
    <cellStyle name="40% - Accent3 3 16" xfId="3982"/>
    <cellStyle name="40% - Accent3 3 16 2" xfId="3983"/>
    <cellStyle name="40% - Accent3 3 16 3" xfId="3984"/>
    <cellStyle name="40% - Accent3 3 16 4" xfId="3985"/>
    <cellStyle name="40% - Accent3 3 16 5" xfId="3986"/>
    <cellStyle name="40% - Accent3 3 16 6" xfId="3987"/>
    <cellStyle name="40% - Accent3 3 16 7" xfId="3988"/>
    <cellStyle name="40% - Accent3 3 16 8" xfId="3989"/>
    <cellStyle name="40% - Accent3 3 17" xfId="3990"/>
    <cellStyle name="40% - Accent3 3 17 2" xfId="3991"/>
    <cellStyle name="40% - Accent3 3 17 3" xfId="3992"/>
    <cellStyle name="40% - Accent3 3 17 4" xfId="3993"/>
    <cellStyle name="40% - Accent3 3 17 5" xfId="3994"/>
    <cellStyle name="40% - Accent3 3 17 6" xfId="3995"/>
    <cellStyle name="40% - Accent3 3 17 7" xfId="3996"/>
    <cellStyle name="40% - Accent3 3 17 8" xfId="3997"/>
    <cellStyle name="40% - Accent3 3 18" xfId="3998"/>
    <cellStyle name="40% - Accent3 3 18 2" xfId="3999"/>
    <cellStyle name="40% - Accent3 3 18 3" xfId="4000"/>
    <cellStyle name="40% - Accent3 3 18 4" xfId="4001"/>
    <cellStyle name="40% - Accent3 3 18 5" xfId="4002"/>
    <cellStyle name="40% - Accent3 3 18 6" xfId="4003"/>
    <cellStyle name="40% - Accent3 3 18 7" xfId="4004"/>
    <cellStyle name="40% - Accent3 3 18 8" xfId="4005"/>
    <cellStyle name="40% - Accent3 3 19" xfId="4006"/>
    <cellStyle name="40% - Accent3 3 2" xfId="4007"/>
    <cellStyle name="40% - Accent3 3 2 2" xfId="4008"/>
    <cellStyle name="40% - Accent3 3 2 3" xfId="4009"/>
    <cellStyle name="40% - Accent3 3 2 4" xfId="4010"/>
    <cellStyle name="40% - Accent3 3 2 5" xfId="4011"/>
    <cellStyle name="40% - Accent3 3 2 6" xfId="4012"/>
    <cellStyle name="40% - Accent3 3 2 7" xfId="4013"/>
    <cellStyle name="40% - Accent3 3 2 8" xfId="4014"/>
    <cellStyle name="40% - Accent3 3 20" xfId="4015"/>
    <cellStyle name="40% - Accent3 3 21" xfId="4016"/>
    <cellStyle name="40% - Accent3 3 22" xfId="4017"/>
    <cellStyle name="40% - Accent3 3 23" xfId="4018"/>
    <cellStyle name="40% - Accent3 3 24" xfId="4019"/>
    <cellStyle name="40% - Accent3 3 25" xfId="4020"/>
    <cellStyle name="40% - Accent3 3 26" xfId="4021"/>
    <cellStyle name="40% - Accent3 3 27" xfId="4022"/>
    <cellStyle name="40% - Accent3 3 28" xfId="4023"/>
    <cellStyle name="40% - Accent3 3 29" xfId="4024"/>
    <cellStyle name="40% - Accent3 3 3" xfId="4025"/>
    <cellStyle name="40% - Accent3 3 3 2" xfId="4026"/>
    <cellStyle name="40% - Accent3 3 3 3" xfId="4027"/>
    <cellStyle name="40% - Accent3 3 3 4" xfId="4028"/>
    <cellStyle name="40% - Accent3 3 3 5" xfId="4029"/>
    <cellStyle name="40% - Accent3 3 3 6" xfId="4030"/>
    <cellStyle name="40% - Accent3 3 3 7" xfId="4031"/>
    <cellStyle name="40% - Accent3 3 3 8" xfId="4032"/>
    <cellStyle name="40% - Accent3 3 30" xfId="4033"/>
    <cellStyle name="40% - Accent3 3 31" xfId="4034"/>
    <cellStyle name="40% - Accent3 3 32" xfId="4035"/>
    <cellStyle name="40% - Accent3 3 33" xfId="4036"/>
    <cellStyle name="40% - Accent3 3 34" xfId="4037"/>
    <cellStyle name="40% - Accent3 3 35" xfId="4038"/>
    <cellStyle name="40% - Accent3 3 4" xfId="4039"/>
    <cellStyle name="40% - Accent3 3 4 2" xfId="4040"/>
    <cellStyle name="40% - Accent3 3 4 3" xfId="4041"/>
    <cellStyle name="40% - Accent3 3 4 4" xfId="4042"/>
    <cellStyle name="40% - Accent3 3 4 5" xfId="4043"/>
    <cellStyle name="40% - Accent3 3 4 6" xfId="4044"/>
    <cellStyle name="40% - Accent3 3 4 7" xfId="4045"/>
    <cellStyle name="40% - Accent3 3 4 8" xfId="4046"/>
    <cellStyle name="40% - Accent3 3 5" xfId="4047"/>
    <cellStyle name="40% - Accent3 3 5 2" xfId="4048"/>
    <cellStyle name="40% - Accent3 3 5 3" xfId="4049"/>
    <cellStyle name="40% - Accent3 3 5 4" xfId="4050"/>
    <cellStyle name="40% - Accent3 3 5 5" xfId="4051"/>
    <cellStyle name="40% - Accent3 3 5 6" xfId="4052"/>
    <cellStyle name="40% - Accent3 3 5 7" xfId="4053"/>
    <cellStyle name="40% - Accent3 3 5 8" xfId="4054"/>
    <cellStyle name="40% - Accent3 3 6" xfId="4055"/>
    <cellStyle name="40% - Accent3 3 6 2" xfId="4056"/>
    <cellStyle name="40% - Accent3 3 6 3" xfId="4057"/>
    <cellStyle name="40% - Accent3 3 6 4" xfId="4058"/>
    <cellStyle name="40% - Accent3 3 6 5" xfId="4059"/>
    <cellStyle name="40% - Accent3 3 6 6" xfId="4060"/>
    <cellStyle name="40% - Accent3 3 6 7" xfId="4061"/>
    <cellStyle name="40% - Accent3 3 6 8" xfId="4062"/>
    <cellStyle name="40% - Accent3 3 7" xfId="4063"/>
    <cellStyle name="40% - Accent3 3 7 2" xfId="4064"/>
    <cellStyle name="40% - Accent3 3 7 3" xfId="4065"/>
    <cellStyle name="40% - Accent3 3 7 4" xfId="4066"/>
    <cellStyle name="40% - Accent3 3 7 5" xfId="4067"/>
    <cellStyle name="40% - Accent3 3 7 6" xfId="4068"/>
    <cellStyle name="40% - Accent3 3 7 7" xfId="4069"/>
    <cellStyle name="40% - Accent3 3 7 8" xfId="4070"/>
    <cellStyle name="40% - Accent3 3 8" xfId="4071"/>
    <cellStyle name="40% - Accent3 3 8 2" xfId="4072"/>
    <cellStyle name="40% - Accent3 3 8 3" xfId="4073"/>
    <cellStyle name="40% - Accent3 3 8 4" xfId="4074"/>
    <cellStyle name="40% - Accent3 3 8 5" xfId="4075"/>
    <cellStyle name="40% - Accent3 3 8 6" xfId="4076"/>
    <cellStyle name="40% - Accent3 3 8 7" xfId="4077"/>
    <cellStyle name="40% - Accent3 3 8 8" xfId="4078"/>
    <cellStyle name="40% - Accent3 3 9" xfId="4079"/>
    <cellStyle name="40% - Accent3 3 9 2" xfId="4080"/>
    <cellStyle name="40% - Accent3 3 9 3" xfId="4081"/>
    <cellStyle name="40% - Accent3 3 9 4" xfId="4082"/>
    <cellStyle name="40% - Accent3 3 9 5" xfId="4083"/>
    <cellStyle name="40% - Accent3 3 9 6" xfId="4084"/>
    <cellStyle name="40% - Accent3 3 9 7" xfId="4085"/>
    <cellStyle name="40% - Accent3 3 9 8" xfId="4086"/>
    <cellStyle name="40% - Accent3 4" xfId="4087"/>
    <cellStyle name="40% - Accent3 4 10" xfId="4088"/>
    <cellStyle name="40% - Accent3 4 10 2" xfId="4089"/>
    <cellStyle name="40% - Accent3 4 10 3" xfId="4090"/>
    <cellStyle name="40% - Accent3 4 10 4" xfId="4091"/>
    <cellStyle name="40% - Accent3 4 10 5" xfId="4092"/>
    <cellStyle name="40% - Accent3 4 10 6" xfId="4093"/>
    <cellStyle name="40% - Accent3 4 10 7" xfId="4094"/>
    <cellStyle name="40% - Accent3 4 10 8" xfId="4095"/>
    <cellStyle name="40% - Accent3 4 11" xfId="4096"/>
    <cellStyle name="40% - Accent3 4 11 2" xfId="4097"/>
    <cellStyle name="40% - Accent3 4 11 3" xfId="4098"/>
    <cellStyle name="40% - Accent3 4 11 4" xfId="4099"/>
    <cellStyle name="40% - Accent3 4 11 5" xfId="4100"/>
    <cellStyle name="40% - Accent3 4 11 6" xfId="4101"/>
    <cellStyle name="40% - Accent3 4 11 7" xfId="4102"/>
    <cellStyle name="40% - Accent3 4 11 8" xfId="4103"/>
    <cellStyle name="40% - Accent3 4 12" xfId="4104"/>
    <cellStyle name="40% - Accent3 4 12 2" xfId="4105"/>
    <cellStyle name="40% - Accent3 4 12 3" xfId="4106"/>
    <cellStyle name="40% - Accent3 4 12 4" xfId="4107"/>
    <cellStyle name="40% - Accent3 4 12 5" xfId="4108"/>
    <cellStyle name="40% - Accent3 4 12 6" xfId="4109"/>
    <cellStyle name="40% - Accent3 4 12 7" xfId="4110"/>
    <cellStyle name="40% - Accent3 4 12 8" xfId="4111"/>
    <cellStyle name="40% - Accent3 4 13" xfId="4112"/>
    <cellStyle name="40% - Accent3 4 13 2" xfId="4113"/>
    <cellStyle name="40% - Accent3 4 13 3" xfId="4114"/>
    <cellStyle name="40% - Accent3 4 13 4" xfId="4115"/>
    <cellStyle name="40% - Accent3 4 13 5" xfId="4116"/>
    <cellStyle name="40% - Accent3 4 13 6" xfId="4117"/>
    <cellStyle name="40% - Accent3 4 13 7" xfId="4118"/>
    <cellStyle name="40% - Accent3 4 13 8" xfId="4119"/>
    <cellStyle name="40% - Accent3 4 14" xfId="4120"/>
    <cellStyle name="40% - Accent3 4 14 2" xfId="4121"/>
    <cellStyle name="40% - Accent3 4 14 3" xfId="4122"/>
    <cellStyle name="40% - Accent3 4 14 4" xfId="4123"/>
    <cellStyle name="40% - Accent3 4 14 5" xfId="4124"/>
    <cellStyle name="40% - Accent3 4 14 6" xfId="4125"/>
    <cellStyle name="40% - Accent3 4 14 7" xfId="4126"/>
    <cellStyle name="40% - Accent3 4 14 8" xfId="4127"/>
    <cellStyle name="40% - Accent3 4 15" xfId="4128"/>
    <cellStyle name="40% - Accent3 4 15 2" xfId="4129"/>
    <cellStyle name="40% - Accent3 4 15 3" xfId="4130"/>
    <cellStyle name="40% - Accent3 4 15 4" xfId="4131"/>
    <cellStyle name="40% - Accent3 4 15 5" xfId="4132"/>
    <cellStyle name="40% - Accent3 4 15 6" xfId="4133"/>
    <cellStyle name="40% - Accent3 4 15 7" xfId="4134"/>
    <cellStyle name="40% - Accent3 4 15 8" xfId="4135"/>
    <cellStyle name="40% - Accent3 4 16" xfId="4136"/>
    <cellStyle name="40% - Accent3 4 16 2" xfId="4137"/>
    <cellStyle name="40% - Accent3 4 16 3" xfId="4138"/>
    <cellStyle name="40% - Accent3 4 16 4" xfId="4139"/>
    <cellStyle name="40% - Accent3 4 16 5" xfId="4140"/>
    <cellStyle name="40% - Accent3 4 16 6" xfId="4141"/>
    <cellStyle name="40% - Accent3 4 16 7" xfId="4142"/>
    <cellStyle name="40% - Accent3 4 16 8" xfId="4143"/>
    <cellStyle name="40% - Accent3 4 17" xfId="4144"/>
    <cellStyle name="40% - Accent3 4 17 2" xfId="4145"/>
    <cellStyle name="40% - Accent3 4 17 3" xfId="4146"/>
    <cellStyle name="40% - Accent3 4 17 4" xfId="4147"/>
    <cellStyle name="40% - Accent3 4 17 5" xfId="4148"/>
    <cellStyle name="40% - Accent3 4 17 6" xfId="4149"/>
    <cellStyle name="40% - Accent3 4 17 7" xfId="4150"/>
    <cellStyle name="40% - Accent3 4 17 8" xfId="4151"/>
    <cellStyle name="40% - Accent3 4 18" xfId="4152"/>
    <cellStyle name="40% - Accent3 4 18 2" xfId="4153"/>
    <cellStyle name="40% - Accent3 4 18 3" xfId="4154"/>
    <cellStyle name="40% - Accent3 4 18 4" xfId="4155"/>
    <cellStyle name="40% - Accent3 4 18 5" xfId="4156"/>
    <cellStyle name="40% - Accent3 4 18 6" xfId="4157"/>
    <cellStyle name="40% - Accent3 4 18 7" xfId="4158"/>
    <cellStyle name="40% - Accent3 4 18 8" xfId="4159"/>
    <cellStyle name="40% - Accent3 4 19" xfId="4160"/>
    <cellStyle name="40% - Accent3 4 2" xfId="4161"/>
    <cellStyle name="40% - Accent3 4 2 2" xfId="4162"/>
    <cellStyle name="40% - Accent3 4 2 3" xfId="4163"/>
    <cellStyle name="40% - Accent3 4 2 4" xfId="4164"/>
    <cellStyle name="40% - Accent3 4 2 5" xfId="4165"/>
    <cellStyle name="40% - Accent3 4 2 6" xfId="4166"/>
    <cellStyle name="40% - Accent3 4 2 7" xfId="4167"/>
    <cellStyle name="40% - Accent3 4 2 8" xfId="4168"/>
    <cellStyle name="40% - Accent3 4 20" xfId="4169"/>
    <cellStyle name="40% - Accent3 4 21" xfId="4170"/>
    <cellStyle name="40% - Accent3 4 22" xfId="4171"/>
    <cellStyle name="40% - Accent3 4 23" xfId="4172"/>
    <cellStyle name="40% - Accent3 4 24" xfId="4173"/>
    <cellStyle name="40% - Accent3 4 25" xfId="4174"/>
    <cellStyle name="40% - Accent3 4 26" xfId="4175"/>
    <cellStyle name="40% - Accent3 4 27" xfId="4176"/>
    <cellStyle name="40% - Accent3 4 28" xfId="4177"/>
    <cellStyle name="40% - Accent3 4 29" xfId="4178"/>
    <cellStyle name="40% - Accent3 4 3" xfId="4179"/>
    <cellStyle name="40% - Accent3 4 3 2" xfId="4180"/>
    <cellStyle name="40% - Accent3 4 3 3" xfId="4181"/>
    <cellStyle name="40% - Accent3 4 3 4" xfId="4182"/>
    <cellStyle name="40% - Accent3 4 3 5" xfId="4183"/>
    <cellStyle name="40% - Accent3 4 3 6" xfId="4184"/>
    <cellStyle name="40% - Accent3 4 3 7" xfId="4185"/>
    <cellStyle name="40% - Accent3 4 3 8" xfId="4186"/>
    <cellStyle name="40% - Accent3 4 30" xfId="4187"/>
    <cellStyle name="40% - Accent3 4 31" xfId="4188"/>
    <cellStyle name="40% - Accent3 4 32" xfId="4189"/>
    <cellStyle name="40% - Accent3 4 33" xfId="4190"/>
    <cellStyle name="40% - Accent3 4 34" xfId="4191"/>
    <cellStyle name="40% - Accent3 4 35" xfId="4192"/>
    <cellStyle name="40% - Accent3 4 4" xfId="4193"/>
    <cellStyle name="40% - Accent3 4 4 2" xfId="4194"/>
    <cellStyle name="40% - Accent3 4 4 3" xfId="4195"/>
    <cellStyle name="40% - Accent3 4 4 4" xfId="4196"/>
    <cellStyle name="40% - Accent3 4 4 5" xfId="4197"/>
    <cellStyle name="40% - Accent3 4 4 6" xfId="4198"/>
    <cellStyle name="40% - Accent3 4 4 7" xfId="4199"/>
    <cellStyle name="40% - Accent3 4 4 8" xfId="4200"/>
    <cellStyle name="40% - Accent3 4 5" xfId="4201"/>
    <cellStyle name="40% - Accent3 4 5 2" xfId="4202"/>
    <cellStyle name="40% - Accent3 4 5 3" xfId="4203"/>
    <cellStyle name="40% - Accent3 4 5 4" xfId="4204"/>
    <cellStyle name="40% - Accent3 4 5 5" xfId="4205"/>
    <cellStyle name="40% - Accent3 4 5 6" xfId="4206"/>
    <cellStyle name="40% - Accent3 4 5 7" xfId="4207"/>
    <cellStyle name="40% - Accent3 4 5 8" xfId="4208"/>
    <cellStyle name="40% - Accent3 4 6" xfId="4209"/>
    <cellStyle name="40% - Accent3 4 6 2" xfId="4210"/>
    <cellStyle name="40% - Accent3 4 6 3" xfId="4211"/>
    <cellStyle name="40% - Accent3 4 6 4" xfId="4212"/>
    <cellStyle name="40% - Accent3 4 6 5" xfId="4213"/>
    <cellStyle name="40% - Accent3 4 6 6" xfId="4214"/>
    <cellStyle name="40% - Accent3 4 6 7" xfId="4215"/>
    <cellStyle name="40% - Accent3 4 6 8" xfId="4216"/>
    <cellStyle name="40% - Accent3 4 7" xfId="4217"/>
    <cellStyle name="40% - Accent3 4 7 2" xfId="4218"/>
    <cellStyle name="40% - Accent3 4 7 3" xfId="4219"/>
    <cellStyle name="40% - Accent3 4 7 4" xfId="4220"/>
    <cellStyle name="40% - Accent3 4 7 5" xfId="4221"/>
    <cellStyle name="40% - Accent3 4 7 6" xfId="4222"/>
    <cellStyle name="40% - Accent3 4 7 7" xfId="4223"/>
    <cellStyle name="40% - Accent3 4 7 8" xfId="4224"/>
    <cellStyle name="40% - Accent3 4 8" xfId="4225"/>
    <cellStyle name="40% - Accent3 4 8 2" xfId="4226"/>
    <cellStyle name="40% - Accent3 4 8 3" xfId="4227"/>
    <cellStyle name="40% - Accent3 4 8 4" xfId="4228"/>
    <cellStyle name="40% - Accent3 4 8 5" xfId="4229"/>
    <cellStyle name="40% - Accent3 4 8 6" xfId="4230"/>
    <cellStyle name="40% - Accent3 4 8 7" xfId="4231"/>
    <cellStyle name="40% - Accent3 4 8 8" xfId="4232"/>
    <cellStyle name="40% - Accent3 4 9" xfId="4233"/>
    <cellStyle name="40% - Accent3 4 9 2" xfId="4234"/>
    <cellStyle name="40% - Accent3 4 9 3" xfId="4235"/>
    <cellStyle name="40% - Accent3 4 9 4" xfId="4236"/>
    <cellStyle name="40% - Accent3 4 9 5" xfId="4237"/>
    <cellStyle name="40% - Accent3 4 9 6" xfId="4238"/>
    <cellStyle name="40% - Accent3 4 9 7" xfId="4239"/>
    <cellStyle name="40% - Accent3 4 9 8" xfId="4240"/>
    <cellStyle name="40% - Accent3 5" xfId="4241"/>
    <cellStyle name="40% - Accent3 5 10" xfId="4242"/>
    <cellStyle name="40% - Accent3 5 10 2" xfId="4243"/>
    <cellStyle name="40% - Accent3 5 10 3" xfId="4244"/>
    <cellStyle name="40% - Accent3 5 10 4" xfId="4245"/>
    <cellStyle name="40% - Accent3 5 10 5" xfId="4246"/>
    <cellStyle name="40% - Accent3 5 10 6" xfId="4247"/>
    <cellStyle name="40% - Accent3 5 10 7" xfId="4248"/>
    <cellStyle name="40% - Accent3 5 10 8" xfId="4249"/>
    <cellStyle name="40% - Accent3 5 11" xfId="4250"/>
    <cellStyle name="40% - Accent3 5 11 2" xfId="4251"/>
    <cellStyle name="40% - Accent3 5 11 3" xfId="4252"/>
    <cellStyle name="40% - Accent3 5 11 4" xfId="4253"/>
    <cellStyle name="40% - Accent3 5 11 5" xfId="4254"/>
    <cellStyle name="40% - Accent3 5 11 6" xfId="4255"/>
    <cellStyle name="40% - Accent3 5 11 7" xfId="4256"/>
    <cellStyle name="40% - Accent3 5 11 8" xfId="4257"/>
    <cellStyle name="40% - Accent3 5 12" xfId="4258"/>
    <cellStyle name="40% - Accent3 5 12 2" xfId="4259"/>
    <cellStyle name="40% - Accent3 5 12 3" xfId="4260"/>
    <cellStyle name="40% - Accent3 5 12 4" xfId="4261"/>
    <cellStyle name="40% - Accent3 5 12 5" xfId="4262"/>
    <cellStyle name="40% - Accent3 5 12 6" xfId="4263"/>
    <cellStyle name="40% - Accent3 5 12 7" xfId="4264"/>
    <cellStyle name="40% - Accent3 5 12 8" xfId="4265"/>
    <cellStyle name="40% - Accent3 5 13" xfId="4266"/>
    <cellStyle name="40% - Accent3 5 13 2" xfId="4267"/>
    <cellStyle name="40% - Accent3 5 13 3" xfId="4268"/>
    <cellStyle name="40% - Accent3 5 13 4" xfId="4269"/>
    <cellStyle name="40% - Accent3 5 13 5" xfId="4270"/>
    <cellStyle name="40% - Accent3 5 13 6" xfId="4271"/>
    <cellStyle name="40% - Accent3 5 13 7" xfId="4272"/>
    <cellStyle name="40% - Accent3 5 13 8" xfId="4273"/>
    <cellStyle name="40% - Accent3 5 14" xfId="4274"/>
    <cellStyle name="40% - Accent3 5 14 2" xfId="4275"/>
    <cellStyle name="40% - Accent3 5 14 3" xfId="4276"/>
    <cellStyle name="40% - Accent3 5 14 4" xfId="4277"/>
    <cellStyle name="40% - Accent3 5 14 5" xfId="4278"/>
    <cellStyle name="40% - Accent3 5 14 6" xfId="4279"/>
    <cellStyle name="40% - Accent3 5 14 7" xfId="4280"/>
    <cellStyle name="40% - Accent3 5 14 8" xfId="4281"/>
    <cellStyle name="40% - Accent3 5 15" xfId="4282"/>
    <cellStyle name="40% - Accent3 5 15 2" xfId="4283"/>
    <cellStyle name="40% - Accent3 5 15 3" xfId="4284"/>
    <cellStyle name="40% - Accent3 5 15 4" xfId="4285"/>
    <cellStyle name="40% - Accent3 5 15 5" xfId="4286"/>
    <cellStyle name="40% - Accent3 5 15 6" xfId="4287"/>
    <cellStyle name="40% - Accent3 5 15 7" xfId="4288"/>
    <cellStyle name="40% - Accent3 5 15 8" xfId="4289"/>
    <cellStyle name="40% - Accent3 5 16" xfId="4290"/>
    <cellStyle name="40% - Accent3 5 16 2" xfId="4291"/>
    <cellStyle name="40% - Accent3 5 16 3" xfId="4292"/>
    <cellStyle name="40% - Accent3 5 16 4" xfId="4293"/>
    <cellStyle name="40% - Accent3 5 16 5" xfId="4294"/>
    <cellStyle name="40% - Accent3 5 16 6" xfId="4295"/>
    <cellStyle name="40% - Accent3 5 16 7" xfId="4296"/>
    <cellStyle name="40% - Accent3 5 16 8" xfId="4297"/>
    <cellStyle name="40% - Accent3 5 17" xfId="4298"/>
    <cellStyle name="40% - Accent3 5 17 2" xfId="4299"/>
    <cellStyle name="40% - Accent3 5 17 3" xfId="4300"/>
    <cellStyle name="40% - Accent3 5 17 4" xfId="4301"/>
    <cellStyle name="40% - Accent3 5 17 5" xfId="4302"/>
    <cellStyle name="40% - Accent3 5 17 6" xfId="4303"/>
    <cellStyle name="40% - Accent3 5 17 7" xfId="4304"/>
    <cellStyle name="40% - Accent3 5 17 8" xfId="4305"/>
    <cellStyle name="40% - Accent3 5 18" xfId="4306"/>
    <cellStyle name="40% - Accent3 5 18 2" xfId="4307"/>
    <cellStyle name="40% - Accent3 5 18 3" xfId="4308"/>
    <cellStyle name="40% - Accent3 5 18 4" xfId="4309"/>
    <cellStyle name="40% - Accent3 5 18 5" xfId="4310"/>
    <cellStyle name="40% - Accent3 5 18 6" xfId="4311"/>
    <cellStyle name="40% - Accent3 5 18 7" xfId="4312"/>
    <cellStyle name="40% - Accent3 5 18 8" xfId="4313"/>
    <cellStyle name="40% - Accent3 5 19" xfId="4314"/>
    <cellStyle name="40% - Accent3 5 2" xfId="4315"/>
    <cellStyle name="40% - Accent3 5 2 2" xfId="4316"/>
    <cellStyle name="40% - Accent3 5 2 3" xfId="4317"/>
    <cellStyle name="40% - Accent3 5 2 4" xfId="4318"/>
    <cellStyle name="40% - Accent3 5 2 5" xfId="4319"/>
    <cellStyle name="40% - Accent3 5 2 6" xfId="4320"/>
    <cellStyle name="40% - Accent3 5 2 7" xfId="4321"/>
    <cellStyle name="40% - Accent3 5 2 8" xfId="4322"/>
    <cellStyle name="40% - Accent3 5 20" xfId="4323"/>
    <cellStyle name="40% - Accent3 5 21" xfId="4324"/>
    <cellStyle name="40% - Accent3 5 22" xfId="4325"/>
    <cellStyle name="40% - Accent3 5 23" xfId="4326"/>
    <cellStyle name="40% - Accent3 5 24" xfId="4327"/>
    <cellStyle name="40% - Accent3 5 25" xfId="4328"/>
    <cellStyle name="40% - Accent3 5 26" xfId="4329"/>
    <cellStyle name="40% - Accent3 5 27" xfId="4330"/>
    <cellStyle name="40% - Accent3 5 28" xfId="4331"/>
    <cellStyle name="40% - Accent3 5 29" xfId="4332"/>
    <cellStyle name="40% - Accent3 5 3" xfId="4333"/>
    <cellStyle name="40% - Accent3 5 3 2" xfId="4334"/>
    <cellStyle name="40% - Accent3 5 3 3" xfId="4335"/>
    <cellStyle name="40% - Accent3 5 3 4" xfId="4336"/>
    <cellStyle name="40% - Accent3 5 3 5" xfId="4337"/>
    <cellStyle name="40% - Accent3 5 3 6" xfId="4338"/>
    <cellStyle name="40% - Accent3 5 3 7" xfId="4339"/>
    <cellStyle name="40% - Accent3 5 3 8" xfId="4340"/>
    <cellStyle name="40% - Accent3 5 30" xfId="4341"/>
    <cellStyle name="40% - Accent3 5 31" xfId="4342"/>
    <cellStyle name="40% - Accent3 5 32" xfId="4343"/>
    <cellStyle name="40% - Accent3 5 33" xfId="4344"/>
    <cellStyle name="40% - Accent3 5 34" xfId="4345"/>
    <cellStyle name="40% - Accent3 5 35" xfId="4346"/>
    <cellStyle name="40% - Accent3 5 4" xfId="4347"/>
    <cellStyle name="40% - Accent3 5 4 2" xfId="4348"/>
    <cellStyle name="40% - Accent3 5 4 3" xfId="4349"/>
    <cellStyle name="40% - Accent3 5 4 4" xfId="4350"/>
    <cellStyle name="40% - Accent3 5 4 5" xfId="4351"/>
    <cellStyle name="40% - Accent3 5 4 6" xfId="4352"/>
    <cellStyle name="40% - Accent3 5 4 7" xfId="4353"/>
    <cellStyle name="40% - Accent3 5 4 8" xfId="4354"/>
    <cellStyle name="40% - Accent3 5 5" xfId="4355"/>
    <cellStyle name="40% - Accent3 5 5 2" xfId="4356"/>
    <cellStyle name="40% - Accent3 5 5 3" xfId="4357"/>
    <cellStyle name="40% - Accent3 5 5 4" xfId="4358"/>
    <cellStyle name="40% - Accent3 5 5 5" xfId="4359"/>
    <cellStyle name="40% - Accent3 5 5 6" xfId="4360"/>
    <cellStyle name="40% - Accent3 5 5 7" xfId="4361"/>
    <cellStyle name="40% - Accent3 5 5 8" xfId="4362"/>
    <cellStyle name="40% - Accent3 5 6" xfId="4363"/>
    <cellStyle name="40% - Accent3 5 6 2" xfId="4364"/>
    <cellStyle name="40% - Accent3 5 6 3" xfId="4365"/>
    <cellStyle name="40% - Accent3 5 6 4" xfId="4366"/>
    <cellStyle name="40% - Accent3 5 6 5" xfId="4367"/>
    <cellStyle name="40% - Accent3 5 6 6" xfId="4368"/>
    <cellStyle name="40% - Accent3 5 6 7" xfId="4369"/>
    <cellStyle name="40% - Accent3 5 6 8" xfId="4370"/>
    <cellStyle name="40% - Accent3 5 7" xfId="4371"/>
    <cellStyle name="40% - Accent3 5 7 2" xfId="4372"/>
    <cellStyle name="40% - Accent3 5 7 3" xfId="4373"/>
    <cellStyle name="40% - Accent3 5 7 4" xfId="4374"/>
    <cellStyle name="40% - Accent3 5 7 5" xfId="4375"/>
    <cellStyle name="40% - Accent3 5 7 6" xfId="4376"/>
    <cellStyle name="40% - Accent3 5 7 7" xfId="4377"/>
    <cellStyle name="40% - Accent3 5 7 8" xfId="4378"/>
    <cellStyle name="40% - Accent3 5 8" xfId="4379"/>
    <cellStyle name="40% - Accent3 5 8 2" xfId="4380"/>
    <cellStyle name="40% - Accent3 5 8 3" xfId="4381"/>
    <cellStyle name="40% - Accent3 5 8 4" xfId="4382"/>
    <cellStyle name="40% - Accent3 5 8 5" xfId="4383"/>
    <cellStyle name="40% - Accent3 5 8 6" xfId="4384"/>
    <cellStyle name="40% - Accent3 5 8 7" xfId="4385"/>
    <cellStyle name="40% - Accent3 5 8 8" xfId="4386"/>
    <cellStyle name="40% - Accent3 5 9" xfId="4387"/>
    <cellStyle name="40% - Accent3 5 9 2" xfId="4388"/>
    <cellStyle name="40% - Accent3 5 9 3" xfId="4389"/>
    <cellStyle name="40% - Accent3 5 9 4" xfId="4390"/>
    <cellStyle name="40% - Accent3 5 9 5" xfId="4391"/>
    <cellStyle name="40% - Accent3 5 9 6" xfId="4392"/>
    <cellStyle name="40% - Accent3 5 9 7" xfId="4393"/>
    <cellStyle name="40% - Accent3 5 9 8" xfId="4394"/>
    <cellStyle name="40% - Accent3 6" xfId="4395"/>
    <cellStyle name="40% - Accent4 2" xfId="4396"/>
    <cellStyle name="40% - Accent4 2 10" xfId="4397"/>
    <cellStyle name="40% - Accent4 2 10 2" xfId="4398"/>
    <cellStyle name="40% - Accent4 2 10 3" xfId="4399"/>
    <cellStyle name="40% - Accent4 2 10 4" xfId="4400"/>
    <cellStyle name="40% - Accent4 2 10 5" xfId="4401"/>
    <cellStyle name="40% - Accent4 2 10 6" xfId="4402"/>
    <cellStyle name="40% - Accent4 2 10 7" xfId="4403"/>
    <cellStyle name="40% - Accent4 2 10 8" xfId="4404"/>
    <cellStyle name="40% - Accent4 2 11" xfId="4405"/>
    <cellStyle name="40% - Accent4 2 11 2" xfId="4406"/>
    <cellStyle name="40% - Accent4 2 11 3" xfId="4407"/>
    <cellStyle name="40% - Accent4 2 11 4" xfId="4408"/>
    <cellStyle name="40% - Accent4 2 11 5" xfId="4409"/>
    <cellStyle name="40% - Accent4 2 11 6" xfId="4410"/>
    <cellStyle name="40% - Accent4 2 11 7" xfId="4411"/>
    <cellStyle name="40% - Accent4 2 11 8" xfId="4412"/>
    <cellStyle name="40% - Accent4 2 12" xfId="4413"/>
    <cellStyle name="40% - Accent4 2 12 2" xfId="4414"/>
    <cellStyle name="40% - Accent4 2 12 3" xfId="4415"/>
    <cellStyle name="40% - Accent4 2 12 4" xfId="4416"/>
    <cellStyle name="40% - Accent4 2 12 5" xfId="4417"/>
    <cellStyle name="40% - Accent4 2 12 6" xfId="4418"/>
    <cellStyle name="40% - Accent4 2 12 7" xfId="4419"/>
    <cellStyle name="40% - Accent4 2 12 8" xfId="4420"/>
    <cellStyle name="40% - Accent4 2 13" xfId="4421"/>
    <cellStyle name="40% - Accent4 2 13 2" xfId="4422"/>
    <cellStyle name="40% - Accent4 2 13 3" xfId="4423"/>
    <cellStyle name="40% - Accent4 2 13 4" xfId="4424"/>
    <cellStyle name="40% - Accent4 2 13 5" xfId="4425"/>
    <cellStyle name="40% - Accent4 2 13 6" xfId="4426"/>
    <cellStyle name="40% - Accent4 2 13 7" xfId="4427"/>
    <cellStyle name="40% - Accent4 2 13 8" xfId="4428"/>
    <cellStyle name="40% - Accent4 2 14" xfId="4429"/>
    <cellStyle name="40% - Accent4 2 14 2" xfId="4430"/>
    <cellStyle name="40% - Accent4 2 14 3" xfId="4431"/>
    <cellStyle name="40% - Accent4 2 14 4" xfId="4432"/>
    <cellStyle name="40% - Accent4 2 14 5" xfId="4433"/>
    <cellStyle name="40% - Accent4 2 14 6" xfId="4434"/>
    <cellStyle name="40% - Accent4 2 14 7" xfId="4435"/>
    <cellStyle name="40% - Accent4 2 14 8" xfId="4436"/>
    <cellStyle name="40% - Accent4 2 15" xfId="4437"/>
    <cellStyle name="40% - Accent4 2 15 2" xfId="4438"/>
    <cellStyle name="40% - Accent4 2 15 3" xfId="4439"/>
    <cellStyle name="40% - Accent4 2 15 4" xfId="4440"/>
    <cellStyle name="40% - Accent4 2 15 5" xfId="4441"/>
    <cellStyle name="40% - Accent4 2 15 6" xfId="4442"/>
    <cellStyle name="40% - Accent4 2 15 7" xfId="4443"/>
    <cellStyle name="40% - Accent4 2 15 8" xfId="4444"/>
    <cellStyle name="40% - Accent4 2 16" xfId="4445"/>
    <cellStyle name="40% - Accent4 2 16 2" xfId="4446"/>
    <cellStyle name="40% - Accent4 2 16 3" xfId="4447"/>
    <cellStyle name="40% - Accent4 2 16 4" xfId="4448"/>
    <cellStyle name="40% - Accent4 2 16 5" xfId="4449"/>
    <cellStyle name="40% - Accent4 2 16 6" xfId="4450"/>
    <cellStyle name="40% - Accent4 2 16 7" xfId="4451"/>
    <cellStyle name="40% - Accent4 2 16 8" xfId="4452"/>
    <cellStyle name="40% - Accent4 2 17" xfId="4453"/>
    <cellStyle name="40% - Accent4 2 17 2" xfId="4454"/>
    <cellStyle name="40% - Accent4 2 17 3" xfId="4455"/>
    <cellStyle name="40% - Accent4 2 17 4" xfId="4456"/>
    <cellStyle name="40% - Accent4 2 17 5" xfId="4457"/>
    <cellStyle name="40% - Accent4 2 17 6" xfId="4458"/>
    <cellStyle name="40% - Accent4 2 17 7" xfId="4459"/>
    <cellStyle name="40% - Accent4 2 17 8" xfId="4460"/>
    <cellStyle name="40% - Accent4 2 18" xfId="4461"/>
    <cellStyle name="40% - Accent4 2 18 2" xfId="4462"/>
    <cellStyle name="40% - Accent4 2 18 3" xfId="4463"/>
    <cellStyle name="40% - Accent4 2 18 4" xfId="4464"/>
    <cellStyle name="40% - Accent4 2 18 5" xfId="4465"/>
    <cellStyle name="40% - Accent4 2 18 6" xfId="4466"/>
    <cellStyle name="40% - Accent4 2 18 7" xfId="4467"/>
    <cellStyle name="40% - Accent4 2 18 8" xfId="4468"/>
    <cellStyle name="40% - Accent4 2 19" xfId="4469"/>
    <cellStyle name="40% - Accent4 2 2" xfId="4470"/>
    <cellStyle name="40% - Accent4 2 2 2" xfId="4471"/>
    <cellStyle name="40% - Accent4 2 2 3" xfId="4472"/>
    <cellStyle name="40% - Accent4 2 2 4" xfId="4473"/>
    <cellStyle name="40% - Accent4 2 2 5" xfId="4474"/>
    <cellStyle name="40% - Accent4 2 2 6" xfId="4475"/>
    <cellStyle name="40% - Accent4 2 2 7" xfId="4476"/>
    <cellStyle name="40% - Accent4 2 2 8" xfId="4477"/>
    <cellStyle name="40% - Accent4 2 20" xfId="4478"/>
    <cellStyle name="40% - Accent4 2 21" xfId="4479"/>
    <cellStyle name="40% - Accent4 2 22" xfId="4480"/>
    <cellStyle name="40% - Accent4 2 23" xfId="4481"/>
    <cellStyle name="40% - Accent4 2 24" xfId="4482"/>
    <cellStyle name="40% - Accent4 2 25" xfId="4483"/>
    <cellStyle name="40% - Accent4 2 26" xfId="4484"/>
    <cellStyle name="40% - Accent4 2 27" xfId="4485"/>
    <cellStyle name="40% - Accent4 2 28" xfId="4486"/>
    <cellStyle name="40% - Accent4 2 29" xfId="4487"/>
    <cellStyle name="40% - Accent4 2 3" xfId="4488"/>
    <cellStyle name="40% - Accent4 2 3 2" xfId="4489"/>
    <cellStyle name="40% - Accent4 2 3 3" xfId="4490"/>
    <cellStyle name="40% - Accent4 2 3 4" xfId="4491"/>
    <cellStyle name="40% - Accent4 2 3 5" xfId="4492"/>
    <cellStyle name="40% - Accent4 2 3 6" xfId="4493"/>
    <cellStyle name="40% - Accent4 2 3 7" xfId="4494"/>
    <cellStyle name="40% - Accent4 2 3 8" xfId="4495"/>
    <cellStyle name="40% - Accent4 2 30" xfId="4496"/>
    <cellStyle name="40% - Accent4 2 31" xfId="4497"/>
    <cellStyle name="40% - Accent4 2 32" xfId="4498"/>
    <cellStyle name="40% - Accent4 2 33" xfId="4499"/>
    <cellStyle name="40% - Accent4 2 34" xfId="4500"/>
    <cellStyle name="40% - Accent4 2 35" xfId="4501"/>
    <cellStyle name="40% - Accent4 2 36" xfId="4502"/>
    <cellStyle name="40% - Accent4 2 37" xfId="4503"/>
    <cellStyle name="40% - Accent4 2 38" xfId="4504"/>
    <cellStyle name="40% - Accent4 2 4" xfId="4505"/>
    <cellStyle name="40% - Accent4 2 4 2" xfId="4506"/>
    <cellStyle name="40% - Accent4 2 4 3" xfId="4507"/>
    <cellStyle name="40% - Accent4 2 4 4" xfId="4508"/>
    <cellStyle name="40% - Accent4 2 4 5" xfId="4509"/>
    <cellStyle name="40% - Accent4 2 4 6" xfId="4510"/>
    <cellStyle name="40% - Accent4 2 4 7" xfId="4511"/>
    <cellStyle name="40% - Accent4 2 4 8" xfId="4512"/>
    <cellStyle name="40% - Accent4 2 5" xfId="4513"/>
    <cellStyle name="40% - Accent4 2 5 2" xfId="4514"/>
    <cellStyle name="40% - Accent4 2 5 3" xfId="4515"/>
    <cellStyle name="40% - Accent4 2 5 4" xfId="4516"/>
    <cellStyle name="40% - Accent4 2 5 5" xfId="4517"/>
    <cellStyle name="40% - Accent4 2 5 6" xfId="4518"/>
    <cellStyle name="40% - Accent4 2 5 7" xfId="4519"/>
    <cellStyle name="40% - Accent4 2 5 8" xfId="4520"/>
    <cellStyle name="40% - Accent4 2 6" xfId="4521"/>
    <cellStyle name="40% - Accent4 2 6 2" xfId="4522"/>
    <cellStyle name="40% - Accent4 2 6 3" xfId="4523"/>
    <cellStyle name="40% - Accent4 2 6 4" xfId="4524"/>
    <cellStyle name="40% - Accent4 2 6 5" xfId="4525"/>
    <cellStyle name="40% - Accent4 2 6 6" xfId="4526"/>
    <cellStyle name="40% - Accent4 2 6 7" xfId="4527"/>
    <cellStyle name="40% - Accent4 2 6 8" xfId="4528"/>
    <cellStyle name="40% - Accent4 2 7" xfId="4529"/>
    <cellStyle name="40% - Accent4 2 7 2" xfId="4530"/>
    <cellStyle name="40% - Accent4 2 7 3" xfId="4531"/>
    <cellStyle name="40% - Accent4 2 7 4" xfId="4532"/>
    <cellStyle name="40% - Accent4 2 7 5" xfId="4533"/>
    <cellStyle name="40% - Accent4 2 7 6" xfId="4534"/>
    <cellStyle name="40% - Accent4 2 7 7" xfId="4535"/>
    <cellStyle name="40% - Accent4 2 7 8" xfId="4536"/>
    <cellStyle name="40% - Accent4 2 8" xfId="4537"/>
    <cellStyle name="40% - Accent4 2 8 2" xfId="4538"/>
    <cellStyle name="40% - Accent4 2 8 3" xfId="4539"/>
    <cellStyle name="40% - Accent4 2 8 4" xfId="4540"/>
    <cellStyle name="40% - Accent4 2 8 5" xfId="4541"/>
    <cellStyle name="40% - Accent4 2 8 6" xfId="4542"/>
    <cellStyle name="40% - Accent4 2 8 7" xfId="4543"/>
    <cellStyle name="40% - Accent4 2 8 8" xfId="4544"/>
    <cellStyle name="40% - Accent4 2 9" xfId="4545"/>
    <cellStyle name="40% - Accent4 2 9 2" xfId="4546"/>
    <cellStyle name="40% - Accent4 2 9 3" xfId="4547"/>
    <cellStyle name="40% - Accent4 2 9 4" xfId="4548"/>
    <cellStyle name="40% - Accent4 2 9 5" xfId="4549"/>
    <cellStyle name="40% - Accent4 2 9 6" xfId="4550"/>
    <cellStyle name="40% - Accent4 2 9 7" xfId="4551"/>
    <cellStyle name="40% - Accent4 2 9 8" xfId="4552"/>
    <cellStyle name="40% - Accent4 3" xfId="4553"/>
    <cellStyle name="40% - Accent4 3 10" xfId="4554"/>
    <cellStyle name="40% - Accent4 3 10 2" xfId="4555"/>
    <cellStyle name="40% - Accent4 3 10 3" xfId="4556"/>
    <cellStyle name="40% - Accent4 3 10 4" xfId="4557"/>
    <cellStyle name="40% - Accent4 3 10 5" xfId="4558"/>
    <cellStyle name="40% - Accent4 3 10 6" xfId="4559"/>
    <cellStyle name="40% - Accent4 3 10 7" xfId="4560"/>
    <cellStyle name="40% - Accent4 3 10 8" xfId="4561"/>
    <cellStyle name="40% - Accent4 3 11" xfId="4562"/>
    <cellStyle name="40% - Accent4 3 11 2" xfId="4563"/>
    <cellStyle name="40% - Accent4 3 11 3" xfId="4564"/>
    <cellStyle name="40% - Accent4 3 11 4" xfId="4565"/>
    <cellStyle name="40% - Accent4 3 11 5" xfId="4566"/>
    <cellStyle name="40% - Accent4 3 11 6" xfId="4567"/>
    <cellStyle name="40% - Accent4 3 11 7" xfId="4568"/>
    <cellStyle name="40% - Accent4 3 11 8" xfId="4569"/>
    <cellStyle name="40% - Accent4 3 12" xfId="4570"/>
    <cellStyle name="40% - Accent4 3 12 2" xfId="4571"/>
    <cellStyle name="40% - Accent4 3 12 3" xfId="4572"/>
    <cellStyle name="40% - Accent4 3 12 4" xfId="4573"/>
    <cellStyle name="40% - Accent4 3 12 5" xfId="4574"/>
    <cellStyle name="40% - Accent4 3 12 6" xfId="4575"/>
    <cellStyle name="40% - Accent4 3 12 7" xfId="4576"/>
    <cellStyle name="40% - Accent4 3 12 8" xfId="4577"/>
    <cellStyle name="40% - Accent4 3 13" xfId="4578"/>
    <cellStyle name="40% - Accent4 3 13 2" xfId="4579"/>
    <cellStyle name="40% - Accent4 3 13 3" xfId="4580"/>
    <cellStyle name="40% - Accent4 3 13 4" xfId="4581"/>
    <cellStyle name="40% - Accent4 3 13 5" xfId="4582"/>
    <cellStyle name="40% - Accent4 3 13 6" xfId="4583"/>
    <cellStyle name="40% - Accent4 3 13 7" xfId="4584"/>
    <cellStyle name="40% - Accent4 3 13 8" xfId="4585"/>
    <cellStyle name="40% - Accent4 3 14" xfId="4586"/>
    <cellStyle name="40% - Accent4 3 14 2" xfId="4587"/>
    <cellStyle name="40% - Accent4 3 14 3" xfId="4588"/>
    <cellStyle name="40% - Accent4 3 14 4" xfId="4589"/>
    <cellStyle name="40% - Accent4 3 14 5" xfId="4590"/>
    <cellStyle name="40% - Accent4 3 14 6" xfId="4591"/>
    <cellStyle name="40% - Accent4 3 14 7" xfId="4592"/>
    <cellStyle name="40% - Accent4 3 14 8" xfId="4593"/>
    <cellStyle name="40% - Accent4 3 15" xfId="4594"/>
    <cellStyle name="40% - Accent4 3 15 2" xfId="4595"/>
    <cellStyle name="40% - Accent4 3 15 3" xfId="4596"/>
    <cellStyle name="40% - Accent4 3 15 4" xfId="4597"/>
    <cellStyle name="40% - Accent4 3 15 5" xfId="4598"/>
    <cellStyle name="40% - Accent4 3 15 6" xfId="4599"/>
    <cellStyle name="40% - Accent4 3 15 7" xfId="4600"/>
    <cellStyle name="40% - Accent4 3 15 8" xfId="4601"/>
    <cellStyle name="40% - Accent4 3 16" xfId="4602"/>
    <cellStyle name="40% - Accent4 3 16 2" xfId="4603"/>
    <cellStyle name="40% - Accent4 3 16 3" xfId="4604"/>
    <cellStyle name="40% - Accent4 3 16 4" xfId="4605"/>
    <cellStyle name="40% - Accent4 3 16 5" xfId="4606"/>
    <cellStyle name="40% - Accent4 3 16 6" xfId="4607"/>
    <cellStyle name="40% - Accent4 3 16 7" xfId="4608"/>
    <cellStyle name="40% - Accent4 3 16 8" xfId="4609"/>
    <cellStyle name="40% - Accent4 3 17" xfId="4610"/>
    <cellStyle name="40% - Accent4 3 17 2" xfId="4611"/>
    <cellStyle name="40% - Accent4 3 17 3" xfId="4612"/>
    <cellStyle name="40% - Accent4 3 17 4" xfId="4613"/>
    <cellStyle name="40% - Accent4 3 17 5" xfId="4614"/>
    <cellStyle name="40% - Accent4 3 17 6" xfId="4615"/>
    <cellStyle name="40% - Accent4 3 17 7" xfId="4616"/>
    <cellStyle name="40% - Accent4 3 17 8" xfId="4617"/>
    <cellStyle name="40% - Accent4 3 18" xfId="4618"/>
    <cellStyle name="40% - Accent4 3 18 2" xfId="4619"/>
    <cellStyle name="40% - Accent4 3 18 3" xfId="4620"/>
    <cellStyle name="40% - Accent4 3 18 4" xfId="4621"/>
    <cellStyle name="40% - Accent4 3 18 5" xfId="4622"/>
    <cellStyle name="40% - Accent4 3 18 6" xfId="4623"/>
    <cellStyle name="40% - Accent4 3 18 7" xfId="4624"/>
    <cellStyle name="40% - Accent4 3 18 8" xfId="4625"/>
    <cellStyle name="40% - Accent4 3 19" xfId="4626"/>
    <cellStyle name="40% - Accent4 3 2" xfId="4627"/>
    <cellStyle name="40% - Accent4 3 2 2" xfId="4628"/>
    <cellStyle name="40% - Accent4 3 2 3" xfId="4629"/>
    <cellStyle name="40% - Accent4 3 2 4" xfId="4630"/>
    <cellStyle name="40% - Accent4 3 2 5" xfId="4631"/>
    <cellStyle name="40% - Accent4 3 2 6" xfId="4632"/>
    <cellStyle name="40% - Accent4 3 2 7" xfId="4633"/>
    <cellStyle name="40% - Accent4 3 2 8" xfId="4634"/>
    <cellStyle name="40% - Accent4 3 20" xfId="4635"/>
    <cellStyle name="40% - Accent4 3 21" xfId="4636"/>
    <cellStyle name="40% - Accent4 3 22" xfId="4637"/>
    <cellStyle name="40% - Accent4 3 23" xfId="4638"/>
    <cellStyle name="40% - Accent4 3 24" xfId="4639"/>
    <cellStyle name="40% - Accent4 3 25" xfId="4640"/>
    <cellStyle name="40% - Accent4 3 26" xfId="4641"/>
    <cellStyle name="40% - Accent4 3 27" xfId="4642"/>
    <cellStyle name="40% - Accent4 3 28" xfId="4643"/>
    <cellStyle name="40% - Accent4 3 29" xfId="4644"/>
    <cellStyle name="40% - Accent4 3 3" xfId="4645"/>
    <cellStyle name="40% - Accent4 3 3 2" xfId="4646"/>
    <cellStyle name="40% - Accent4 3 3 3" xfId="4647"/>
    <cellStyle name="40% - Accent4 3 3 4" xfId="4648"/>
    <cellStyle name="40% - Accent4 3 3 5" xfId="4649"/>
    <cellStyle name="40% - Accent4 3 3 6" xfId="4650"/>
    <cellStyle name="40% - Accent4 3 3 7" xfId="4651"/>
    <cellStyle name="40% - Accent4 3 3 8" xfId="4652"/>
    <cellStyle name="40% - Accent4 3 30" xfId="4653"/>
    <cellStyle name="40% - Accent4 3 31" xfId="4654"/>
    <cellStyle name="40% - Accent4 3 32" xfId="4655"/>
    <cellStyle name="40% - Accent4 3 33" xfId="4656"/>
    <cellStyle name="40% - Accent4 3 34" xfId="4657"/>
    <cellStyle name="40% - Accent4 3 35" xfId="4658"/>
    <cellStyle name="40% - Accent4 3 4" xfId="4659"/>
    <cellStyle name="40% - Accent4 3 4 2" xfId="4660"/>
    <cellStyle name="40% - Accent4 3 4 3" xfId="4661"/>
    <cellStyle name="40% - Accent4 3 4 4" xfId="4662"/>
    <cellStyle name="40% - Accent4 3 4 5" xfId="4663"/>
    <cellStyle name="40% - Accent4 3 4 6" xfId="4664"/>
    <cellStyle name="40% - Accent4 3 4 7" xfId="4665"/>
    <cellStyle name="40% - Accent4 3 4 8" xfId="4666"/>
    <cellStyle name="40% - Accent4 3 5" xfId="4667"/>
    <cellStyle name="40% - Accent4 3 5 2" xfId="4668"/>
    <cellStyle name="40% - Accent4 3 5 3" xfId="4669"/>
    <cellStyle name="40% - Accent4 3 5 4" xfId="4670"/>
    <cellStyle name="40% - Accent4 3 5 5" xfId="4671"/>
    <cellStyle name="40% - Accent4 3 5 6" xfId="4672"/>
    <cellStyle name="40% - Accent4 3 5 7" xfId="4673"/>
    <cellStyle name="40% - Accent4 3 5 8" xfId="4674"/>
    <cellStyle name="40% - Accent4 3 6" xfId="4675"/>
    <cellStyle name="40% - Accent4 3 6 2" xfId="4676"/>
    <cellStyle name="40% - Accent4 3 6 3" xfId="4677"/>
    <cellStyle name="40% - Accent4 3 6 4" xfId="4678"/>
    <cellStyle name="40% - Accent4 3 6 5" xfId="4679"/>
    <cellStyle name="40% - Accent4 3 6 6" xfId="4680"/>
    <cellStyle name="40% - Accent4 3 6 7" xfId="4681"/>
    <cellStyle name="40% - Accent4 3 6 8" xfId="4682"/>
    <cellStyle name="40% - Accent4 3 7" xfId="4683"/>
    <cellStyle name="40% - Accent4 3 7 2" xfId="4684"/>
    <cellStyle name="40% - Accent4 3 7 3" xfId="4685"/>
    <cellStyle name="40% - Accent4 3 7 4" xfId="4686"/>
    <cellStyle name="40% - Accent4 3 7 5" xfId="4687"/>
    <cellStyle name="40% - Accent4 3 7 6" xfId="4688"/>
    <cellStyle name="40% - Accent4 3 7 7" xfId="4689"/>
    <cellStyle name="40% - Accent4 3 7 8" xfId="4690"/>
    <cellStyle name="40% - Accent4 3 8" xfId="4691"/>
    <cellStyle name="40% - Accent4 3 8 2" xfId="4692"/>
    <cellStyle name="40% - Accent4 3 8 3" xfId="4693"/>
    <cellStyle name="40% - Accent4 3 8 4" xfId="4694"/>
    <cellStyle name="40% - Accent4 3 8 5" xfId="4695"/>
    <cellStyle name="40% - Accent4 3 8 6" xfId="4696"/>
    <cellStyle name="40% - Accent4 3 8 7" xfId="4697"/>
    <cellStyle name="40% - Accent4 3 8 8" xfId="4698"/>
    <cellStyle name="40% - Accent4 3 9" xfId="4699"/>
    <cellStyle name="40% - Accent4 3 9 2" xfId="4700"/>
    <cellStyle name="40% - Accent4 3 9 3" xfId="4701"/>
    <cellStyle name="40% - Accent4 3 9 4" xfId="4702"/>
    <cellStyle name="40% - Accent4 3 9 5" xfId="4703"/>
    <cellStyle name="40% - Accent4 3 9 6" xfId="4704"/>
    <cellStyle name="40% - Accent4 3 9 7" xfId="4705"/>
    <cellStyle name="40% - Accent4 3 9 8" xfId="4706"/>
    <cellStyle name="40% - Accent4 4" xfId="4707"/>
    <cellStyle name="40% - Accent4 4 10" xfId="4708"/>
    <cellStyle name="40% - Accent4 4 10 2" xfId="4709"/>
    <cellStyle name="40% - Accent4 4 10 3" xfId="4710"/>
    <cellStyle name="40% - Accent4 4 10 4" xfId="4711"/>
    <cellStyle name="40% - Accent4 4 10 5" xfId="4712"/>
    <cellStyle name="40% - Accent4 4 10 6" xfId="4713"/>
    <cellStyle name="40% - Accent4 4 10 7" xfId="4714"/>
    <cellStyle name="40% - Accent4 4 10 8" xfId="4715"/>
    <cellStyle name="40% - Accent4 4 11" xfId="4716"/>
    <cellStyle name="40% - Accent4 4 11 2" xfId="4717"/>
    <cellStyle name="40% - Accent4 4 11 3" xfId="4718"/>
    <cellStyle name="40% - Accent4 4 11 4" xfId="4719"/>
    <cellStyle name="40% - Accent4 4 11 5" xfId="4720"/>
    <cellStyle name="40% - Accent4 4 11 6" xfId="4721"/>
    <cellStyle name="40% - Accent4 4 11 7" xfId="4722"/>
    <cellStyle name="40% - Accent4 4 11 8" xfId="4723"/>
    <cellStyle name="40% - Accent4 4 12" xfId="4724"/>
    <cellStyle name="40% - Accent4 4 12 2" xfId="4725"/>
    <cellStyle name="40% - Accent4 4 12 3" xfId="4726"/>
    <cellStyle name="40% - Accent4 4 12 4" xfId="4727"/>
    <cellStyle name="40% - Accent4 4 12 5" xfId="4728"/>
    <cellStyle name="40% - Accent4 4 12 6" xfId="4729"/>
    <cellStyle name="40% - Accent4 4 12 7" xfId="4730"/>
    <cellStyle name="40% - Accent4 4 12 8" xfId="4731"/>
    <cellStyle name="40% - Accent4 4 13" xfId="4732"/>
    <cellStyle name="40% - Accent4 4 13 2" xfId="4733"/>
    <cellStyle name="40% - Accent4 4 13 3" xfId="4734"/>
    <cellStyle name="40% - Accent4 4 13 4" xfId="4735"/>
    <cellStyle name="40% - Accent4 4 13 5" xfId="4736"/>
    <cellStyle name="40% - Accent4 4 13 6" xfId="4737"/>
    <cellStyle name="40% - Accent4 4 13 7" xfId="4738"/>
    <cellStyle name="40% - Accent4 4 13 8" xfId="4739"/>
    <cellStyle name="40% - Accent4 4 14" xfId="4740"/>
    <cellStyle name="40% - Accent4 4 14 2" xfId="4741"/>
    <cellStyle name="40% - Accent4 4 14 3" xfId="4742"/>
    <cellStyle name="40% - Accent4 4 14 4" xfId="4743"/>
    <cellStyle name="40% - Accent4 4 14 5" xfId="4744"/>
    <cellStyle name="40% - Accent4 4 14 6" xfId="4745"/>
    <cellStyle name="40% - Accent4 4 14 7" xfId="4746"/>
    <cellStyle name="40% - Accent4 4 14 8" xfId="4747"/>
    <cellStyle name="40% - Accent4 4 15" xfId="4748"/>
    <cellStyle name="40% - Accent4 4 15 2" xfId="4749"/>
    <cellStyle name="40% - Accent4 4 15 3" xfId="4750"/>
    <cellStyle name="40% - Accent4 4 15 4" xfId="4751"/>
    <cellStyle name="40% - Accent4 4 15 5" xfId="4752"/>
    <cellStyle name="40% - Accent4 4 15 6" xfId="4753"/>
    <cellStyle name="40% - Accent4 4 15 7" xfId="4754"/>
    <cellStyle name="40% - Accent4 4 15 8" xfId="4755"/>
    <cellStyle name="40% - Accent4 4 16" xfId="4756"/>
    <cellStyle name="40% - Accent4 4 16 2" xfId="4757"/>
    <cellStyle name="40% - Accent4 4 16 3" xfId="4758"/>
    <cellStyle name="40% - Accent4 4 16 4" xfId="4759"/>
    <cellStyle name="40% - Accent4 4 16 5" xfId="4760"/>
    <cellStyle name="40% - Accent4 4 16 6" xfId="4761"/>
    <cellStyle name="40% - Accent4 4 16 7" xfId="4762"/>
    <cellStyle name="40% - Accent4 4 16 8" xfId="4763"/>
    <cellStyle name="40% - Accent4 4 17" xfId="4764"/>
    <cellStyle name="40% - Accent4 4 17 2" xfId="4765"/>
    <cellStyle name="40% - Accent4 4 17 3" xfId="4766"/>
    <cellStyle name="40% - Accent4 4 17 4" xfId="4767"/>
    <cellStyle name="40% - Accent4 4 17 5" xfId="4768"/>
    <cellStyle name="40% - Accent4 4 17 6" xfId="4769"/>
    <cellStyle name="40% - Accent4 4 17 7" xfId="4770"/>
    <cellStyle name="40% - Accent4 4 17 8" xfId="4771"/>
    <cellStyle name="40% - Accent4 4 18" xfId="4772"/>
    <cellStyle name="40% - Accent4 4 18 2" xfId="4773"/>
    <cellStyle name="40% - Accent4 4 18 3" xfId="4774"/>
    <cellStyle name="40% - Accent4 4 18 4" xfId="4775"/>
    <cellStyle name="40% - Accent4 4 18 5" xfId="4776"/>
    <cellStyle name="40% - Accent4 4 18 6" xfId="4777"/>
    <cellStyle name="40% - Accent4 4 18 7" xfId="4778"/>
    <cellStyle name="40% - Accent4 4 18 8" xfId="4779"/>
    <cellStyle name="40% - Accent4 4 19" xfId="4780"/>
    <cellStyle name="40% - Accent4 4 2" xfId="4781"/>
    <cellStyle name="40% - Accent4 4 2 2" xfId="4782"/>
    <cellStyle name="40% - Accent4 4 2 3" xfId="4783"/>
    <cellStyle name="40% - Accent4 4 2 4" xfId="4784"/>
    <cellStyle name="40% - Accent4 4 2 5" xfId="4785"/>
    <cellStyle name="40% - Accent4 4 2 6" xfId="4786"/>
    <cellStyle name="40% - Accent4 4 2 7" xfId="4787"/>
    <cellStyle name="40% - Accent4 4 2 8" xfId="4788"/>
    <cellStyle name="40% - Accent4 4 20" xfId="4789"/>
    <cellStyle name="40% - Accent4 4 21" xfId="4790"/>
    <cellStyle name="40% - Accent4 4 22" xfId="4791"/>
    <cellStyle name="40% - Accent4 4 23" xfId="4792"/>
    <cellStyle name="40% - Accent4 4 24" xfId="4793"/>
    <cellStyle name="40% - Accent4 4 25" xfId="4794"/>
    <cellStyle name="40% - Accent4 4 26" xfId="4795"/>
    <cellStyle name="40% - Accent4 4 27" xfId="4796"/>
    <cellStyle name="40% - Accent4 4 28" xfId="4797"/>
    <cellStyle name="40% - Accent4 4 29" xfId="4798"/>
    <cellStyle name="40% - Accent4 4 3" xfId="4799"/>
    <cellStyle name="40% - Accent4 4 3 2" xfId="4800"/>
    <cellStyle name="40% - Accent4 4 3 3" xfId="4801"/>
    <cellStyle name="40% - Accent4 4 3 4" xfId="4802"/>
    <cellStyle name="40% - Accent4 4 3 5" xfId="4803"/>
    <cellStyle name="40% - Accent4 4 3 6" xfId="4804"/>
    <cellStyle name="40% - Accent4 4 3 7" xfId="4805"/>
    <cellStyle name="40% - Accent4 4 3 8" xfId="4806"/>
    <cellStyle name="40% - Accent4 4 30" xfId="4807"/>
    <cellStyle name="40% - Accent4 4 31" xfId="4808"/>
    <cellStyle name="40% - Accent4 4 32" xfId="4809"/>
    <cellStyle name="40% - Accent4 4 33" xfId="4810"/>
    <cellStyle name="40% - Accent4 4 34" xfId="4811"/>
    <cellStyle name="40% - Accent4 4 35" xfId="4812"/>
    <cellStyle name="40% - Accent4 4 4" xfId="4813"/>
    <cellStyle name="40% - Accent4 4 4 2" xfId="4814"/>
    <cellStyle name="40% - Accent4 4 4 3" xfId="4815"/>
    <cellStyle name="40% - Accent4 4 4 4" xfId="4816"/>
    <cellStyle name="40% - Accent4 4 4 5" xfId="4817"/>
    <cellStyle name="40% - Accent4 4 4 6" xfId="4818"/>
    <cellStyle name="40% - Accent4 4 4 7" xfId="4819"/>
    <cellStyle name="40% - Accent4 4 4 8" xfId="4820"/>
    <cellStyle name="40% - Accent4 4 5" xfId="4821"/>
    <cellStyle name="40% - Accent4 4 5 2" xfId="4822"/>
    <cellStyle name="40% - Accent4 4 5 3" xfId="4823"/>
    <cellStyle name="40% - Accent4 4 5 4" xfId="4824"/>
    <cellStyle name="40% - Accent4 4 5 5" xfId="4825"/>
    <cellStyle name="40% - Accent4 4 5 6" xfId="4826"/>
    <cellStyle name="40% - Accent4 4 5 7" xfId="4827"/>
    <cellStyle name="40% - Accent4 4 5 8" xfId="4828"/>
    <cellStyle name="40% - Accent4 4 6" xfId="4829"/>
    <cellStyle name="40% - Accent4 4 6 2" xfId="4830"/>
    <cellStyle name="40% - Accent4 4 6 3" xfId="4831"/>
    <cellStyle name="40% - Accent4 4 6 4" xfId="4832"/>
    <cellStyle name="40% - Accent4 4 6 5" xfId="4833"/>
    <cellStyle name="40% - Accent4 4 6 6" xfId="4834"/>
    <cellStyle name="40% - Accent4 4 6 7" xfId="4835"/>
    <cellStyle name="40% - Accent4 4 6 8" xfId="4836"/>
    <cellStyle name="40% - Accent4 4 7" xfId="4837"/>
    <cellStyle name="40% - Accent4 4 7 2" xfId="4838"/>
    <cellStyle name="40% - Accent4 4 7 3" xfId="4839"/>
    <cellStyle name="40% - Accent4 4 7 4" xfId="4840"/>
    <cellStyle name="40% - Accent4 4 7 5" xfId="4841"/>
    <cellStyle name="40% - Accent4 4 7 6" xfId="4842"/>
    <cellStyle name="40% - Accent4 4 7 7" xfId="4843"/>
    <cellStyle name="40% - Accent4 4 7 8" xfId="4844"/>
    <cellStyle name="40% - Accent4 4 8" xfId="4845"/>
    <cellStyle name="40% - Accent4 4 8 2" xfId="4846"/>
    <cellStyle name="40% - Accent4 4 8 3" xfId="4847"/>
    <cellStyle name="40% - Accent4 4 8 4" xfId="4848"/>
    <cellStyle name="40% - Accent4 4 8 5" xfId="4849"/>
    <cellStyle name="40% - Accent4 4 8 6" xfId="4850"/>
    <cellStyle name="40% - Accent4 4 8 7" xfId="4851"/>
    <cellStyle name="40% - Accent4 4 8 8" xfId="4852"/>
    <cellStyle name="40% - Accent4 4 9" xfId="4853"/>
    <cellStyle name="40% - Accent4 4 9 2" xfId="4854"/>
    <cellStyle name="40% - Accent4 4 9 3" xfId="4855"/>
    <cellStyle name="40% - Accent4 4 9 4" xfId="4856"/>
    <cellStyle name="40% - Accent4 4 9 5" xfId="4857"/>
    <cellStyle name="40% - Accent4 4 9 6" xfId="4858"/>
    <cellStyle name="40% - Accent4 4 9 7" xfId="4859"/>
    <cellStyle name="40% - Accent4 4 9 8" xfId="4860"/>
    <cellStyle name="40% - Accent4 5" xfId="4861"/>
    <cellStyle name="40% - Accent4 5 10" xfId="4862"/>
    <cellStyle name="40% - Accent4 5 10 2" xfId="4863"/>
    <cellStyle name="40% - Accent4 5 10 3" xfId="4864"/>
    <cellStyle name="40% - Accent4 5 10 4" xfId="4865"/>
    <cellStyle name="40% - Accent4 5 10 5" xfId="4866"/>
    <cellStyle name="40% - Accent4 5 10 6" xfId="4867"/>
    <cellStyle name="40% - Accent4 5 10 7" xfId="4868"/>
    <cellStyle name="40% - Accent4 5 10 8" xfId="4869"/>
    <cellStyle name="40% - Accent4 5 11" xfId="4870"/>
    <cellStyle name="40% - Accent4 5 11 2" xfId="4871"/>
    <cellStyle name="40% - Accent4 5 11 3" xfId="4872"/>
    <cellStyle name="40% - Accent4 5 11 4" xfId="4873"/>
    <cellStyle name="40% - Accent4 5 11 5" xfId="4874"/>
    <cellStyle name="40% - Accent4 5 11 6" xfId="4875"/>
    <cellStyle name="40% - Accent4 5 11 7" xfId="4876"/>
    <cellStyle name="40% - Accent4 5 11 8" xfId="4877"/>
    <cellStyle name="40% - Accent4 5 12" xfId="4878"/>
    <cellStyle name="40% - Accent4 5 12 2" xfId="4879"/>
    <cellStyle name="40% - Accent4 5 12 3" xfId="4880"/>
    <cellStyle name="40% - Accent4 5 12 4" xfId="4881"/>
    <cellStyle name="40% - Accent4 5 12 5" xfId="4882"/>
    <cellStyle name="40% - Accent4 5 12 6" xfId="4883"/>
    <cellStyle name="40% - Accent4 5 12 7" xfId="4884"/>
    <cellStyle name="40% - Accent4 5 12 8" xfId="4885"/>
    <cellStyle name="40% - Accent4 5 13" xfId="4886"/>
    <cellStyle name="40% - Accent4 5 13 2" xfId="4887"/>
    <cellStyle name="40% - Accent4 5 13 3" xfId="4888"/>
    <cellStyle name="40% - Accent4 5 13 4" xfId="4889"/>
    <cellStyle name="40% - Accent4 5 13 5" xfId="4890"/>
    <cellStyle name="40% - Accent4 5 13 6" xfId="4891"/>
    <cellStyle name="40% - Accent4 5 13 7" xfId="4892"/>
    <cellStyle name="40% - Accent4 5 13 8" xfId="4893"/>
    <cellStyle name="40% - Accent4 5 14" xfId="4894"/>
    <cellStyle name="40% - Accent4 5 14 2" xfId="4895"/>
    <cellStyle name="40% - Accent4 5 14 3" xfId="4896"/>
    <cellStyle name="40% - Accent4 5 14 4" xfId="4897"/>
    <cellStyle name="40% - Accent4 5 14 5" xfId="4898"/>
    <cellStyle name="40% - Accent4 5 14 6" xfId="4899"/>
    <cellStyle name="40% - Accent4 5 14 7" xfId="4900"/>
    <cellStyle name="40% - Accent4 5 14 8" xfId="4901"/>
    <cellStyle name="40% - Accent4 5 15" xfId="4902"/>
    <cellStyle name="40% - Accent4 5 15 2" xfId="4903"/>
    <cellStyle name="40% - Accent4 5 15 3" xfId="4904"/>
    <cellStyle name="40% - Accent4 5 15 4" xfId="4905"/>
    <cellStyle name="40% - Accent4 5 15 5" xfId="4906"/>
    <cellStyle name="40% - Accent4 5 15 6" xfId="4907"/>
    <cellStyle name="40% - Accent4 5 15 7" xfId="4908"/>
    <cellStyle name="40% - Accent4 5 15 8" xfId="4909"/>
    <cellStyle name="40% - Accent4 5 16" xfId="4910"/>
    <cellStyle name="40% - Accent4 5 16 2" xfId="4911"/>
    <cellStyle name="40% - Accent4 5 16 3" xfId="4912"/>
    <cellStyle name="40% - Accent4 5 16 4" xfId="4913"/>
    <cellStyle name="40% - Accent4 5 16 5" xfId="4914"/>
    <cellStyle name="40% - Accent4 5 16 6" xfId="4915"/>
    <cellStyle name="40% - Accent4 5 16 7" xfId="4916"/>
    <cellStyle name="40% - Accent4 5 16 8" xfId="4917"/>
    <cellStyle name="40% - Accent4 5 17" xfId="4918"/>
    <cellStyle name="40% - Accent4 5 17 2" xfId="4919"/>
    <cellStyle name="40% - Accent4 5 17 3" xfId="4920"/>
    <cellStyle name="40% - Accent4 5 17 4" xfId="4921"/>
    <cellStyle name="40% - Accent4 5 17 5" xfId="4922"/>
    <cellStyle name="40% - Accent4 5 17 6" xfId="4923"/>
    <cellStyle name="40% - Accent4 5 17 7" xfId="4924"/>
    <cellStyle name="40% - Accent4 5 17 8" xfId="4925"/>
    <cellStyle name="40% - Accent4 5 18" xfId="4926"/>
    <cellStyle name="40% - Accent4 5 18 2" xfId="4927"/>
    <cellStyle name="40% - Accent4 5 18 3" xfId="4928"/>
    <cellStyle name="40% - Accent4 5 18 4" xfId="4929"/>
    <cellStyle name="40% - Accent4 5 18 5" xfId="4930"/>
    <cellStyle name="40% - Accent4 5 18 6" xfId="4931"/>
    <cellStyle name="40% - Accent4 5 18 7" xfId="4932"/>
    <cellStyle name="40% - Accent4 5 18 8" xfId="4933"/>
    <cellStyle name="40% - Accent4 5 19" xfId="4934"/>
    <cellStyle name="40% - Accent4 5 2" xfId="4935"/>
    <cellStyle name="40% - Accent4 5 2 2" xfId="4936"/>
    <cellStyle name="40% - Accent4 5 2 3" xfId="4937"/>
    <cellStyle name="40% - Accent4 5 2 4" xfId="4938"/>
    <cellStyle name="40% - Accent4 5 2 5" xfId="4939"/>
    <cellStyle name="40% - Accent4 5 2 6" xfId="4940"/>
    <cellStyle name="40% - Accent4 5 2 7" xfId="4941"/>
    <cellStyle name="40% - Accent4 5 2 8" xfId="4942"/>
    <cellStyle name="40% - Accent4 5 20" xfId="4943"/>
    <cellStyle name="40% - Accent4 5 21" xfId="4944"/>
    <cellStyle name="40% - Accent4 5 22" xfId="4945"/>
    <cellStyle name="40% - Accent4 5 23" xfId="4946"/>
    <cellStyle name="40% - Accent4 5 24" xfId="4947"/>
    <cellStyle name="40% - Accent4 5 25" xfId="4948"/>
    <cellStyle name="40% - Accent4 5 26" xfId="4949"/>
    <cellStyle name="40% - Accent4 5 27" xfId="4950"/>
    <cellStyle name="40% - Accent4 5 28" xfId="4951"/>
    <cellStyle name="40% - Accent4 5 29" xfId="4952"/>
    <cellStyle name="40% - Accent4 5 3" xfId="4953"/>
    <cellStyle name="40% - Accent4 5 3 2" xfId="4954"/>
    <cellStyle name="40% - Accent4 5 3 3" xfId="4955"/>
    <cellStyle name="40% - Accent4 5 3 4" xfId="4956"/>
    <cellStyle name="40% - Accent4 5 3 5" xfId="4957"/>
    <cellStyle name="40% - Accent4 5 3 6" xfId="4958"/>
    <cellStyle name="40% - Accent4 5 3 7" xfId="4959"/>
    <cellStyle name="40% - Accent4 5 3 8" xfId="4960"/>
    <cellStyle name="40% - Accent4 5 30" xfId="4961"/>
    <cellStyle name="40% - Accent4 5 31" xfId="4962"/>
    <cellStyle name="40% - Accent4 5 32" xfId="4963"/>
    <cellStyle name="40% - Accent4 5 33" xfId="4964"/>
    <cellStyle name="40% - Accent4 5 34" xfId="4965"/>
    <cellStyle name="40% - Accent4 5 35" xfId="4966"/>
    <cellStyle name="40% - Accent4 5 4" xfId="4967"/>
    <cellStyle name="40% - Accent4 5 4 2" xfId="4968"/>
    <cellStyle name="40% - Accent4 5 4 3" xfId="4969"/>
    <cellStyle name="40% - Accent4 5 4 4" xfId="4970"/>
    <cellStyle name="40% - Accent4 5 4 5" xfId="4971"/>
    <cellStyle name="40% - Accent4 5 4 6" xfId="4972"/>
    <cellStyle name="40% - Accent4 5 4 7" xfId="4973"/>
    <cellStyle name="40% - Accent4 5 4 8" xfId="4974"/>
    <cellStyle name="40% - Accent4 5 5" xfId="4975"/>
    <cellStyle name="40% - Accent4 5 5 2" xfId="4976"/>
    <cellStyle name="40% - Accent4 5 5 3" xfId="4977"/>
    <cellStyle name="40% - Accent4 5 5 4" xfId="4978"/>
    <cellStyle name="40% - Accent4 5 5 5" xfId="4979"/>
    <cellStyle name="40% - Accent4 5 5 6" xfId="4980"/>
    <cellStyle name="40% - Accent4 5 5 7" xfId="4981"/>
    <cellStyle name="40% - Accent4 5 5 8" xfId="4982"/>
    <cellStyle name="40% - Accent4 5 6" xfId="4983"/>
    <cellStyle name="40% - Accent4 5 6 2" xfId="4984"/>
    <cellStyle name="40% - Accent4 5 6 3" xfId="4985"/>
    <cellStyle name="40% - Accent4 5 6 4" xfId="4986"/>
    <cellStyle name="40% - Accent4 5 6 5" xfId="4987"/>
    <cellStyle name="40% - Accent4 5 6 6" xfId="4988"/>
    <cellStyle name="40% - Accent4 5 6 7" xfId="4989"/>
    <cellStyle name="40% - Accent4 5 6 8" xfId="4990"/>
    <cellStyle name="40% - Accent4 5 7" xfId="4991"/>
    <cellStyle name="40% - Accent4 5 7 2" xfId="4992"/>
    <cellStyle name="40% - Accent4 5 7 3" xfId="4993"/>
    <cellStyle name="40% - Accent4 5 7 4" xfId="4994"/>
    <cellStyle name="40% - Accent4 5 7 5" xfId="4995"/>
    <cellStyle name="40% - Accent4 5 7 6" xfId="4996"/>
    <cellStyle name="40% - Accent4 5 7 7" xfId="4997"/>
    <cellStyle name="40% - Accent4 5 7 8" xfId="4998"/>
    <cellStyle name="40% - Accent4 5 8" xfId="4999"/>
    <cellStyle name="40% - Accent4 5 8 2" xfId="5000"/>
    <cellStyle name="40% - Accent4 5 8 3" xfId="5001"/>
    <cellStyle name="40% - Accent4 5 8 4" xfId="5002"/>
    <cellStyle name="40% - Accent4 5 8 5" xfId="5003"/>
    <cellStyle name="40% - Accent4 5 8 6" xfId="5004"/>
    <cellStyle name="40% - Accent4 5 8 7" xfId="5005"/>
    <cellStyle name="40% - Accent4 5 8 8" xfId="5006"/>
    <cellStyle name="40% - Accent4 5 9" xfId="5007"/>
    <cellStyle name="40% - Accent4 5 9 2" xfId="5008"/>
    <cellStyle name="40% - Accent4 5 9 3" xfId="5009"/>
    <cellStyle name="40% - Accent4 5 9 4" xfId="5010"/>
    <cellStyle name="40% - Accent4 5 9 5" xfId="5011"/>
    <cellStyle name="40% - Accent4 5 9 6" xfId="5012"/>
    <cellStyle name="40% - Accent4 5 9 7" xfId="5013"/>
    <cellStyle name="40% - Accent4 5 9 8" xfId="5014"/>
    <cellStyle name="40% - Accent4 6" xfId="5015"/>
    <cellStyle name="40% - Accent5 2" xfId="5016"/>
    <cellStyle name="40% - Accent5 2 10" xfId="5017"/>
    <cellStyle name="40% - Accent5 2 10 2" xfId="5018"/>
    <cellStyle name="40% - Accent5 2 10 3" xfId="5019"/>
    <cellStyle name="40% - Accent5 2 10 4" xfId="5020"/>
    <cellStyle name="40% - Accent5 2 10 5" xfId="5021"/>
    <cellStyle name="40% - Accent5 2 10 6" xfId="5022"/>
    <cellStyle name="40% - Accent5 2 10 7" xfId="5023"/>
    <cellStyle name="40% - Accent5 2 10 8" xfId="5024"/>
    <cellStyle name="40% - Accent5 2 11" xfId="5025"/>
    <cellStyle name="40% - Accent5 2 11 2" xfId="5026"/>
    <cellStyle name="40% - Accent5 2 11 3" xfId="5027"/>
    <cellStyle name="40% - Accent5 2 11 4" xfId="5028"/>
    <cellStyle name="40% - Accent5 2 11 5" xfId="5029"/>
    <cellStyle name="40% - Accent5 2 11 6" xfId="5030"/>
    <cellStyle name="40% - Accent5 2 11 7" xfId="5031"/>
    <cellStyle name="40% - Accent5 2 11 8" xfId="5032"/>
    <cellStyle name="40% - Accent5 2 12" xfId="5033"/>
    <cellStyle name="40% - Accent5 2 12 2" xfId="5034"/>
    <cellStyle name="40% - Accent5 2 12 3" xfId="5035"/>
    <cellStyle name="40% - Accent5 2 12 4" xfId="5036"/>
    <cellStyle name="40% - Accent5 2 12 5" xfId="5037"/>
    <cellStyle name="40% - Accent5 2 12 6" xfId="5038"/>
    <cellStyle name="40% - Accent5 2 12 7" xfId="5039"/>
    <cellStyle name="40% - Accent5 2 12 8" xfId="5040"/>
    <cellStyle name="40% - Accent5 2 13" xfId="5041"/>
    <cellStyle name="40% - Accent5 2 13 2" xfId="5042"/>
    <cellStyle name="40% - Accent5 2 13 3" xfId="5043"/>
    <cellStyle name="40% - Accent5 2 13 4" xfId="5044"/>
    <cellStyle name="40% - Accent5 2 13 5" xfId="5045"/>
    <cellStyle name="40% - Accent5 2 13 6" xfId="5046"/>
    <cellStyle name="40% - Accent5 2 13 7" xfId="5047"/>
    <cellStyle name="40% - Accent5 2 13 8" xfId="5048"/>
    <cellStyle name="40% - Accent5 2 14" xfId="5049"/>
    <cellStyle name="40% - Accent5 2 14 2" xfId="5050"/>
    <cellStyle name="40% - Accent5 2 14 3" xfId="5051"/>
    <cellStyle name="40% - Accent5 2 14 4" xfId="5052"/>
    <cellStyle name="40% - Accent5 2 14 5" xfId="5053"/>
    <cellStyle name="40% - Accent5 2 14 6" xfId="5054"/>
    <cellStyle name="40% - Accent5 2 14 7" xfId="5055"/>
    <cellStyle name="40% - Accent5 2 14 8" xfId="5056"/>
    <cellStyle name="40% - Accent5 2 15" xfId="5057"/>
    <cellStyle name="40% - Accent5 2 15 2" xfId="5058"/>
    <cellStyle name="40% - Accent5 2 15 3" xfId="5059"/>
    <cellStyle name="40% - Accent5 2 15 4" xfId="5060"/>
    <cellStyle name="40% - Accent5 2 15 5" xfId="5061"/>
    <cellStyle name="40% - Accent5 2 15 6" xfId="5062"/>
    <cellStyle name="40% - Accent5 2 15 7" xfId="5063"/>
    <cellStyle name="40% - Accent5 2 15 8" xfId="5064"/>
    <cellStyle name="40% - Accent5 2 16" xfId="5065"/>
    <cellStyle name="40% - Accent5 2 16 2" xfId="5066"/>
    <cellStyle name="40% - Accent5 2 16 3" xfId="5067"/>
    <cellStyle name="40% - Accent5 2 16 4" xfId="5068"/>
    <cellStyle name="40% - Accent5 2 16 5" xfId="5069"/>
    <cellStyle name="40% - Accent5 2 16 6" xfId="5070"/>
    <cellStyle name="40% - Accent5 2 16 7" xfId="5071"/>
    <cellStyle name="40% - Accent5 2 16 8" xfId="5072"/>
    <cellStyle name="40% - Accent5 2 17" xfId="5073"/>
    <cellStyle name="40% - Accent5 2 17 2" xfId="5074"/>
    <cellStyle name="40% - Accent5 2 17 3" xfId="5075"/>
    <cellStyle name="40% - Accent5 2 17 4" xfId="5076"/>
    <cellStyle name="40% - Accent5 2 17 5" xfId="5077"/>
    <cellStyle name="40% - Accent5 2 17 6" xfId="5078"/>
    <cellStyle name="40% - Accent5 2 17 7" xfId="5079"/>
    <cellStyle name="40% - Accent5 2 17 8" xfId="5080"/>
    <cellStyle name="40% - Accent5 2 18" xfId="5081"/>
    <cellStyle name="40% - Accent5 2 18 2" xfId="5082"/>
    <cellStyle name="40% - Accent5 2 18 3" xfId="5083"/>
    <cellStyle name="40% - Accent5 2 18 4" xfId="5084"/>
    <cellStyle name="40% - Accent5 2 18 5" xfId="5085"/>
    <cellStyle name="40% - Accent5 2 18 6" xfId="5086"/>
    <cellStyle name="40% - Accent5 2 18 7" xfId="5087"/>
    <cellStyle name="40% - Accent5 2 18 8" xfId="5088"/>
    <cellStyle name="40% - Accent5 2 19" xfId="5089"/>
    <cellStyle name="40% - Accent5 2 2" xfId="5090"/>
    <cellStyle name="40% - Accent5 2 2 2" xfId="5091"/>
    <cellStyle name="40% - Accent5 2 2 3" xfId="5092"/>
    <cellStyle name="40% - Accent5 2 2 4" xfId="5093"/>
    <cellStyle name="40% - Accent5 2 2 5" xfId="5094"/>
    <cellStyle name="40% - Accent5 2 2 6" xfId="5095"/>
    <cellStyle name="40% - Accent5 2 2 7" xfId="5096"/>
    <cellStyle name="40% - Accent5 2 2 8" xfId="5097"/>
    <cellStyle name="40% - Accent5 2 20" xfId="5098"/>
    <cellStyle name="40% - Accent5 2 21" xfId="5099"/>
    <cellStyle name="40% - Accent5 2 22" xfId="5100"/>
    <cellStyle name="40% - Accent5 2 23" xfId="5101"/>
    <cellStyle name="40% - Accent5 2 24" xfId="5102"/>
    <cellStyle name="40% - Accent5 2 25" xfId="5103"/>
    <cellStyle name="40% - Accent5 2 26" xfId="5104"/>
    <cellStyle name="40% - Accent5 2 27" xfId="5105"/>
    <cellStyle name="40% - Accent5 2 28" xfId="5106"/>
    <cellStyle name="40% - Accent5 2 29" xfId="5107"/>
    <cellStyle name="40% - Accent5 2 3" xfId="5108"/>
    <cellStyle name="40% - Accent5 2 3 2" xfId="5109"/>
    <cellStyle name="40% - Accent5 2 3 3" xfId="5110"/>
    <cellStyle name="40% - Accent5 2 3 4" xfId="5111"/>
    <cellStyle name="40% - Accent5 2 3 5" xfId="5112"/>
    <cellStyle name="40% - Accent5 2 3 6" xfId="5113"/>
    <cellStyle name="40% - Accent5 2 3 7" xfId="5114"/>
    <cellStyle name="40% - Accent5 2 3 8" xfId="5115"/>
    <cellStyle name="40% - Accent5 2 30" xfId="5116"/>
    <cellStyle name="40% - Accent5 2 31" xfId="5117"/>
    <cellStyle name="40% - Accent5 2 32" xfId="5118"/>
    <cellStyle name="40% - Accent5 2 33" xfId="5119"/>
    <cellStyle name="40% - Accent5 2 34" xfId="5120"/>
    <cellStyle name="40% - Accent5 2 35" xfId="5121"/>
    <cellStyle name="40% - Accent5 2 36" xfId="5122"/>
    <cellStyle name="40% - Accent5 2 37" xfId="5123"/>
    <cellStyle name="40% - Accent5 2 38" xfId="5124"/>
    <cellStyle name="40% - Accent5 2 4" xfId="5125"/>
    <cellStyle name="40% - Accent5 2 4 2" xfId="5126"/>
    <cellStyle name="40% - Accent5 2 4 3" xfId="5127"/>
    <cellStyle name="40% - Accent5 2 4 4" xfId="5128"/>
    <cellStyle name="40% - Accent5 2 4 5" xfId="5129"/>
    <cellStyle name="40% - Accent5 2 4 6" xfId="5130"/>
    <cellStyle name="40% - Accent5 2 4 7" xfId="5131"/>
    <cellStyle name="40% - Accent5 2 4 8" xfId="5132"/>
    <cellStyle name="40% - Accent5 2 5" xfId="5133"/>
    <cellStyle name="40% - Accent5 2 5 2" xfId="5134"/>
    <cellStyle name="40% - Accent5 2 5 3" xfId="5135"/>
    <cellStyle name="40% - Accent5 2 5 4" xfId="5136"/>
    <cellStyle name="40% - Accent5 2 5 5" xfId="5137"/>
    <cellStyle name="40% - Accent5 2 5 6" xfId="5138"/>
    <cellStyle name="40% - Accent5 2 5 7" xfId="5139"/>
    <cellStyle name="40% - Accent5 2 5 8" xfId="5140"/>
    <cellStyle name="40% - Accent5 2 6" xfId="5141"/>
    <cellStyle name="40% - Accent5 2 6 2" xfId="5142"/>
    <cellStyle name="40% - Accent5 2 6 3" xfId="5143"/>
    <cellStyle name="40% - Accent5 2 6 4" xfId="5144"/>
    <cellStyle name="40% - Accent5 2 6 5" xfId="5145"/>
    <cellStyle name="40% - Accent5 2 6 6" xfId="5146"/>
    <cellStyle name="40% - Accent5 2 6 7" xfId="5147"/>
    <cellStyle name="40% - Accent5 2 6 8" xfId="5148"/>
    <cellStyle name="40% - Accent5 2 7" xfId="5149"/>
    <cellStyle name="40% - Accent5 2 7 2" xfId="5150"/>
    <cellStyle name="40% - Accent5 2 7 3" xfId="5151"/>
    <cellStyle name="40% - Accent5 2 7 4" xfId="5152"/>
    <cellStyle name="40% - Accent5 2 7 5" xfId="5153"/>
    <cellStyle name="40% - Accent5 2 7 6" xfId="5154"/>
    <cellStyle name="40% - Accent5 2 7 7" xfId="5155"/>
    <cellStyle name="40% - Accent5 2 7 8" xfId="5156"/>
    <cellStyle name="40% - Accent5 2 8" xfId="5157"/>
    <cellStyle name="40% - Accent5 2 8 2" xfId="5158"/>
    <cellStyle name="40% - Accent5 2 8 3" xfId="5159"/>
    <cellStyle name="40% - Accent5 2 8 4" xfId="5160"/>
    <cellStyle name="40% - Accent5 2 8 5" xfId="5161"/>
    <cellStyle name="40% - Accent5 2 8 6" xfId="5162"/>
    <cellStyle name="40% - Accent5 2 8 7" xfId="5163"/>
    <cellStyle name="40% - Accent5 2 8 8" xfId="5164"/>
    <cellStyle name="40% - Accent5 2 9" xfId="5165"/>
    <cellStyle name="40% - Accent5 2 9 2" xfId="5166"/>
    <cellStyle name="40% - Accent5 2 9 3" xfId="5167"/>
    <cellStyle name="40% - Accent5 2 9 4" xfId="5168"/>
    <cellStyle name="40% - Accent5 2 9 5" xfId="5169"/>
    <cellStyle name="40% - Accent5 2 9 6" xfId="5170"/>
    <cellStyle name="40% - Accent5 2 9 7" xfId="5171"/>
    <cellStyle name="40% - Accent5 2 9 8" xfId="5172"/>
    <cellStyle name="40% - Accent5 3" xfId="5173"/>
    <cellStyle name="40% - Accent5 3 10" xfId="5174"/>
    <cellStyle name="40% - Accent5 3 10 2" xfId="5175"/>
    <cellStyle name="40% - Accent5 3 10 3" xfId="5176"/>
    <cellStyle name="40% - Accent5 3 10 4" xfId="5177"/>
    <cellStyle name="40% - Accent5 3 10 5" xfId="5178"/>
    <cellStyle name="40% - Accent5 3 10 6" xfId="5179"/>
    <cellStyle name="40% - Accent5 3 10 7" xfId="5180"/>
    <cellStyle name="40% - Accent5 3 10 8" xfId="5181"/>
    <cellStyle name="40% - Accent5 3 11" xfId="5182"/>
    <cellStyle name="40% - Accent5 3 11 2" xfId="5183"/>
    <cellStyle name="40% - Accent5 3 11 3" xfId="5184"/>
    <cellStyle name="40% - Accent5 3 11 4" xfId="5185"/>
    <cellStyle name="40% - Accent5 3 11 5" xfId="5186"/>
    <cellStyle name="40% - Accent5 3 11 6" xfId="5187"/>
    <cellStyle name="40% - Accent5 3 11 7" xfId="5188"/>
    <cellStyle name="40% - Accent5 3 11 8" xfId="5189"/>
    <cellStyle name="40% - Accent5 3 12" xfId="5190"/>
    <cellStyle name="40% - Accent5 3 12 2" xfId="5191"/>
    <cellStyle name="40% - Accent5 3 12 3" xfId="5192"/>
    <cellStyle name="40% - Accent5 3 12 4" xfId="5193"/>
    <cellStyle name="40% - Accent5 3 12 5" xfId="5194"/>
    <cellStyle name="40% - Accent5 3 12 6" xfId="5195"/>
    <cellStyle name="40% - Accent5 3 12 7" xfId="5196"/>
    <cellStyle name="40% - Accent5 3 12 8" xfId="5197"/>
    <cellStyle name="40% - Accent5 3 13" xfId="5198"/>
    <cellStyle name="40% - Accent5 3 13 2" xfId="5199"/>
    <cellStyle name="40% - Accent5 3 13 3" xfId="5200"/>
    <cellStyle name="40% - Accent5 3 13 4" xfId="5201"/>
    <cellStyle name="40% - Accent5 3 13 5" xfId="5202"/>
    <cellStyle name="40% - Accent5 3 13 6" xfId="5203"/>
    <cellStyle name="40% - Accent5 3 13 7" xfId="5204"/>
    <cellStyle name="40% - Accent5 3 13 8" xfId="5205"/>
    <cellStyle name="40% - Accent5 3 14" xfId="5206"/>
    <cellStyle name="40% - Accent5 3 14 2" xfId="5207"/>
    <cellStyle name="40% - Accent5 3 14 3" xfId="5208"/>
    <cellStyle name="40% - Accent5 3 14 4" xfId="5209"/>
    <cellStyle name="40% - Accent5 3 14 5" xfId="5210"/>
    <cellStyle name="40% - Accent5 3 14 6" xfId="5211"/>
    <cellStyle name="40% - Accent5 3 14 7" xfId="5212"/>
    <cellStyle name="40% - Accent5 3 14 8" xfId="5213"/>
    <cellStyle name="40% - Accent5 3 15" xfId="5214"/>
    <cellStyle name="40% - Accent5 3 15 2" xfId="5215"/>
    <cellStyle name="40% - Accent5 3 15 3" xfId="5216"/>
    <cellStyle name="40% - Accent5 3 15 4" xfId="5217"/>
    <cellStyle name="40% - Accent5 3 15 5" xfId="5218"/>
    <cellStyle name="40% - Accent5 3 15 6" xfId="5219"/>
    <cellStyle name="40% - Accent5 3 15 7" xfId="5220"/>
    <cellStyle name="40% - Accent5 3 15 8" xfId="5221"/>
    <cellStyle name="40% - Accent5 3 16" xfId="5222"/>
    <cellStyle name="40% - Accent5 3 16 2" xfId="5223"/>
    <cellStyle name="40% - Accent5 3 16 3" xfId="5224"/>
    <cellStyle name="40% - Accent5 3 16 4" xfId="5225"/>
    <cellStyle name="40% - Accent5 3 16 5" xfId="5226"/>
    <cellStyle name="40% - Accent5 3 16 6" xfId="5227"/>
    <cellStyle name="40% - Accent5 3 16 7" xfId="5228"/>
    <cellStyle name="40% - Accent5 3 16 8" xfId="5229"/>
    <cellStyle name="40% - Accent5 3 17" xfId="5230"/>
    <cellStyle name="40% - Accent5 3 17 2" xfId="5231"/>
    <cellStyle name="40% - Accent5 3 17 3" xfId="5232"/>
    <cellStyle name="40% - Accent5 3 17 4" xfId="5233"/>
    <cellStyle name="40% - Accent5 3 17 5" xfId="5234"/>
    <cellStyle name="40% - Accent5 3 17 6" xfId="5235"/>
    <cellStyle name="40% - Accent5 3 17 7" xfId="5236"/>
    <cellStyle name="40% - Accent5 3 17 8" xfId="5237"/>
    <cellStyle name="40% - Accent5 3 18" xfId="5238"/>
    <cellStyle name="40% - Accent5 3 18 2" xfId="5239"/>
    <cellStyle name="40% - Accent5 3 18 3" xfId="5240"/>
    <cellStyle name="40% - Accent5 3 18 4" xfId="5241"/>
    <cellStyle name="40% - Accent5 3 18 5" xfId="5242"/>
    <cellStyle name="40% - Accent5 3 18 6" xfId="5243"/>
    <cellStyle name="40% - Accent5 3 18 7" xfId="5244"/>
    <cellStyle name="40% - Accent5 3 18 8" xfId="5245"/>
    <cellStyle name="40% - Accent5 3 19" xfId="5246"/>
    <cellStyle name="40% - Accent5 3 2" xfId="5247"/>
    <cellStyle name="40% - Accent5 3 2 2" xfId="5248"/>
    <cellStyle name="40% - Accent5 3 2 3" xfId="5249"/>
    <cellStyle name="40% - Accent5 3 2 4" xfId="5250"/>
    <cellStyle name="40% - Accent5 3 2 5" xfId="5251"/>
    <cellStyle name="40% - Accent5 3 2 6" xfId="5252"/>
    <cellStyle name="40% - Accent5 3 2 7" xfId="5253"/>
    <cellStyle name="40% - Accent5 3 2 8" xfId="5254"/>
    <cellStyle name="40% - Accent5 3 20" xfId="5255"/>
    <cellStyle name="40% - Accent5 3 21" xfId="5256"/>
    <cellStyle name="40% - Accent5 3 22" xfId="5257"/>
    <cellStyle name="40% - Accent5 3 23" xfId="5258"/>
    <cellStyle name="40% - Accent5 3 24" xfId="5259"/>
    <cellStyle name="40% - Accent5 3 25" xfId="5260"/>
    <cellStyle name="40% - Accent5 3 26" xfId="5261"/>
    <cellStyle name="40% - Accent5 3 27" xfId="5262"/>
    <cellStyle name="40% - Accent5 3 28" xfId="5263"/>
    <cellStyle name="40% - Accent5 3 29" xfId="5264"/>
    <cellStyle name="40% - Accent5 3 3" xfId="5265"/>
    <cellStyle name="40% - Accent5 3 3 2" xfId="5266"/>
    <cellStyle name="40% - Accent5 3 3 3" xfId="5267"/>
    <cellStyle name="40% - Accent5 3 3 4" xfId="5268"/>
    <cellStyle name="40% - Accent5 3 3 5" xfId="5269"/>
    <cellStyle name="40% - Accent5 3 3 6" xfId="5270"/>
    <cellStyle name="40% - Accent5 3 3 7" xfId="5271"/>
    <cellStyle name="40% - Accent5 3 3 8" xfId="5272"/>
    <cellStyle name="40% - Accent5 3 30" xfId="5273"/>
    <cellStyle name="40% - Accent5 3 31" xfId="5274"/>
    <cellStyle name="40% - Accent5 3 32" xfId="5275"/>
    <cellStyle name="40% - Accent5 3 33" xfId="5276"/>
    <cellStyle name="40% - Accent5 3 34" xfId="5277"/>
    <cellStyle name="40% - Accent5 3 35" xfId="5278"/>
    <cellStyle name="40% - Accent5 3 4" xfId="5279"/>
    <cellStyle name="40% - Accent5 3 4 2" xfId="5280"/>
    <cellStyle name="40% - Accent5 3 4 3" xfId="5281"/>
    <cellStyle name="40% - Accent5 3 4 4" xfId="5282"/>
    <cellStyle name="40% - Accent5 3 4 5" xfId="5283"/>
    <cellStyle name="40% - Accent5 3 4 6" xfId="5284"/>
    <cellStyle name="40% - Accent5 3 4 7" xfId="5285"/>
    <cellStyle name="40% - Accent5 3 4 8" xfId="5286"/>
    <cellStyle name="40% - Accent5 3 5" xfId="5287"/>
    <cellStyle name="40% - Accent5 3 5 2" xfId="5288"/>
    <cellStyle name="40% - Accent5 3 5 3" xfId="5289"/>
    <cellStyle name="40% - Accent5 3 5 4" xfId="5290"/>
    <cellStyle name="40% - Accent5 3 5 5" xfId="5291"/>
    <cellStyle name="40% - Accent5 3 5 6" xfId="5292"/>
    <cellStyle name="40% - Accent5 3 5 7" xfId="5293"/>
    <cellStyle name="40% - Accent5 3 5 8" xfId="5294"/>
    <cellStyle name="40% - Accent5 3 6" xfId="5295"/>
    <cellStyle name="40% - Accent5 3 6 2" xfId="5296"/>
    <cellStyle name="40% - Accent5 3 6 3" xfId="5297"/>
    <cellStyle name="40% - Accent5 3 6 4" xfId="5298"/>
    <cellStyle name="40% - Accent5 3 6 5" xfId="5299"/>
    <cellStyle name="40% - Accent5 3 6 6" xfId="5300"/>
    <cellStyle name="40% - Accent5 3 6 7" xfId="5301"/>
    <cellStyle name="40% - Accent5 3 6 8" xfId="5302"/>
    <cellStyle name="40% - Accent5 3 7" xfId="5303"/>
    <cellStyle name="40% - Accent5 3 7 2" xfId="5304"/>
    <cellStyle name="40% - Accent5 3 7 3" xfId="5305"/>
    <cellStyle name="40% - Accent5 3 7 4" xfId="5306"/>
    <cellStyle name="40% - Accent5 3 7 5" xfId="5307"/>
    <cellStyle name="40% - Accent5 3 7 6" xfId="5308"/>
    <cellStyle name="40% - Accent5 3 7 7" xfId="5309"/>
    <cellStyle name="40% - Accent5 3 7 8" xfId="5310"/>
    <cellStyle name="40% - Accent5 3 8" xfId="5311"/>
    <cellStyle name="40% - Accent5 3 8 2" xfId="5312"/>
    <cellStyle name="40% - Accent5 3 8 3" xfId="5313"/>
    <cellStyle name="40% - Accent5 3 8 4" xfId="5314"/>
    <cellStyle name="40% - Accent5 3 8 5" xfId="5315"/>
    <cellStyle name="40% - Accent5 3 8 6" xfId="5316"/>
    <cellStyle name="40% - Accent5 3 8 7" xfId="5317"/>
    <cellStyle name="40% - Accent5 3 8 8" xfId="5318"/>
    <cellStyle name="40% - Accent5 3 9" xfId="5319"/>
    <cellStyle name="40% - Accent5 3 9 2" xfId="5320"/>
    <cellStyle name="40% - Accent5 3 9 3" xfId="5321"/>
    <cellStyle name="40% - Accent5 3 9 4" xfId="5322"/>
    <cellStyle name="40% - Accent5 3 9 5" xfId="5323"/>
    <cellStyle name="40% - Accent5 3 9 6" xfId="5324"/>
    <cellStyle name="40% - Accent5 3 9 7" xfId="5325"/>
    <cellStyle name="40% - Accent5 3 9 8" xfId="5326"/>
    <cellStyle name="40% - Accent5 4" xfId="5327"/>
    <cellStyle name="40% - Accent5 4 10" xfId="5328"/>
    <cellStyle name="40% - Accent5 4 10 2" xfId="5329"/>
    <cellStyle name="40% - Accent5 4 10 3" xfId="5330"/>
    <cellStyle name="40% - Accent5 4 10 4" xfId="5331"/>
    <cellStyle name="40% - Accent5 4 10 5" xfId="5332"/>
    <cellStyle name="40% - Accent5 4 10 6" xfId="5333"/>
    <cellStyle name="40% - Accent5 4 10 7" xfId="5334"/>
    <cellStyle name="40% - Accent5 4 10 8" xfId="5335"/>
    <cellStyle name="40% - Accent5 4 11" xfId="5336"/>
    <cellStyle name="40% - Accent5 4 11 2" xfId="5337"/>
    <cellStyle name="40% - Accent5 4 11 3" xfId="5338"/>
    <cellStyle name="40% - Accent5 4 11 4" xfId="5339"/>
    <cellStyle name="40% - Accent5 4 11 5" xfId="5340"/>
    <cellStyle name="40% - Accent5 4 11 6" xfId="5341"/>
    <cellStyle name="40% - Accent5 4 11 7" xfId="5342"/>
    <cellStyle name="40% - Accent5 4 11 8" xfId="5343"/>
    <cellStyle name="40% - Accent5 4 12" xfId="5344"/>
    <cellStyle name="40% - Accent5 4 12 2" xfId="5345"/>
    <cellStyle name="40% - Accent5 4 12 3" xfId="5346"/>
    <cellStyle name="40% - Accent5 4 12 4" xfId="5347"/>
    <cellStyle name="40% - Accent5 4 12 5" xfId="5348"/>
    <cellStyle name="40% - Accent5 4 12 6" xfId="5349"/>
    <cellStyle name="40% - Accent5 4 12 7" xfId="5350"/>
    <cellStyle name="40% - Accent5 4 12 8" xfId="5351"/>
    <cellStyle name="40% - Accent5 4 13" xfId="5352"/>
    <cellStyle name="40% - Accent5 4 13 2" xfId="5353"/>
    <cellStyle name="40% - Accent5 4 13 3" xfId="5354"/>
    <cellStyle name="40% - Accent5 4 13 4" xfId="5355"/>
    <cellStyle name="40% - Accent5 4 13 5" xfId="5356"/>
    <cellStyle name="40% - Accent5 4 13 6" xfId="5357"/>
    <cellStyle name="40% - Accent5 4 13 7" xfId="5358"/>
    <cellStyle name="40% - Accent5 4 13 8" xfId="5359"/>
    <cellStyle name="40% - Accent5 4 14" xfId="5360"/>
    <cellStyle name="40% - Accent5 4 14 2" xfId="5361"/>
    <cellStyle name="40% - Accent5 4 14 3" xfId="5362"/>
    <cellStyle name="40% - Accent5 4 14 4" xfId="5363"/>
    <cellStyle name="40% - Accent5 4 14 5" xfId="5364"/>
    <cellStyle name="40% - Accent5 4 14 6" xfId="5365"/>
    <cellStyle name="40% - Accent5 4 14 7" xfId="5366"/>
    <cellStyle name="40% - Accent5 4 14 8" xfId="5367"/>
    <cellStyle name="40% - Accent5 4 15" xfId="5368"/>
    <cellStyle name="40% - Accent5 4 15 2" xfId="5369"/>
    <cellStyle name="40% - Accent5 4 15 3" xfId="5370"/>
    <cellStyle name="40% - Accent5 4 15 4" xfId="5371"/>
    <cellStyle name="40% - Accent5 4 15 5" xfId="5372"/>
    <cellStyle name="40% - Accent5 4 15 6" xfId="5373"/>
    <cellStyle name="40% - Accent5 4 15 7" xfId="5374"/>
    <cellStyle name="40% - Accent5 4 15 8" xfId="5375"/>
    <cellStyle name="40% - Accent5 4 16" xfId="5376"/>
    <cellStyle name="40% - Accent5 4 16 2" xfId="5377"/>
    <cellStyle name="40% - Accent5 4 16 3" xfId="5378"/>
    <cellStyle name="40% - Accent5 4 16 4" xfId="5379"/>
    <cellStyle name="40% - Accent5 4 16 5" xfId="5380"/>
    <cellStyle name="40% - Accent5 4 16 6" xfId="5381"/>
    <cellStyle name="40% - Accent5 4 16 7" xfId="5382"/>
    <cellStyle name="40% - Accent5 4 16 8" xfId="5383"/>
    <cellStyle name="40% - Accent5 4 17" xfId="5384"/>
    <cellStyle name="40% - Accent5 4 17 2" xfId="5385"/>
    <cellStyle name="40% - Accent5 4 17 3" xfId="5386"/>
    <cellStyle name="40% - Accent5 4 17 4" xfId="5387"/>
    <cellStyle name="40% - Accent5 4 17 5" xfId="5388"/>
    <cellStyle name="40% - Accent5 4 17 6" xfId="5389"/>
    <cellStyle name="40% - Accent5 4 17 7" xfId="5390"/>
    <cellStyle name="40% - Accent5 4 17 8" xfId="5391"/>
    <cellStyle name="40% - Accent5 4 18" xfId="5392"/>
    <cellStyle name="40% - Accent5 4 18 2" xfId="5393"/>
    <cellStyle name="40% - Accent5 4 18 3" xfId="5394"/>
    <cellStyle name="40% - Accent5 4 18 4" xfId="5395"/>
    <cellStyle name="40% - Accent5 4 18 5" xfId="5396"/>
    <cellStyle name="40% - Accent5 4 18 6" xfId="5397"/>
    <cellStyle name="40% - Accent5 4 18 7" xfId="5398"/>
    <cellStyle name="40% - Accent5 4 18 8" xfId="5399"/>
    <cellStyle name="40% - Accent5 4 19" xfId="5400"/>
    <cellStyle name="40% - Accent5 4 2" xfId="5401"/>
    <cellStyle name="40% - Accent5 4 2 2" xfId="5402"/>
    <cellStyle name="40% - Accent5 4 2 3" xfId="5403"/>
    <cellStyle name="40% - Accent5 4 2 4" xfId="5404"/>
    <cellStyle name="40% - Accent5 4 2 5" xfId="5405"/>
    <cellStyle name="40% - Accent5 4 2 6" xfId="5406"/>
    <cellStyle name="40% - Accent5 4 2 7" xfId="5407"/>
    <cellStyle name="40% - Accent5 4 2 8" xfId="5408"/>
    <cellStyle name="40% - Accent5 4 20" xfId="5409"/>
    <cellStyle name="40% - Accent5 4 21" xfId="5410"/>
    <cellStyle name="40% - Accent5 4 22" xfId="5411"/>
    <cellStyle name="40% - Accent5 4 23" xfId="5412"/>
    <cellStyle name="40% - Accent5 4 24" xfId="5413"/>
    <cellStyle name="40% - Accent5 4 25" xfId="5414"/>
    <cellStyle name="40% - Accent5 4 26" xfId="5415"/>
    <cellStyle name="40% - Accent5 4 27" xfId="5416"/>
    <cellStyle name="40% - Accent5 4 28" xfId="5417"/>
    <cellStyle name="40% - Accent5 4 29" xfId="5418"/>
    <cellStyle name="40% - Accent5 4 3" xfId="5419"/>
    <cellStyle name="40% - Accent5 4 3 2" xfId="5420"/>
    <cellStyle name="40% - Accent5 4 3 3" xfId="5421"/>
    <cellStyle name="40% - Accent5 4 3 4" xfId="5422"/>
    <cellStyle name="40% - Accent5 4 3 5" xfId="5423"/>
    <cellStyle name="40% - Accent5 4 3 6" xfId="5424"/>
    <cellStyle name="40% - Accent5 4 3 7" xfId="5425"/>
    <cellStyle name="40% - Accent5 4 3 8" xfId="5426"/>
    <cellStyle name="40% - Accent5 4 30" xfId="5427"/>
    <cellStyle name="40% - Accent5 4 31" xfId="5428"/>
    <cellStyle name="40% - Accent5 4 32" xfId="5429"/>
    <cellStyle name="40% - Accent5 4 33" xfId="5430"/>
    <cellStyle name="40% - Accent5 4 34" xfId="5431"/>
    <cellStyle name="40% - Accent5 4 35" xfId="5432"/>
    <cellStyle name="40% - Accent5 4 4" xfId="5433"/>
    <cellStyle name="40% - Accent5 4 4 2" xfId="5434"/>
    <cellStyle name="40% - Accent5 4 4 3" xfId="5435"/>
    <cellStyle name="40% - Accent5 4 4 4" xfId="5436"/>
    <cellStyle name="40% - Accent5 4 4 5" xfId="5437"/>
    <cellStyle name="40% - Accent5 4 4 6" xfId="5438"/>
    <cellStyle name="40% - Accent5 4 4 7" xfId="5439"/>
    <cellStyle name="40% - Accent5 4 4 8" xfId="5440"/>
    <cellStyle name="40% - Accent5 4 5" xfId="5441"/>
    <cellStyle name="40% - Accent5 4 5 2" xfId="5442"/>
    <cellStyle name="40% - Accent5 4 5 3" xfId="5443"/>
    <cellStyle name="40% - Accent5 4 5 4" xfId="5444"/>
    <cellStyle name="40% - Accent5 4 5 5" xfId="5445"/>
    <cellStyle name="40% - Accent5 4 5 6" xfId="5446"/>
    <cellStyle name="40% - Accent5 4 5 7" xfId="5447"/>
    <cellStyle name="40% - Accent5 4 5 8" xfId="5448"/>
    <cellStyle name="40% - Accent5 4 6" xfId="5449"/>
    <cellStyle name="40% - Accent5 4 6 2" xfId="5450"/>
    <cellStyle name="40% - Accent5 4 6 3" xfId="5451"/>
    <cellStyle name="40% - Accent5 4 6 4" xfId="5452"/>
    <cellStyle name="40% - Accent5 4 6 5" xfId="5453"/>
    <cellStyle name="40% - Accent5 4 6 6" xfId="5454"/>
    <cellStyle name="40% - Accent5 4 6 7" xfId="5455"/>
    <cellStyle name="40% - Accent5 4 6 8" xfId="5456"/>
    <cellStyle name="40% - Accent5 4 7" xfId="5457"/>
    <cellStyle name="40% - Accent5 4 7 2" xfId="5458"/>
    <cellStyle name="40% - Accent5 4 7 3" xfId="5459"/>
    <cellStyle name="40% - Accent5 4 7 4" xfId="5460"/>
    <cellStyle name="40% - Accent5 4 7 5" xfId="5461"/>
    <cellStyle name="40% - Accent5 4 7 6" xfId="5462"/>
    <cellStyle name="40% - Accent5 4 7 7" xfId="5463"/>
    <cellStyle name="40% - Accent5 4 7 8" xfId="5464"/>
    <cellStyle name="40% - Accent5 4 8" xfId="5465"/>
    <cellStyle name="40% - Accent5 4 8 2" xfId="5466"/>
    <cellStyle name="40% - Accent5 4 8 3" xfId="5467"/>
    <cellStyle name="40% - Accent5 4 8 4" xfId="5468"/>
    <cellStyle name="40% - Accent5 4 8 5" xfId="5469"/>
    <cellStyle name="40% - Accent5 4 8 6" xfId="5470"/>
    <cellStyle name="40% - Accent5 4 8 7" xfId="5471"/>
    <cellStyle name="40% - Accent5 4 8 8" xfId="5472"/>
    <cellStyle name="40% - Accent5 4 9" xfId="5473"/>
    <cellStyle name="40% - Accent5 4 9 2" xfId="5474"/>
    <cellStyle name="40% - Accent5 4 9 3" xfId="5475"/>
    <cellStyle name="40% - Accent5 4 9 4" xfId="5476"/>
    <cellStyle name="40% - Accent5 4 9 5" xfId="5477"/>
    <cellStyle name="40% - Accent5 4 9 6" xfId="5478"/>
    <cellStyle name="40% - Accent5 4 9 7" xfId="5479"/>
    <cellStyle name="40% - Accent5 4 9 8" xfId="5480"/>
    <cellStyle name="40% - Accent5 5" xfId="5481"/>
    <cellStyle name="40% - Accent5 5 10" xfId="5482"/>
    <cellStyle name="40% - Accent5 5 10 2" xfId="5483"/>
    <cellStyle name="40% - Accent5 5 10 3" xfId="5484"/>
    <cellStyle name="40% - Accent5 5 10 4" xfId="5485"/>
    <cellStyle name="40% - Accent5 5 10 5" xfId="5486"/>
    <cellStyle name="40% - Accent5 5 10 6" xfId="5487"/>
    <cellStyle name="40% - Accent5 5 10 7" xfId="5488"/>
    <cellStyle name="40% - Accent5 5 10 8" xfId="5489"/>
    <cellStyle name="40% - Accent5 5 11" xfId="5490"/>
    <cellStyle name="40% - Accent5 5 11 2" xfId="5491"/>
    <cellStyle name="40% - Accent5 5 11 3" xfId="5492"/>
    <cellStyle name="40% - Accent5 5 11 4" xfId="5493"/>
    <cellStyle name="40% - Accent5 5 11 5" xfId="5494"/>
    <cellStyle name="40% - Accent5 5 11 6" xfId="5495"/>
    <cellStyle name="40% - Accent5 5 11 7" xfId="5496"/>
    <cellStyle name="40% - Accent5 5 11 8" xfId="5497"/>
    <cellStyle name="40% - Accent5 5 12" xfId="5498"/>
    <cellStyle name="40% - Accent5 5 12 2" xfId="5499"/>
    <cellStyle name="40% - Accent5 5 12 3" xfId="5500"/>
    <cellStyle name="40% - Accent5 5 12 4" xfId="5501"/>
    <cellStyle name="40% - Accent5 5 12 5" xfId="5502"/>
    <cellStyle name="40% - Accent5 5 12 6" xfId="5503"/>
    <cellStyle name="40% - Accent5 5 12 7" xfId="5504"/>
    <cellStyle name="40% - Accent5 5 12 8" xfId="5505"/>
    <cellStyle name="40% - Accent5 5 13" xfId="5506"/>
    <cellStyle name="40% - Accent5 5 13 2" xfId="5507"/>
    <cellStyle name="40% - Accent5 5 13 3" xfId="5508"/>
    <cellStyle name="40% - Accent5 5 13 4" xfId="5509"/>
    <cellStyle name="40% - Accent5 5 13 5" xfId="5510"/>
    <cellStyle name="40% - Accent5 5 13 6" xfId="5511"/>
    <cellStyle name="40% - Accent5 5 13 7" xfId="5512"/>
    <cellStyle name="40% - Accent5 5 13 8" xfId="5513"/>
    <cellStyle name="40% - Accent5 5 14" xfId="5514"/>
    <cellStyle name="40% - Accent5 5 14 2" xfId="5515"/>
    <cellStyle name="40% - Accent5 5 14 3" xfId="5516"/>
    <cellStyle name="40% - Accent5 5 14 4" xfId="5517"/>
    <cellStyle name="40% - Accent5 5 14 5" xfId="5518"/>
    <cellStyle name="40% - Accent5 5 14 6" xfId="5519"/>
    <cellStyle name="40% - Accent5 5 14 7" xfId="5520"/>
    <cellStyle name="40% - Accent5 5 14 8" xfId="5521"/>
    <cellStyle name="40% - Accent5 5 15" xfId="5522"/>
    <cellStyle name="40% - Accent5 5 15 2" xfId="5523"/>
    <cellStyle name="40% - Accent5 5 15 3" xfId="5524"/>
    <cellStyle name="40% - Accent5 5 15 4" xfId="5525"/>
    <cellStyle name="40% - Accent5 5 15 5" xfId="5526"/>
    <cellStyle name="40% - Accent5 5 15 6" xfId="5527"/>
    <cellStyle name="40% - Accent5 5 15 7" xfId="5528"/>
    <cellStyle name="40% - Accent5 5 15 8" xfId="5529"/>
    <cellStyle name="40% - Accent5 5 16" xfId="5530"/>
    <cellStyle name="40% - Accent5 5 16 2" xfId="5531"/>
    <cellStyle name="40% - Accent5 5 16 3" xfId="5532"/>
    <cellStyle name="40% - Accent5 5 16 4" xfId="5533"/>
    <cellStyle name="40% - Accent5 5 16 5" xfId="5534"/>
    <cellStyle name="40% - Accent5 5 16 6" xfId="5535"/>
    <cellStyle name="40% - Accent5 5 16 7" xfId="5536"/>
    <cellStyle name="40% - Accent5 5 16 8" xfId="5537"/>
    <cellStyle name="40% - Accent5 5 17" xfId="5538"/>
    <cellStyle name="40% - Accent5 5 17 2" xfId="5539"/>
    <cellStyle name="40% - Accent5 5 17 3" xfId="5540"/>
    <cellStyle name="40% - Accent5 5 17 4" xfId="5541"/>
    <cellStyle name="40% - Accent5 5 17 5" xfId="5542"/>
    <cellStyle name="40% - Accent5 5 17 6" xfId="5543"/>
    <cellStyle name="40% - Accent5 5 17 7" xfId="5544"/>
    <cellStyle name="40% - Accent5 5 17 8" xfId="5545"/>
    <cellStyle name="40% - Accent5 5 18" xfId="5546"/>
    <cellStyle name="40% - Accent5 5 18 2" xfId="5547"/>
    <cellStyle name="40% - Accent5 5 18 3" xfId="5548"/>
    <cellStyle name="40% - Accent5 5 18 4" xfId="5549"/>
    <cellStyle name="40% - Accent5 5 18 5" xfId="5550"/>
    <cellStyle name="40% - Accent5 5 18 6" xfId="5551"/>
    <cellStyle name="40% - Accent5 5 18 7" xfId="5552"/>
    <cellStyle name="40% - Accent5 5 18 8" xfId="5553"/>
    <cellStyle name="40% - Accent5 5 19" xfId="5554"/>
    <cellStyle name="40% - Accent5 5 2" xfId="5555"/>
    <cellStyle name="40% - Accent5 5 2 2" xfId="5556"/>
    <cellStyle name="40% - Accent5 5 2 3" xfId="5557"/>
    <cellStyle name="40% - Accent5 5 2 4" xfId="5558"/>
    <cellStyle name="40% - Accent5 5 2 5" xfId="5559"/>
    <cellStyle name="40% - Accent5 5 2 6" xfId="5560"/>
    <cellStyle name="40% - Accent5 5 2 7" xfId="5561"/>
    <cellStyle name="40% - Accent5 5 2 8" xfId="5562"/>
    <cellStyle name="40% - Accent5 5 20" xfId="5563"/>
    <cellStyle name="40% - Accent5 5 21" xfId="5564"/>
    <cellStyle name="40% - Accent5 5 22" xfId="5565"/>
    <cellStyle name="40% - Accent5 5 23" xfId="5566"/>
    <cellStyle name="40% - Accent5 5 24" xfId="5567"/>
    <cellStyle name="40% - Accent5 5 25" xfId="5568"/>
    <cellStyle name="40% - Accent5 5 26" xfId="5569"/>
    <cellStyle name="40% - Accent5 5 27" xfId="5570"/>
    <cellStyle name="40% - Accent5 5 28" xfId="5571"/>
    <cellStyle name="40% - Accent5 5 29" xfId="5572"/>
    <cellStyle name="40% - Accent5 5 3" xfId="5573"/>
    <cellStyle name="40% - Accent5 5 3 2" xfId="5574"/>
    <cellStyle name="40% - Accent5 5 3 3" xfId="5575"/>
    <cellStyle name="40% - Accent5 5 3 4" xfId="5576"/>
    <cellStyle name="40% - Accent5 5 3 5" xfId="5577"/>
    <cellStyle name="40% - Accent5 5 3 6" xfId="5578"/>
    <cellStyle name="40% - Accent5 5 3 7" xfId="5579"/>
    <cellStyle name="40% - Accent5 5 3 8" xfId="5580"/>
    <cellStyle name="40% - Accent5 5 30" xfId="5581"/>
    <cellStyle name="40% - Accent5 5 31" xfId="5582"/>
    <cellStyle name="40% - Accent5 5 32" xfId="5583"/>
    <cellStyle name="40% - Accent5 5 33" xfId="5584"/>
    <cellStyle name="40% - Accent5 5 34" xfId="5585"/>
    <cellStyle name="40% - Accent5 5 35" xfId="5586"/>
    <cellStyle name="40% - Accent5 5 4" xfId="5587"/>
    <cellStyle name="40% - Accent5 5 4 2" xfId="5588"/>
    <cellStyle name="40% - Accent5 5 4 3" xfId="5589"/>
    <cellStyle name="40% - Accent5 5 4 4" xfId="5590"/>
    <cellStyle name="40% - Accent5 5 4 5" xfId="5591"/>
    <cellStyle name="40% - Accent5 5 4 6" xfId="5592"/>
    <cellStyle name="40% - Accent5 5 4 7" xfId="5593"/>
    <cellStyle name="40% - Accent5 5 4 8" xfId="5594"/>
    <cellStyle name="40% - Accent5 5 5" xfId="5595"/>
    <cellStyle name="40% - Accent5 5 5 2" xfId="5596"/>
    <cellStyle name="40% - Accent5 5 5 3" xfId="5597"/>
    <cellStyle name="40% - Accent5 5 5 4" xfId="5598"/>
    <cellStyle name="40% - Accent5 5 5 5" xfId="5599"/>
    <cellStyle name="40% - Accent5 5 5 6" xfId="5600"/>
    <cellStyle name="40% - Accent5 5 5 7" xfId="5601"/>
    <cellStyle name="40% - Accent5 5 5 8" xfId="5602"/>
    <cellStyle name="40% - Accent5 5 6" xfId="5603"/>
    <cellStyle name="40% - Accent5 5 6 2" xfId="5604"/>
    <cellStyle name="40% - Accent5 5 6 3" xfId="5605"/>
    <cellStyle name="40% - Accent5 5 6 4" xfId="5606"/>
    <cellStyle name="40% - Accent5 5 6 5" xfId="5607"/>
    <cellStyle name="40% - Accent5 5 6 6" xfId="5608"/>
    <cellStyle name="40% - Accent5 5 6 7" xfId="5609"/>
    <cellStyle name="40% - Accent5 5 6 8" xfId="5610"/>
    <cellStyle name="40% - Accent5 5 7" xfId="5611"/>
    <cellStyle name="40% - Accent5 5 7 2" xfId="5612"/>
    <cellStyle name="40% - Accent5 5 7 3" xfId="5613"/>
    <cellStyle name="40% - Accent5 5 7 4" xfId="5614"/>
    <cellStyle name="40% - Accent5 5 7 5" xfId="5615"/>
    <cellStyle name="40% - Accent5 5 7 6" xfId="5616"/>
    <cellStyle name="40% - Accent5 5 7 7" xfId="5617"/>
    <cellStyle name="40% - Accent5 5 7 8" xfId="5618"/>
    <cellStyle name="40% - Accent5 5 8" xfId="5619"/>
    <cellStyle name="40% - Accent5 5 8 2" xfId="5620"/>
    <cellStyle name="40% - Accent5 5 8 3" xfId="5621"/>
    <cellStyle name="40% - Accent5 5 8 4" xfId="5622"/>
    <cellStyle name="40% - Accent5 5 8 5" xfId="5623"/>
    <cellStyle name="40% - Accent5 5 8 6" xfId="5624"/>
    <cellStyle name="40% - Accent5 5 8 7" xfId="5625"/>
    <cellStyle name="40% - Accent5 5 8 8" xfId="5626"/>
    <cellStyle name="40% - Accent5 5 9" xfId="5627"/>
    <cellStyle name="40% - Accent5 5 9 2" xfId="5628"/>
    <cellStyle name="40% - Accent5 5 9 3" xfId="5629"/>
    <cellStyle name="40% - Accent5 5 9 4" xfId="5630"/>
    <cellStyle name="40% - Accent5 5 9 5" xfId="5631"/>
    <cellStyle name="40% - Accent5 5 9 6" xfId="5632"/>
    <cellStyle name="40% - Accent5 5 9 7" xfId="5633"/>
    <cellStyle name="40% - Accent5 5 9 8" xfId="5634"/>
    <cellStyle name="40% - Accent5 6" xfId="5635"/>
    <cellStyle name="40% - Accent6 2" xfId="5636"/>
    <cellStyle name="40% - Accent6 2 10" xfId="5637"/>
    <cellStyle name="40% - Accent6 2 10 2" xfId="5638"/>
    <cellStyle name="40% - Accent6 2 10 3" xfId="5639"/>
    <cellStyle name="40% - Accent6 2 10 4" xfId="5640"/>
    <cellStyle name="40% - Accent6 2 10 5" xfId="5641"/>
    <cellStyle name="40% - Accent6 2 10 6" xfId="5642"/>
    <cellStyle name="40% - Accent6 2 10 7" xfId="5643"/>
    <cellStyle name="40% - Accent6 2 10 8" xfId="5644"/>
    <cellStyle name="40% - Accent6 2 11" xfId="5645"/>
    <cellStyle name="40% - Accent6 2 11 2" xfId="5646"/>
    <cellStyle name="40% - Accent6 2 11 3" xfId="5647"/>
    <cellStyle name="40% - Accent6 2 11 4" xfId="5648"/>
    <cellStyle name="40% - Accent6 2 11 5" xfId="5649"/>
    <cellStyle name="40% - Accent6 2 11 6" xfId="5650"/>
    <cellStyle name="40% - Accent6 2 11 7" xfId="5651"/>
    <cellStyle name="40% - Accent6 2 11 8" xfId="5652"/>
    <cellStyle name="40% - Accent6 2 12" xfId="5653"/>
    <cellStyle name="40% - Accent6 2 12 2" xfId="5654"/>
    <cellStyle name="40% - Accent6 2 12 3" xfId="5655"/>
    <cellStyle name="40% - Accent6 2 12 4" xfId="5656"/>
    <cellStyle name="40% - Accent6 2 12 5" xfId="5657"/>
    <cellStyle name="40% - Accent6 2 12 6" xfId="5658"/>
    <cellStyle name="40% - Accent6 2 12 7" xfId="5659"/>
    <cellStyle name="40% - Accent6 2 12 8" xfId="5660"/>
    <cellStyle name="40% - Accent6 2 13" xfId="5661"/>
    <cellStyle name="40% - Accent6 2 13 2" xfId="5662"/>
    <cellStyle name="40% - Accent6 2 13 3" xfId="5663"/>
    <cellStyle name="40% - Accent6 2 13 4" xfId="5664"/>
    <cellStyle name="40% - Accent6 2 13 5" xfId="5665"/>
    <cellStyle name="40% - Accent6 2 13 6" xfId="5666"/>
    <cellStyle name="40% - Accent6 2 13 7" xfId="5667"/>
    <cellStyle name="40% - Accent6 2 13 8" xfId="5668"/>
    <cellStyle name="40% - Accent6 2 14" xfId="5669"/>
    <cellStyle name="40% - Accent6 2 14 2" xfId="5670"/>
    <cellStyle name="40% - Accent6 2 14 3" xfId="5671"/>
    <cellStyle name="40% - Accent6 2 14 4" xfId="5672"/>
    <cellStyle name="40% - Accent6 2 14 5" xfId="5673"/>
    <cellStyle name="40% - Accent6 2 14 6" xfId="5674"/>
    <cellStyle name="40% - Accent6 2 14 7" xfId="5675"/>
    <cellStyle name="40% - Accent6 2 14 8" xfId="5676"/>
    <cellStyle name="40% - Accent6 2 15" xfId="5677"/>
    <cellStyle name="40% - Accent6 2 15 2" xfId="5678"/>
    <cellStyle name="40% - Accent6 2 15 3" xfId="5679"/>
    <cellStyle name="40% - Accent6 2 15 4" xfId="5680"/>
    <cellStyle name="40% - Accent6 2 15 5" xfId="5681"/>
    <cellStyle name="40% - Accent6 2 15 6" xfId="5682"/>
    <cellStyle name="40% - Accent6 2 15 7" xfId="5683"/>
    <cellStyle name="40% - Accent6 2 15 8" xfId="5684"/>
    <cellStyle name="40% - Accent6 2 16" xfId="5685"/>
    <cellStyle name="40% - Accent6 2 16 2" xfId="5686"/>
    <cellStyle name="40% - Accent6 2 16 3" xfId="5687"/>
    <cellStyle name="40% - Accent6 2 16 4" xfId="5688"/>
    <cellStyle name="40% - Accent6 2 16 5" xfId="5689"/>
    <cellStyle name="40% - Accent6 2 16 6" xfId="5690"/>
    <cellStyle name="40% - Accent6 2 16 7" xfId="5691"/>
    <cellStyle name="40% - Accent6 2 16 8" xfId="5692"/>
    <cellStyle name="40% - Accent6 2 17" xfId="5693"/>
    <cellStyle name="40% - Accent6 2 17 2" xfId="5694"/>
    <cellStyle name="40% - Accent6 2 17 3" xfId="5695"/>
    <cellStyle name="40% - Accent6 2 17 4" xfId="5696"/>
    <cellStyle name="40% - Accent6 2 17 5" xfId="5697"/>
    <cellStyle name="40% - Accent6 2 17 6" xfId="5698"/>
    <cellStyle name="40% - Accent6 2 17 7" xfId="5699"/>
    <cellStyle name="40% - Accent6 2 17 8" xfId="5700"/>
    <cellStyle name="40% - Accent6 2 18" xfId="5701"/>
    <cellStyle name="40% - Accent6 2 18 2" xfId="5702"/>
    <cellStyle name="40% - Accent6 2 18 3" xfId="5703"/>
    <cellStyle name="40% - Accent6 2 18 4" xfId="5704"/>
    <cellStyle name="40% - Accent6 2 18 5" xfId="5705"/>
    <cellStyle name="40% - Accent6 2 18 6" xfId="5706"/>
    <cellStyle name="40% - Accent6 2 18 7" xfId="5707"/>
    <cellStyle name="40% - Accent6 2 18 8" xfId="5708"/>
    <cellStyle name="40% - Accent6 2 19" xfId="5709"/>
    <cellStyle name="40% - Accent6 2 2" xfId="5710"/>
    <cellStyle name="40% - Accent6 2 2 2" xfId="5711"/>
    <cellStyle name="40% - Accent6 2 2 3" xfId="5712"/>
    <cellStyle name="40% - Accent6 2 2 4" xfId="5713"/>
    <cellStyle name="40% - Accent6 2 2 5" xfId="5714"/>
    <cellStyle name="40% - Accent6 2 2 6" xfId="5715"/>
    <cellStyle name="40% - Accent6 2 2 7" xfId="5716"/>
    <cellStyle name="40% - Accent6 2 2 8" xfId="5717"/>
    <cellStyle name="40% - Accent6 2 20" xfId="5718"/>
    <cellStyle name="40% - Accent6 2 21" xfId="5719"/>
    <cellStyle name="40% - Accent6 2 22" xfId="5720"/>
    <cellStyle name="40% - Accent6 2 23" xfId="5721"/>
    <cellStyle name="40% - Accent6 2 24" xfId="5722"/>
    <cellStyle name="40% - Accent6 2 25" xfId="5723"/>
    <cellStyle name="40% - Accent6 2 26" xfId="5724"/>
    <cellStyle name="40% - Accent6 2 27" xfId="5725"/>
    <cellStyle name="40% - Accent6 2 28" xfId="5726"/>
    <cellStyle name="40% - Accent6 2 29" xfId="5727"/>
    <cellStyle name="40% - Accent6 2 3" xfId="5728"/>
    <cellStyle name="40% - Accent6 2 3 2" xfId="5729"/>
    <cellStyle name="40% - Accent6 2 3 3" xfId="5730"/>
    <cellStyle name="40% - Accent6 2 3 4" xfId="5731"/>
    <cellStyle name="40% - Accent6 2 3 5" xfId="5732"/>
    <cellStyle name="40% - Accent6 2 3 6" xfId="5733"/>
    <cellStyle name="40% - Accent6 2 3 7" xfId="5734"/>
    <cellStyle name="40% - Accent6 2 3 8" xfId="5735"/>
    <cellStyle name="40% - Accent6 2 30" xfId="5736"/>
    <cellStyle name="40% - Accent6 2 31" xfId="5737"/>
    <cellStyle name="40% - Accent6 2 32" xfId="5738"/>
    <cellStyle name="40% - Accent6 2 33" xfId="5739"/>
    <cellStyle name="40% - Accent6 2 34" xfId="5740"/>
    <cellStyle name="40% - Accent6 2 35" xfId="5741"/>
    <cellStyle name="40% - Accent6 2 36" xfId="5742"/>
    <cellStyle name="40% - Accent6 2 37" xfId="5743"/>
    <cellStyle name="40% - Accent6 2 38" xfId="5744"/>
    <cellStyle name="40% - Accent6 2 4" xfId="5745"/>
    <cellStyle name="40% - Accent6 2 4 2" xfId="5746"/>
    <cellStyle name="40% - Accent6 2 4 3" xfId="5747"/>
    <cellStyle name="40% - Accent6 2 4 4" xfId="5748"/>
    <cellStyle name="40% - Accent6 2 4 5" xfId="5749"/>
    <cellStyle name="40% - Accent6 2 4 6" xfId="5750"/>
    <cellStyle name="40% - Accent6 2 4 7" xfId="5751"/>
    <cellStyle name="40% - Accent6 2 4 8" xfId="5752"/>
    <cellStyle name="40% - Accent6 2 5" xfId="5753"/>
    <cellStyle name="40% - Accent6 2 5 2" xfId="5754"/>
    <cellStyle name="40% - Accent6 2 5 3" xfId="5755"/>
    <cellStyle name="40% - Accent6 2 5 4" xfId="5756"/>
    <cellStyle name="40% - Accent6 2 5 5" xfId="5757"/>
    <cellStyle name="40% - Accent6 2 5 6" xfId="5758"/>
    <cellStyle name="40% - Accent6 2 5 7" xfId="5759"/>
    <cellStyle name="40% - Accent6 2 5 8" xfId="5760"/>
    <cellStyle name="40% - Accent6 2 6" xfId="5761"/>
    <cellStyle name="40% - Accent6 2 6 2" xfId="5762"/>
    <cellStyle name="40% - Accent6 2 6 3" xfId="5763"/>
    <cellStyle name="40% - Accent6 2 6 4" xfId="5764"/>
    <cellStyle name="40% - Accent6 2 6 5" xfId="5765"/>
    <cellStyle name="40% - Accent6 2 6 6" xfId="5766"/>
    <cellStyle name="40% - Accent6 2 6 7" xfId="5767"/>
    <cellStyle name="40% - Accent6 2 6 8" xfId="5768"/>
    <cellStyle name="40% - Accent6 2 7" xfId="5769"/>
    <cellStyle name="40% - Accent6 2 7 2" xfId="5770"/>
    <cellStyle name="40% - Accent6 2 7 3" xfId="5771"/>
    <cellStyle name="40% - Accent6 2 7 4" xfId="5772"/>
    <cellStyle name="40% - Accent6 2 7 5" xfId="5773"/>
    <cellStyle name="40% - Accent6 2 7 6" xfId="5774"/>
    <cellStyle name="40% - Accent6 2 7 7" xfId="5775"/>
    <cellStyle name="40% - Accent6 2 7 8" xfId="5776"/>
    <cellStyle name="40% - Accent6 2 8" xfId="5777"/>
    <cellStyle name="40% - Accent6 2 8 2" xfId="5778"/>
    <cellStyle name="40% - Accent6 2 8 3" xfId="5779"/>
    <cellStyle name="40% - Accent6 2 8 4" xfId="5780"/>
    <cellStyle name="40% - Accent6 2 8 5" xfId="5781"/>
    <cellStyle name="40% - Accent6 2 8 6" xfId="5782"/>
    <cellStyle name="40% - Accent6 2 8 7" xfId="5783"/>
    <cellStyle name="40% - Accent6 2 8 8" xfId="5784"/>
    <cellStyle name="40% - Accent6 2 9" xfId="5785"/>
    <cellStyle name="40% - Accent6 2 9 2" xfId="5786"/>
    <cellStyle name="40% - Accent6 2 9 3" xfId="5787"/>
    <cellStyle name="40% - Accent6 2 9 4" xfId="5788"/>
    <cellStyle name="40% - Accent6 2 9 5" xfId="5789"/>
    <cellStyle name="40% - Accent6 2 9 6" xfId="5790"/>
    <cellStyle name="40% - Accent6 2 9 7" xfId="5791"/>
    <cellStyle name="40% - Accent6 2 9 8" xfId="5792"/>
    <cellStyle name="40% - Accent6 3" xfId="5793"/>
    <cellStyle name="40% - Accent6 3 10" xfId="5794"/>
    <cellStyle name="40% - Accent6 3 10 2" xfId="5795"/>
    <cellStyle name="40% - Accent6 3 10 3" xfId="5796"/>
    <cellStyle name="40% - Accent6 3 10 4" xfId="5797"/>
    <cellStyle name="40% - Accent6 3 10 5" xfId="5798"/>
    <cellStyle name="40% - Accent6 3 10 6" xfId="5799"/>
    <cellStyle name="40% - Accent6 3 10 7" xfId="5800"/>
    <cellStyle name="40% - Accent6 3 10 8" xfId="5801"/>
    <cellStyle name="40% - Accent6 3 11" xfId="5802"/>
    <cellStyle name="40% - Accent6 3 11 2" xfId="5803"/>
    <cellStyle name="40% - Accent6 3 11 3" xfId="5804"/>
    <cellStyle name="40% - Accent6 3 11 4" xfId="5805"/>
    <cellStyle name="40% - Accent6 3 11 5" xfId="5806"/>
    <cellStyle name="40% - Accent6 3 11 6" xfId="5807"/>
    <cellStyle name="40% - Accent6 3 11 7" xfId="5808"/>
    <cellStyle name="40% - Accent6 3 11 8" xfId="5809"/>
    <cellStyle name="40% - Accent6 3 12" xfId="5810"/>
    <cellStyle name="40% - Accent6 3 12 2" xfId="5811"/>
    <cellStyle name="40% - Accent6 3 12 3" xfId="5812"/>
    <cellStyle name="40% - Accent6 3 12 4" xfId="5813"/>
    <cellStyle name="40% - Accent6 3 12 5" xfId="5814"/>
    <cellStyle name="40% - Accent6 3 12 6" xfId="5815"/>
    <cellStyle name="40% - Accent6 3 12 7" xfId="5816"/>
    <cellStyle name="40% - Accent6 3 12 8" xfId="5817"/>
    <cellStyle name="40% - Accent6 3 13" xfId="5818"/>
    <cellStyle name="40% - Accent6 3 13 2" xfId="5819"/>
    <cellStyle name="40% - Accent6 3 13 3" xfId="5820"/>
    <cellStyle name="40% - Accent6 3 13 4" xfId="5821"/>
    <cellStyle name="40% - Accent6 3 13 5" xfId="5822"/>
    <cellStyle name="40% - Accent6 3 13 6" xfId="5823"/>
    <cellStyle name="40% - Accent6 3 13 7" xfId="5824"/>
    <cellStyle name="40% - Accent6 3 13 8" xfId="5825"/>
    <cellStyle name="40% - Accent6 3 14" xfId="5826"/>
    <cellStyle name="40% - Accent6 3 14 2" xfId="5827"/>
    <cellStyle name="40% - Accent6 3 14 3" xfId="5828"/>
    <cellStyle name="40% - Accent6 3 14 4" xfId="5829"/>
    <cellStyle name="40% - Accent6 3 14 5" xfId="5830"/>
    <cellStyle name="40% - Accent6 3 14 6" xfId="5831"/>
    <cellStyle name="40% - Accent6 3 14 7" xfId="5832"/>
    <cellStyle name="40% - Accent6 3 14 8" xfId="5833"/>
    <cellStyle name="40% - Accent6 3 15" xfId="5834"/>
    <cellStyle name="40% - Accent6 3 15 2" xfId="5835"/>
    <cellStyle name="40% - Accent6 3 15 3" xfId="5836"/>
    <cellStyle name="40% - Accent6 3 15 4" xfId="5837"/>
    <cellStyle name="40% - Accent6 3 15 5" xfId="5838"/>
    <cellStyle name="40% - Accent6 3 15 6" xfId="5839"/>
    <cellStyle name="40% - Accent6 3 15 7" xfId="5840"/>
    <cellStyle name="40% - Accent6 3 15 8" xfId="5841"/>
    <cellStyle name="40% - Accent6 3 16" xfId="5842"/>
    <cellStyle name="40% - Accent6 3 16 2" xfId="5843"/>
    <cellStyle name="40% - Accent6 3 16 3" xfId="5844"/>
    <cellStyle name="40% - Accent6 3 16 4" xfId="5845"/>
    <cellStyle name="40% - Accent6 3 16 5" xfId="5846"/>
    <cellStyle name="40% - Accent6 3 16 6" xfId="5847"/>
    <cellStyle name="40% - Accent6 3 16 7" xfId="5848"/>
    <cellStyle name="40% - Accent6 3 16 8" xfId="5849"/>
    <cellStyle name="40% - Accent6 3 17" xfId="5850"/>
    <cellStyle name="40% - Accent6 3 17 2" xfId="5851"/>
    <cellStyle name="40% - Accent6 3 17 3" xfId="5852"/>
    <cellStyle name="40% - Accent6 3 17 4" xfId="5853"/>
    <cellStyle name="40% - Accent6 3 17 5" xfId="5854"/>
    <cellStyle name="40% - Accent6 3 17 6" xfId="5855"/>
    <cellStyle name="40% - Accent6 3 17 7" xfId="5856"/>
    <cellStyle name="40% - Accent6 3 17 8" xfId="5857"/>
    <cellStyle name="40% - Accent6 3 18" xfId="5858"/>
    <cellStyle name="40% - Accent6 3 18 2" xfId="5859"/>
    <cellStyle name="40% - Accent6 3 18 3" xfId="5860"/>
    <cellStyle name="40% - Accent6 3 18 4" xfId="5861"/>
    <cellStyle name="40% - Accent6 3 18 5" xfId="5862"/>
    <cellStyle name="40% - Accent6 3 18 6" xfId="5863"/>
    <cellStyle name="40% - Accent6 3 18 7" xfId="5864"/>
    <cellStyle name="40% - Accent6 3 18 8" xfId="5865"/>
    <cellStyle name="40% - Accent6 3 19" xfId="5866"/>
    <cellStyle name="40% - Accent6 3 2" xfId="5867"/>
    <cellStyle name="40% - Accent6 3 2 2" xfId="5868"/>
    <cellStyle name="40% - Accent6 3 2 3" xfId="5869"/>
    <cellStyle name="40% - Accent6 3 2 4" xfId="5870"/>
    <cellStyle name="40% - Accent6 3 2 5" xfId="5871"/>
    <cellStyle name="40% - Accent6 3 2 6" xfId="5872"/>
    <cellStyle name="40% - Accent6 3 2 7" xfId="5873"/>
    <cellStyle name="40% - Accent6 3 2 8" xfId="5874"/>
    <cellStyle name="40% - Accent6 3 20" xfId="5875"/>
    <cellStyle name="40% - Accent6 3 21" xfId="5876"/>
    <cellStyle name="40% - Accent6 3 22" xfId="5877"/>
    <cellStyle name="40% - Accent6 3 23" xfId="5878"/>
    <cellStyle name="40% - Accent6 3 24" xfId="5879"/>
    <cellStyle name="40% - Accent6 3 25" xfId="5880"/>
    <cellStyle name="40% - Accent6 3 26" xfId="5881"/>
    <cellStyle name="40% - Accent6 3 27" xfId="5882"/>
    <cellStyle name="40% - Accent6 3 28" xfId="5883"/>
    <cellStyle name="40% - Accent6 3 29" xfId="5884"/>
    <cellStyle name="40% - Accent6 3 3" xfId="5885"/>
    <cellStyle name="40% - Accent6 3 3 2" xfId="5886"/>
    <cellStyle name="40% - Accent6 3 3 3" xfId="5887"/>
    <cellStyle name="40% - Accent6 3 3 4" xfId="5888"/>
    <cellStyle name="40% - Accent6 3 3 5" xfId="5889"/>
    <cellStyle name="40% - Accent6 3 3 6" xfId="5890"/>
    <cellStyle name="40% - Accent6 3 3 7" xfId="5891"/>
    <cellStyle name="40% - Accent6 3 3 8" xfId="5892"/>
    <cellStyle name="40% - Accent6 3 30" xfId="5893"/>
    <cellStyle name="40% - Accent6 3 31" xfId="5894"/>
    <cellStyle name="40% - Accent6 3 32" xfId="5895"/>
    <cellStyle name="40% - Accent6 3 33" xfId="5896"/>
    <cellStyle name="40% - Accent6 3 34" xfId="5897"/>
    <cellStyle name="40% - Accent6 3 35" xfId="5898"/>
    <cellStyle name="40% - Accent6 3 4" xfId="5899"/>
    <cellStyle name="40% - Accent6 3 4 2" xfId="5900"/>
    <cellStyle name="40% - Accent6 3 4 3" xfId="5901"/>
    <cellStyle name="40% - Accent6 3 4 4" xfId="5902"/>
    <cellStyle name="40% - Accent6 3 4 5" xfId="5903"/>
    <cellStyle name="40% - Accent6 3 4 6" xfId="5904"/>
    <cellStyle name="40% - Accent6 3 4 7" xfId="5905"/>
    <cellStyle name="40% - Accent6 3 4 8" xfId="5906"/>
    <cellStyle name="40% - Accent6 3 5" xfId="5907"/>
    <cellStyle name="40% - Accent6 3 5 2" xfId="5908"/>
    <cellStyle name="40% - Accent6 3 5 3" xfId="5909"/>
    <cellStyle name="40% - Accent6 3 5 4" xfId="5910"/>
    <cellStyle name="40% - Accent6 3 5 5" xfId="5911"/>
    <cellStyle name="40% - Accent6 3 5 6" xfId="5912"/>
    <cellStyle name="40% - Accent6 3 5 7" xfId="5913"/>
    <cellStyle name="40% - Accent6 3 5 8" xfId="5914"/>
    <cellStyle name="40% - Accent6 3 6" xfId="5915"/>
    <cellStyle name="40% - Accent6 3 6 2" xfId="5916"/>
    <cellStyle name="40% - Accent6 3 6 3" xfId="5917"/>
    <cellStyle name="40% - Accent6 3 6 4" xfId="5918"/>
    <cellStyle name="40% - Accent6 3 6 5" xfId="5919"/>
    <cellStyle name="40% - Accent6 3 6 6" xfId="5920"/>
    <cellStyle name="40% - Accent6 3 6 7" xfId="5921"/>
    <cellStyle name="40% - Accent6 3 6 8" xfId="5922"/>
    <cellStyle name="40% - Accent6 3 7" xfId="5923"/>
    <cellStyle name="40% - Accent6 3 7 2" xfId="5924"/>
    <cellStyle name="40% - Accent6 3 7 3" xfId="5925"/>
    <cellStyle name="40% - Accent6 3 7 4" xfId="5926"/>
    <cellStyle name="40% - Accent6 3 7 5" xfId="5927"/>
    <cellStyle name="40% - Accent6 3 7 6" xfId="5928"/>
    <cellStyle name="40% - Accent6 3 7 7" xfId="5929"/>
    <cellStyle name="40% - Accent6 3 7 8" xfId="5930"/>
    <cellStyle name="40% - Accent6 3 8" xfId="5931"/>
    <cellStyle name="40% - Accent6 3 8 2" xfId="5932"/>
    <cellStyle name="40% - Accent6 3 8 3" xfId="5933"/>
    <cellStyle name="40% - Accent6 3 8 4" xfId="5934"/>
    <cellStyle name="40% - Accent6 3 8 5" xfId="5935"/>
    <cellStyle name="40% - Accent6 3 8 6" xfId="5936"/>
    <cellStyle name="40% - Accent6 3 8 7" xfId="5937"/>
    <cellStyle name="40% - Accent6 3 8 8" xfId="5938"/>
    <cellStyle name="40% - Accent6 3 9" xfId="5939"/>
    <cellStyle name="40% - Accent6 3 9 2" xfId="5940"/>
    <cellStyle name="40% - Accent6 3 9 3" xfId="5941"/>
    <cellStyle name="40% - Accent6 3 9 4" xfId="5942"/>
    <cellStyle name="40% - Accent6 3 9 5" xfId="5943"/>
    <cellStyle name="40% - Accent6 3 9 6" xfId="5944"/>
    <cellStyle name="40% - Accent6 3 9 7" xfId="5945"/>
    <cellStyle name="40% - Accent6 3 9 8" xfId="5946"/>
    <cellStyle name="40% - Accent6 4" xfId="5947"/>
    <cellStyle name="40% - Accent6 4 10" xfId="5948"/>
    <cellStyle name="40% - Accent6 4 10 2" xfId="5949"/>
    <cellStyle name="40% - Accent6 4 10 3" xfId="5950"/>
    <cellStyle name="40% - Accent6 4 10 4" xfId="5951"/>
    <cellStyle name="40% - Accent6 4 10 5" xfId="5952"/>
    <cellStyle name="40% - Accent6 4 10 6" xfId="5953"/>
    <cellStyle name="40% - Accent6 4 10 7" xfId="5954"/>
    <cellStyle name="40% - Accent6 4 10 8" xfId="5955"/>
    <cellStyle name="40% - Accent6 4 11" xfId="5956"/>
    <cellStyle name="40% - Accent6 4 11 2" xfId="5957"/>
    <cellStyle name="40% - Accent6 4 11 3" xfId="5958"/>
    <cellStyle name="40% - Accent6 4 11 4" xfId="5959"/>
    <cellStyle name="40% - Accent6 4 11 5" xfId="5960"/>
    <cellStyle name="40% - Accent6 4 11 6" xfId="5961"/>
    <cellStyle name="40% - Accent6 4 11 7" xfId="5962"/>
    <cellStyle name="40% - Accent6 4 11 8" xfId="5963"/>
    <cellStyle name="40% - Accent6 4 12" xfId="5964"/>
    <cellStyle name="40% - Accent6 4 12 2" xfId="5965"/>
    <cellStyle name="40% - Accent6 4 12 3" xfId="5966"/>
    <cellStyle name="40% - Accent6 4 12 4" xfId="5967"/>
    <cellStyle name="40% - Accent6 4 12 5" xfId="5968"/>
    <cellStyle name="40% - Accent6 4 12 6" xfId="5969"/>
    <cellStyle name="40% - Accent6 4 12 7" xfId="5970"/>
    <cellStyle name="40% - Accent6 4 12 8" xfId="5971"/>
    <cellStyle name="40% - Accent6 4 13" xfId="5972"/>
    <cellStyle name="40% - Accent6 4 13 2" xfId="5973"/>
    <cellStyle name="40% - Accent6 4 13 3" xfId="5974"/>
    <cellStyle name="40% - Accent6 4 13 4" xfId="5975"/>
    <cellStyle name="40% - Accent6 4 13 5" xfId="5976"/>
    <cellStyle name="40% - Accent6 4 13 6" xfId="5977"/>
    <cellStyle name="40% - Accent6 4 13 7" xfId="5978"/>
    <cellStyle name="40% - Accent6 4 13 8" xfId="5979"/>
    <cellStyle name="40% - Accent6 4 14" xfId="5980"/>
    <cellStyle name="40% - Accent6 4 14 2" xfId="5981"/>
    <cellStyle name="40% - Accent6 4 14 3" xfId="5982"/>
    <cellStyle name="40% - Accent6 4 14 4" xfId="5983"/>
    <cellStyle name="40% - Accent6 4 14 5" xfId="5984"/>
    <cellStyle name="40% - Accent6 4 14 6" xfId="5985"/>
    <cellStyle name="40% - Accent6 4 14 7" xfId="5986"/>
    <cellStyle name="40% - Accent6 4 14 8" xfId="5987"/>
    <cellStyle name="40% - Accent6 4 15" xfId="5988"/>
    <cellStyle name="40% - Accent6 4 15 2" xfId="5989"/>
    <cellStyle name="40% - Accent6 4 15 3" xfId="5990"/>
    <cellStyle name="40% - Accent6 4 15 4" xfId="5991"/>
    <cellStyle name="40% - Accent6 4 15 5" xfId="5992"/>
    <cellStyle name="40% - Accent6 4 15 6" xfId="5993"/>
    <cellStyle name="40% - Accent6 4 15 7" xfId="5994"/>
    <cellStyle name="40% - Accent6 4 15 8" xfId="5995"/>
    <cellStyle name="40% - Accent6 4 16" xfId="5996"/>
    <cellStyle name="40% - Accent6 4 16 2" xfId="5997"/>
    <cellStyle name="40% - Accent6 4 16 3" xfId="5998"/>
    <cellStyle name="40% - Accent6 4 16 4" xfId="5999"/>
    <cellStyle name="40% - Accent6 4 16 5" xfId="6000"/>
    <cellStyle name="40% - Accent6 4 16 6" xfId="6001"/>
    <cellStyle name="40% - Accent6 4 16 7" xfId="6002"/>
    <cellStyle name="40% - Accent6 4 16 8" xfId="6003"/>
    <cellStyle name="40% - Accent6 4 17" xfId="6004"/>
    <cellStyle name="40% - Accent6 4 17 2" xfId="6005"/>
    <cellStyle name="40% - Accent6 4 17 3" xfId="6006"/>
    <cellStyle name="40% - Accent6 4 17 4" xfId="6007"/>
    <cellStyle name="40% - Accent6 4 17 5" xfId="6008"/>
    <cellStyle name="40% - Accent6 4 17 6" xfId="6009"/>
    <cellStyle name="40% - Accent6 4 17 7" xfId="6010"/>
    <cellStyle name="40% - Accent6 4 17 8" xfId="6011"/>
    <cellStyle name="40% - Accent6 4 18" xfId="6012"/>
    <cellStyle name="40% - Accent6 4 18 2" xfId="6013"/>
    <cellStyle name="40% - Accent6 4 18 3" xfId="6014"/>
    <cellStyle name="40% - Accent6 4 18 4" xfId="6015"/>
    <cellStyle name="40% - Accent6 4 18 5" xfId="6016"/>
    <cellStyle name="40% - Accent6 4 18 6" xfId="6017"/>
    <cellStyle name="40% - Accent6 4 18 7" xfId="6018"/>
    <cellStyle name="40% - Accent6 4 18 8" xfId="6019"/>
    <cellStyle name="40% - Accent6 4 19" xfId="6020"/>
    <cellStyle name="40% - Accent6 4 2" xfId="6021"/>
    <cellStyle name="40% - Accent6 4 2 2" xfId="6022"/>
    <cellStyle name="40% - Accent6 4 2 3" xfId="6023"/>
    <cellStyle name="40% - Accent6 4 2 4" xfId="6024"/>
    <cellStyle name="40% - Accent6 4 2 5" xfId="6025"/>
    <cellStyle name="40% - Accent6 4 2 6" xfId="6026"/>
    <cellStyle name="40% - Accent6 4 2 7" xfId="6027"/>
    <cellStyle name="40% - Accent6 4 2 8" xfId="6028"/>
    <cellStyle name="40% - Accent6 4 20" xfId="6029"/>
    <cellStyle name="40% - Accent6 4 21" xfId="6030"/>
    <cellStyle name="40% - Accent6 4 22" xfId="6031"/>
    <cellStyle name="40% - Accent6 4 23" xfId="6032"/>
    <cellStyle name="40% - Accent6 4 24" xfId="6033"/>
    <cellStyle name="40% - Accent6 4 25" xfId="6034"/>
    <cellStyle name="40% - Accent6 4 26" xfId="6035"/>
    <cellStyle name="40% - Accent6 4 27" xfId="6036"/>
    <cellStyle name="40% - Accent6 4 28" xfId="6037"/>
    <cellStyle name="40% - Accent6 4 29" xfId="6038"/>
    <cellStyle name="40% - Accent6 4 3" xfId="6039"/>
    <cellStyle name="40% - Accent6 4 3 2" xfId="6040"/>
    <cellStyle name="40% - Accent6 4 3 3" xfId="6041"/>
    <cellStyle name="40% - Accent6 4 3 4" xfId="6042"/>
    <cellStyle name="40% - Accent6 4 3 5" xfId="6043"/>
    <cellStyle name="40% - Accent6 4 3 6" xfId="6044"/>
    <cellStyle name="40% - Accent6 4 3 7" xfId="6045"/>
    <cellStyle name="40% - Accent6 4 3 8" xfId="6046"/>
    <cellStyle name="40% - Accent6 4 30" xfId="6047"/>
    <cellStyle name="40% - Accent6 4 31" xfId="6048"/>
    <cellStyle name="40% - Accent6 4 32" xfId="6049"/>
    <cellStyle name="40% - Accent6 4 33" xfId="6050"/>
    <cellStyle name="40% - Accent6 4 34" xfId="6051"/>
    <cellStyle name="40% - Accent6 4 35" xfId="6052"/>
    <cellStyle name="40% - Accent6 4 4" xfId="6053"/>
    <cellStyle name="40% - Accent6 4 4 2" xfId="6054"/>
    <cellStyle name="40% - Accent6 4 4 3" xfId="6055"/>
    <cellStyle name="40% - Accent6 4 4 4" xfId="6056"/>
    <cellStyle name="40% - Accent6 4 4 5" xfId="6057"/>
    <cellStyle name="40% - Accent6 4 4 6" xfId="6058"/>
    <cellStyle name="40% - Accent6 4 4 7" xfId="6059"/>
    <cellStyle name="40% - Accent6 4 4 8" xfId="6060"/>
    <cellStyle name="40% - Accent6 4 5" xfId="6061"/>
    <cellStyle name="40% - Accent6 4 5 2" xfId="6062"/>
    <cellStyle name="40% - Accent6 4 5 3" xfId="6063"/>
    <cellStyle name="40% - Accent6 4 5 4" xfId="6064"/>
    <cellStyle name="40% - Accent6 4 5 5" xfId="6065"/>
    <cellStyle name="40% - Accent6 4 5 6" xfId="6066"/>
    <cellStyle name="40% - Accent6 4 5 7" xfId="6067"/>
    <cellStyle name="40% - Accent6 4 5 8" xfId="6068"/>
    <cellStyle name="40% - Accent6 4 6" xfId="6069"/>
    <cellStyle name="40% - Accent6 4 6 2" xfId="6070"/>
    <cellStyle name="40% - Accent6 4 6 3" xfId="6071"/>
    <cellStyle name="40% - Accent6 4 6 4" xfId="6072"/>
    <cellStyle name="40% - Accent6 4 6 5" xfId="6073"/>
    <cellStyle name="40% - Accent6 4 6 6" xfId="6074"/>
    <cellStyle name="40% - Accent6 4 6 7" xfId="6075"/>
    <cellStyle name="40% - Accent6 4 6 8" xfId="6076"/>
    <cellStyle name="40% - Accent6 4 7" xfId="6077"/>
    <cellStyle name="40% - Accent6 4 7 2" xfId="6078"/>
    <cellStyle name="40% - Accent6 4 7 3" xfId="6079"/>
    <cellStyle name="40% - Accent6 4 7 4" xfId="6080"/>
    <cellStyle name="40% - Accent6 4 7 5" xfId="6081"/>
    <cellStyle name="40% - Accent6 4 7 6" xfId="6082"/>
    <cellStyle name="40% - Accent6 4 7 7" xfId="6083"/>
    <cellStyle name="40% - Accent6 4 7 8" xfId="6084"/>
    <cellStyle name="40% - Accent6 4 8" xfId="6085"/>
    <cellStyle name="40% - Accent6 4 8 2" xfId="6086"/>
    <cellStyle name="40% - Accent6 4 8 3" xfId="6087"/>
    <cellStyle name="40% - Accent6 4 8 4" xfId="6088"/>
    <cellStyle name="40% - Accent6 4 8 5" xfId="6089"/>
    <cellStyle name="40% - Accent6 4 8 6" xfId="6090"/>
    <cellStyle name="40% - Accent6 4 8 7" xfId="6091"/>
    <cellStyle name="40% - Accent6 4 8 8" xfId="6092"/>
    <cellStyle name="40% - Accent6 4 9" xfId="6093"/>
    <cellStyle name="40% - Accent6 4 9 2" xfId="6094"/>
    <cellStyle name="40% - Accent6 4 9 3" xfId="6095"/>
    <cellStyle name="40% - Accent6 4 9 4" xfId="6096"/>
    <cellStyle name="40% - Accent6 4 9 5" xfId="6097"/>
    <cellStyle name="40% - Accent6 4 9 6" xfId="6098"/>
    <cellStyle name="40% - Accent6 4 9 7" xfId="6099"/>
    <cellStyle name="40% - Accent6 4 9 8" xfId="6100"/>
    <cellStyle name="40% - Accent6 5" xfId="6101"/>
    <cellStyle name="40% - Accent6 5 10" xfId="6102"/>
    <cellStyle name="40% - Accent6 5 10 2" xfId="6103"/>
    <cellStyle name="40% - Accent6 5 10 3" xfId="6104"/>
    <cellStyle name="40% - Accent6 5 10 4" xfId="6105"/>
    <cellStyle name="40% - Accent6 5 10 5" xfId="6106"/>
    <cellStyle name="40% - Accent6 5 10 6" xfId="6107"/>
    <cellStyle name="40% - Accent6 5 10 7" xfId="6108"/>
    <cellStyle name="40% - Accent6 5 10 8" xfId="6109"/>
    <cellStyle name="40% - Accent6 5 11" xfId="6110"/>
    <cellStyle name="40% - Accent6 5 11 2" xfId="6111"/>
    <cellStyle name="40% - Accent6 5 11 3" xfId="6112"/>
    <cellStyle name="40% - Accent6 5 11 4" xfId="6113"/>
    <cellStyle name="40% - Accent6 5 11 5" xfId="6114"/>
    <cellStyle name="40% - Accent6 5 11 6" xfId="6115"/>
    <cellStyle name="40% - Accent6 5 11 7" xfId="6116"/>
    <cellStyle name="40% - Accent6 5 11 8" xfId="6117"/>
    <cellStyle name="40% - Accent6 5 12" xfId="6118"/>
    <cellStyle name="40% - Accent6 5 12 2" xfId="6119"/>
    <cellStyle name="40% - Accent6 5 12 3" xfId="6120"/>
    <cellStyle name="40% - Accent6 5 12 4" xfId="6121"/>
    <cellStyle name="40% - Accent6 5 12 5" xfId="6122"/>
    <cellStyle name="40% - Accent6 5 12 6" xfId="6123"/>
    <cellStyle name="40% - Accent6 5 12 7" xfId="6124"/>
    <cellStyle name="40% - Accent6 5 12 8" xfId="6125"/>
    <cellStyle name="40% - Accent6 5 13" xfId="6126"/>
    <cellStyle name="40% - Accent6 5 13 2" xfId="6127"/>
    <cellStyle name="40% - Accent6 5 13 3" xfId="6128"/>
    <cellStyle name="40% - Accent6 5 13 4" xfId="6129"/>
    <cellStyle name="40% - Accent6 5 13 5" xfId="6130"/>
    <cellStyle name="40% - Accent6 5 13 6" xfId="6131"/>
    <cellStyle name="40% - Accent6 5 13 7" xfId="6132"/>
    <cellStyle name="40% - Accent6 5 13 8" xfId="6133"/>
    <cellStyle name="40% - Accent6 5 14" xfId="6134"/>
    <cellStyle name="40% - Accent6 5 14 2" xfId="6135"/>
    <cellStyle name="40% - Accent6 5 14 3" xfId="6136"/>
    <cellStyle name="40% - Accent6 5 14 4" xfId="6137"/>
    <cellStyle name="40% - Accent6 5 14 5" xfId="6138"/>
    <cellStyle name="40% - Accent6 5 14 6" xfId="6139"/>
    <cellStyle name="40% - Accent6 5 14 7" xfId="6140"/>
    <cellStyle name="40% - Accent6 5 14 8" xfId="6141"/>
    <cellStyle name="40% - Accent6 5 15" xfId="6142"/>
    <cellStyle name="40% - Accent6 5 15 2" xfId="6143"/>
    <cellStyle name="40% - Accent6 5 15 3" xfId="6144"/>
    <cellStyle name="40% - Accent6 5 15 4" xfId="6145"/>
    <cellStyle name="40% - Accent6 5 15 5" xfId="6146"/>
    <cellStyle name="40% - Accent6 5 15 6" xfId="6147"/>
    <cellStyle name="40% - Accent6 5 15 7" xfId="6148"/>
    <cellStyle name="40% - Accent6 5 15 8" xfId="6149"/>
    <cellStyle name="40% - Accent6 5 16" xfId="6150"/>
    <cellStyle name="40% - Accent6 5 16 2" xfId="6151"/>
    <cellStyle name="40% - Accent6 5 16 3" xfId="6152"/>
    <cellStyle name="40% - Accent6 5 16 4" xfId="6153"/>
    <cellStyle name="40% - Accent6 5 16 5" xfId="6154"/>
    <cellStyle name="40% - Accent6 5 16 6" xfId="6155"/>
    <cellStyle name="40% - Accent6 5 16 7" xfId="6156"/>
    <cellStyle name="40% - Accent6 5 16 8" xfId="6157"/>
    <cellStyle name="40% - Accent6 5 17" xfId="6158"/>
    <cellStyle name="40% - Accent6 5 17 2" xfId="6159"/>
    <cellStyle name="40% - Accent6 5 17 3" xfId="6160"/>
    <cellStyle name="40% - Accent6 5 17 4" xfId="6161"/>
    <cellStyle name="40% - Accent6 5 17 5" xfId="6162"/>
    <cellStyle name="40% - Accent6 5 17 6" xfId="6163"/>
    <cellStyle name="40% - Accent6 5 17 7" xfId="6164"/>
    <cellStyle name="40% - Accent6 5 17 8" xfId="6165"/>
    <cellStyle name="40% - Accent6 5 18" xfId="6166"/>
    <cellStyle name="40% - Accent6 5 18 2" xfId="6167"/>
    <cellStyle name="40% - Accent6 5 18 3" xfId="6168"/>
    <cellStyle name="40% - Accent6 5 18 4" xfId="6169"/>
    <cellStyle name="40% - Accent6 5 18 5" xfId="6170"/>
    <cellStyle name="40% - Accent6 5 18 6" xfId="6171"/>
    <cellStyle name="40% - Accent6 5 18 7" xfId="6172"/>
    <cellStyle name="40% - Accent6 5 18 8" xfId="6173"/>
    <cellStyle name="40% - Accent6 5 19" xfId="6174"/>
    <cellStyle name="40% - Accent6 5 2" xfId="6175"/>
    <cellStyle name="40% - Accent6 5 2 2" xfId="6176"/>
    <cellStyle name="40% - Accent6 5 2 3" xfId="6177"/>
    <cellStyle name="40% - Accent6 5 2 4" xfId="6178"/>
    <cellStyle name="40% - Accent6 5 2 5" xfId="6179"/>
    <cellStyle name="40% - Accent6 5 2 6" xfId="6180"/>
    <cellStyle name="40% - Accent6 5 2 7" xfId="6181"/>
    <cellStyle name="40% - Accent6 5 2 8" xfId="6182"/>
    <cellStyle name="40% - Accent6 5 20" xfId="6183"/>
    <cellStyle name="40% - Accent6 5 21" xfId="6184"/>
    <cellStyle name="40% - Accent6 5 22" xfId="6185"/>
    <cellStyle name="40% - Accent6 5 23" xfId="6186"/>
    <cellStyle name="40% - Accent6 5 24" xfId="6187"/>
    <cellStyle name="40% - Accent6 5 25" xfId="6188"/>
    <cellStyle name="40% - Accent6 5 26" xfId="6189"/>
    <cellStyle name="40% - Accent6 5 27" xfId="6190"/>
    <cellStyle name="40% - Accent6 5 28" xfId="6191"/>
    <cellStyle name="40% - Accent6 5 29" xfId="6192"/>
    <cellStyle name="40% - Accent6 5 3" xfId="6193"/>
    <cellStyle name="40% - Accent6 5 3 2" xfId="6194"/>
    <cellStyle name="40% - Accent6 5 3 3" xfId="6195"/>
    <cellStyle name="40% - Accent6 5 3 4" xfId="6196"/>
    <cellStyle name="40% - Accent6 5 3 5" xfId="6197"/>
    <cellStyle name="40% - Accent6 5 3 6" xfId="6198"/>
    <cellStyle name="40% - Accent6 5 3 7" xfId="6199"/>
    <cellStyle name="40% - Accent6 5 3 8" xfId="6200"/>
    <cellStyle name="40% - Accent6 5 30" xfId="6201"/>
    <cellStyle name="40% - Accent6 5 31" xfId="6202"/>
    <cellStyle name="40% - Accent6 5 32" xfId="6203"/>
    <cellStyle name="40% - Accent6 5 33" xfId="6204"/>
    <cellStyle name="40% - Accent6 5 34" xfId="6205"/>
    <cellStyle name="40% - Accent6 5 35" xfId="6206"/>
    <cellStyle name="40% - Accent6 5 4" xfId="6207"/>
    <cellStyle name="40% - Accent6 5 4 2" xfId="6208"/>
    <cellStyle name="40% - Accent6 5 4 3" xfId="6209"/>
    <cellStyle name="40% - Accent6 5 4 4" xfId="6210"/>
    <cellStyle name="40% - Accent6 5 4 5" xfId="6211"/>
    <cellStyle name="40% - Accent6 5 4 6" xfId="6212"/>
    <cellStyle name="40% - Accent6 5 4 7" xfId="6213"/>
    <cellStyle name="40% - Accent6 5 4 8" xfId="6214"/>
    <cellStyle name="40% - Accent6 5 5" xfId="6215"/>
    <cellStyle name="40% - Accent6 5 5 2" xfId="6216"/>
    <cellStyle name="40% - Accent6 5 5 3" xfId="6217"/>
    <cellStyle name="40% - Accent6 5 5 4" xfId="6218"/>
    <cellStyle name="40% - Accent6 5 5 5" xfId="6219"/>
    <cellStyle name="40% - Accent6 5 5 6" xfId="6220"/>
    <cellStyle name="40% - Accent6 5 5 7" xfId="6221"/>
    <cellStyle name="40% - Accent6 5 5 8" xfId="6222"/>
    <cellStyle name="40% - Accent6 5 6" xfId="6223"/>
    <cellStyle name="40% - Accent6 5 6 2" xfId="6224"/>
    <cellStyle name="40% - Accent6 5 6 3" xfId="6225"/>
    <cellStyle name="40% - Accent6 5 6 4" xfId="6226"/>
    <cellStyle name="40% - Accent6 5 6 5" xfId="6227"/>
    <cellStyle name="40% - Accent6 5 6 6" xfId="6228"/>
    <cellStyle name="40% - Accent6 5 6 7" xfId="6229"/>
    <cellStyle name="40% - Accent6 5 6 8" xfId="6230"/>
    <cellStyle name="40% - Accent6 5 7" xfId="6231"/>
    <cellStyle name="40% - Accent6 5 7 2" xfId="6232"/>
    <cellStyle name="40% - Accent6 5 7 3" xfId="6233"/>
    <cellStyle name="40% - Accent6 5 7 4" xfId="6234"/>
    <cellStyle name="40% - Accent6 5 7 5" xfId="6235"/>
    <cellStyle name="40% - Accent6 5 7 6" xfId="6236"/>
    <cellStyle name="40% - Accent6 5 7 7" xfId="6237"/>
    <cellStyle name="40% - Accent6 5 7 8" xfId="6238"/>
    <cellStyle name="40% - Accent6 5 8" xfId="6239"/>
    <cellStyle name="40% - Accent6 5 8 2" xfId="6240"/>
    <cellStyle name="40% - Accent6 5 8 3" xfId="6241"/>
    <cellStyle name="40% - Accent6 5 8 4" xfId="6242"/>
    <cellStyle name="40% - Accent6 5 8 5" xfId="6243"/>
    <cellStyle name="40% - Accent6 5 8 6" xfId="6244"/>
    <cellStyle name="40% - Accent6 5 8 7" xfId="6245"/>
    <cellStyle name="40% - Accent6 5 8 8" xfId="6246"/>
    <cellStyle name="40% - Accent6 5 9" xfId="6247"/>
    <cellStyle name="40% - Accent6 5 9 2" xfId="6248"/>
    <cellStyle name="40% - Accent6 5 9 3" xfId="6249"/>
    <cellStyle name="40% - Accent6 5 9 4" xfId="6250"/>
    <cellStyle name="40% - Accent6 5 9 5" xfId="6251"/>
    <cellStyle name="40% - Accent6 5 9 6" xfId="6252"/>
    <cellStyle name="40% - Accent6 5 9 7" xfId="6253"/>
    <cellStyle name="40% - Accent6 5 9 8" xfId="6254"/>
    <cellStyle name="40% - Accent6 6" xfId="6255"/>
    <cellStyle name="60% - Accent1 2" xfId="6256"/>
    <cellStyle name="60% - Accent1 2 2" xfId="6257"/>
    <cellStyle name="60% - Accent1 2 3" xfId="6258"/>
    <cellStyle name="60% - Accent1 3" xfId="6259"/>
    <cellStyle name="60% - Accent1 4" xfId="6260"/>
    <cellStyle name="60% - Accent1 5" xfId="6261"/>
    <cellStyle name="60% - Accent1 6" xfId="6262"/>
    <cellStyle name="60% - Accent2 2" xfId="6263"/>
    <cellStyle name="60% - Accent2 2 2" xfId="6264"/>
    <cellStyle name="60% - Accent2 2 3" xfId="6265"/>
    <cellStyle name="60% - Accent2 3" xfId="6266"/>
    <cellStyle name="60% - Accent2 4" xfId="6267"/>
    <cellStyle name="60% - Accent2 5" xfId="6268"/>
    <cellStyle name="60% - Accent2 6" xfId="6269"/>
    <cellStyle name="60% - Accent3 2" xfId="6270"/>
    <cellStyle name="60% - Accent3 2 2" xfId="6271"/>
    <cellStyle name="60% - Accent3 2 3" xfId="6272"/>
    <cellStyle name="60% - Accent3 3" xfId="6273"/>
    <cellStyle name="60% - Accent3 4" xfId="6274"/>
    <cellStyle name="60% - Accent3 5" xfId="6275"/>
    <cellStyle name="60% - Accent3 6" xfId="6276"/>
    <cellStyle name="60% - Accent4 2" xfId="6277"/>
    <cellStyle name="60% - Accent4 2 2" xfId="6278"/>
    <cellStyle name="60% - Accent4 2 3" xfId="6279"/>
    <cellStyle name="60% - Accent4 3" xfId="6280"/>
    <cellStyle name="60% - Accent4 4" xfId="6281"/>
    <cellStyle name="60% - Accent4 5" xfId="6282"/>
    <cellStyle name="60% - Accent4 6" xfId="6283"/>
    <cellStyle name="60% - Accent5 2" xfId="6284"/>
    <cellStyle name="60% - Accent5 2 2" xfId="6285"/>
    <cellStyle name="60% - Accent5 2 3" xfId="6286"/>
    <cellStyle name="60% - Accent5 3" xfId="6287"/>
    <cellStyle name="60% - Accent5 4" xfId="6288"/>
    <cellStyle name="60% - Accent5 5" xfId="6289"/>
    <cellStyle name="60% - Accent5 6" xfId="6290"/>
    <cellStyle name="60% - Accent6 2" xfId="6291"/>
    <cellStyle name="60% - Accent6 2 2" xfId="6292"/>
    <cellStyle name="60% - Accent6 2 3" xfId="6293"/>
    <cellStyle name="60% - Accent6 3" xfId="6294"/>
    <cellStyle name="60% - Accent6 4" xfId="6295"/>
    <cellStyle name="60% - Accent6 5" xfId="6296"/>
    <cellStyle name="60% - Accent6 6" xfId="6297"/>
    <cellStyle name="Accent1 2" xfId="6298"/>
    <cellStyle name="Accent1 2 2" xfId="6299"/>
    <cellStyle name="Accent1 2 3" xfId="6300"/>
    <cellStyle name="Accent1 3" xfId="6301"/>
    <cellStyle name="Accent1 4" xfId="6302"/>
    <cellStyle name="Accent1 5" xfId="6303"/>
    <cellStyle name="Accent1 6" xfId="6304"/>
    <cellStyle name="Accent2 2" xfId="6305"/>
    <cellStyle name="Accent2 2 2" xfId="6306"/>
    <cellStyle name="Accent2 2 3" xfId="6307"/>
    <cellStyle name="Accent2 3" xfId="6308"/>
    <cellStyle name="Accent2 4" xfId="6309"/>
    <cellStyle name="Accent2 5" xfId="6310"/>
    <cellStyle name="Accent2 6" xfId="6311"/>
    <cellStyle name="Accent3 2" xfId="6312"/>
    <cellStyle name="Accent3 2 2" xfId="6313"/>
    <cellStyle name="Accent3 2 3" xfId="6314"/>
    <cellStyle name="Accent3 3" xfId="6315"/>
    <cellStyle name="Accent3 4" xfId="6316"/>
    <cellStyle name="Accent3 5" xfId="6317"/>
    <cellStyle name="Accent3 6" xfId="6318"/>
    <cellStyle name="Accent4 2" xfId="6319"/>
    <cellStyle name="Accent4 2 2" xfId="6320"/>
    <cellStyle name="Accent4 2 3" xfId="6321"/>
    <cellStyle name="Accent4 3" xfId="6322"/>
    <cellStyle name="Accent4 4" xfId="6323"/>
    <cellStyle name="Accent4 5" xfId="6324"/>
    <cellStyle name="Accent4 6" xfId="6325"/>
    <cellStyle name="Accent5 2" xfId="6326"/>
    <cellStyle name="Accent5 2 2" xfId="6327"/>
    <cellStyle name="Accent5 2 3" xfId="6328"/>
    <cellStyle name="Accent6 2" xfId="6329"/>
    <cellStyle name="Accent6 2 2" xfId="6330"/>
    <cellStyle name="Accent6 2 3" xfId="6331"/>
    <cellStyle name="Accent6 3" xfId="6332"/>
    <cellStyle name="Accent6 4" xfId="6333"/>
    <cellStyle name="Accent6 5" xfId="6334"/>
    <cellStyle name="Accent6 6" xfId="6335"/>
    <cellStyle name="Bad 2" xfId="6336"/>
    <cellStyle name="Bad 2 2" xfId="6337"/>
    <cellStyle name="Bad 2 3" xfId="6338"/>
    <cellStyle name="Bad 2 4" xfId="6339"/>
    <cellStyle name="Bad 3" xfId="6340"/>
    <cellStyle name="Bad 4" xfId="6341"/>
    <cellStyle name="Bad 5" xfId="6342"/>
    <cellStyle name="Bad 6" xfId="6343"/>
    <cellStyle name="Bad 8" xfId="6344"/>
    <cellStyle name="Bad 9" xfId="6345"/>
    <cellStyle name="Calculation 2" xfId="6346"/>
    <cellStyle name="Calculation 2 10" xfId="6347"/>
    <cellStyle name="Calculation 2 11" xfId="6348"/>
    <cellStyle name="Calculation 2 12" xfId="6349"/>
    <cellStyle name="Calculation 2 13" xfId="6350"/>
    <cellStyle name="Calculation 2 14" xfId="6351"/>
    <cellStyle name="Calculation 2 15" xfId="6352"/>
    <cellStyle name="Calculation 2 16" xfId="6353"/>
    <cellStyle name="Calculation 2 17" xfId="6354"/>
    <cellStyle name="Calculation 2 18" xfId="6355"/>
    <cellStyle name="Calculation 2 19" xfId="6356"/>
    <cellStyle name="Calculation 2 2" xfId="6357"/>
    <cellStyle name="Calculation 2 2 2" xfId="6358"/>
    <cellStyle name="Calculation 2 2 2 2" xfId="6359"/>
    <cellStyle name="Calculation 2 20" xfId="6360"/>
    <cellStyle name="Calculation 2 21" xfId="6361"/>
    <cellStyle name="Calculation 2 3" xfId="6362"/>
    <cellStyle name="Calculation 2 4" xfId="6363"/>
    <cellStyle name="Calculation 2 5" xfId="6364"/>
    <cellStyle name="Calculation 2 6" xfId="6365"/>
    <cellStyle name="Calculation 2 7" xfId="6366"/>
    <cellStyle name="Calculation 2 8" xfId="6367"/>
    <cellStyle name="Calculation 2 9" xfId="6368"/>
    <cellStyle name="Calculation 3" xfId="6369"/>
    <cellStyle name="Calculation 3 10" xfId="6370"/>
    <cellStyle name="Calculation 3 11" xfId="6371"/>
    <cellStyle name="Calculation 3 12" xfId="6372"/>
    <cellStyle name="Calculation 3 13" xfId="6373"/>
    <cellStyle name="Calculation 3 14" xfId="6374"/>
    <cellStyle name="Calculation 3 15" xfId="6375"/>
    <cellStyle name="Calculation 3 16" xfId="6376"/>
    <cellStyle name="Calculation 3 17" xfId="6377"/>
    <cellStyle name="Calculation 3 18" xfId="6378"/>
    <cellStyle name="Calculation 3 19" xfId="6379"/>
    <cellStyle name="Calculation 3 2" xfId="6380"/>
    <cellStyle name="Calculation 3 3" xfId="6381"/>
    <cellStyle name="Calculation 3 4" xfId="6382"/>
    <cellStyle name="Calculation 3 5" xfId="6383"/>
    <cellStyle name="Calculation 3 6" xfId="6384"/>
    <cellStyle name="Calculation 3 7" xfId="6385"/>
    <cellStyle name="Calculation 3 8" xfId="6386"/>
    <cellStyle name="Calculation 3 9" xfId="6387"/>
    <cellStyle name="Calculation 4" xfId="6388"/>
    <cellStyle name="Calculation 4 10" xfId="6389"/>
    <cellStyle name="Calculation 4 11" xfId="6390"/>
    <cellStyle name="Calculation 4 12" xfId="6391"/>
    <cellStyle name="Calculation 4 13" xfId="6392"/>
    <cellStyle name="Calculation 4 14" xfId="6393"/>
    <cellStyle name="Calculation 4 15" xfId="6394"/>
    <cellStyle name="Calculation 4 16" xfId="6395"/>
    <cellStyle name="Calculation 4 17" xfId="6396"/>
    <cellStyle name="Calculation 4 18" xfId="6397"/>
    <cellStyle name="Calculation 4 19" xfId="6398"/>
    <cellStyle name="Calculation 4 2" xfId="6399"/>
    <cellStyle name="Calculation 4 3" xfId="6400"/>
    <cellStyle name="Calculation 4 4" xfId="6401"/>
    <cellStyle name="Calculation 4 5" xfId="6402"/>
    <cellStyle name="Calculation 4 6" xfId="6403"/>
    <cellStyle name="Calculation 4 7" xfId="6404"/>
    <cellStyle name="Calculation 4 8" xfId="6405"/>
    <cellStyle name="Calculation 4 9" xfId="6406"/>
    <cellStyle name="Calculation 5" xfId="6407"/>
    <cellStyle name="Calculation 5 10" xfId="6408"/>
    <cellStyle name="Calculation 5 11" xfId="6409"/>
    <cellStyle name="Calculation 5 12" xfId="6410"/>
    <cellStyle name="Calculation 5 13" xfId="6411"/>
    <cellStyle name="Calculation 5 14" xfId="6412"/>
    <cellStyle name="Calculation 5 15" xfId="6413"/>
    <cellStyle name="Calculation 5 16" xfId="6414"/>
    <cellStyle name="Calculation 5 17" xfId="6415"/>
    <cellStyle name="Calculation 5 18" xfId="6416"/>
    <cellStyle name="Calculation 5 19" xfId="6417"/>
    <cellStyle name="Calculation 5 2" xfId="6418"/>
    <cellStyle name="Calculation 5 3" xfId="6419"/>
    <cellStyle name="Calculation 5 4" xfId="6420"/>
    <cellStyle name="Calculation 5 5" xfId="6421"/>
    <cellStyle name="Calculation 5 6" xfId="6422"/>
    <cellStyle name="Calculation 5 7" xfId="6423"/>
    <cellStyle name="Calculation 5 8" xfId="6424"/>
    <cellStyle name="Calculation 5 9" xfId="6425"/>
    <cellStyle name="Calculation 6" xfId="6426"/>
    <cellStyle name="Calculation 6 2" xfId="6427"/>
    <cellStyle name="Calculation 6 3" xfId="6428"/>
    <cellStyle name="Check Cell 2" xfId="6429"/>
    <cellStyle name="Check Cell 2 2" xfId="6430"/>
    <cellStyle name="Check Cell 2 3" xfId="6431"/>
    <cellStyle name="Comma" xfId="1" builtinId="3"/>
    <cellStyle name="Comma [0] 10" xfId="6432"/>
    <cellStyle name="Comma [0] 11" xfId="6433"/>
    <cellStyle name="Comma [0] 2" xfId="6434"/>
    <cellStyle name="Comma [0] 2 10" xfId="6435"/>
    <cellStyle name="Comma [0] 2 2" xfId="6436"/>
    <cellStyle name="Comma [0] 2 2 2" xfId="6437"/>
    <cellStyle name="Comma [0] 2 2 2 10" xfId="6438"/>
    <cellStyle name="Comma [0] 2 2 2 10 2" xfId="6439"/>
    <cellStyle name="Comma [0] 2 2 2 10 3" xfId="6440"/>
    <cellStyle name="Comma [0] 2 2 2 11" xfId="6441"/>
    <cellStyle name="Comma [0] 2 2 2 12" xfId="6442"/>
    <cellStyle name="Comma [0] 2 2 2 2" xfId="6443"/>
    <cellStyle name="Comma [0] 2 2 2 2 10" xfId="6444"/>
    <cellStyle name="Comma [0] 2 2 2 2 2" xfId="6445"/>
    <cellStyle name="Comma [0] 2 2 2 2 2 2" xfId="6446"/>
    <cellStyle name="Comma [0] 2 2 2 2 2 2 2" xfId="6447"/>
    <cellStyle name="Comma [0] 2 2 2 2 2 2 2 2" xfId="6448"/>
    <cellStyle name="Comma [0] 2 2 2 2 2 2 2 3" xfId="6449"/>
    <cellStyle name="Comma [0] 2 2 2 2 2 2 3" xfId="6450"/>
    <cellStyle name="Comma [0] 2 2 2 2 2 2 4" xfId="6451"/>
    <cellStyle name="Comma [0] 2 2 2 2 2 3" xfId="6452"/>
    <cellStyle name="Comma [0] 2 2 2 2 2 3 2" xfId="6453"/>
    <cellStyle name="Comma [0] 2 2 2 2 2 3 3" xfId="6454"/>
    <cellStyle name="Comma [0] 2 2 2 2 2 4" xfId="6455"/>
    <cellStyle name="Comma [0] 2 2 2 2 2 5" xfId="6456"/>
    <cellStyle name="Comma [0] 2 2 2 2 3" xfId="6457"/>
    <cellStyle name="Comma [0] 2 2 2 2 3 2" xfId="6458"/>
    <cellStyle name="Comma [0] 2 2 2 2 3 2 2" xfId="6459"/>
    <cellStyle name="Comma [0] 2 2 2 2 3 2 2 2" xfId="6460"/>
    <cellStyle name="Comma [0] 2 2 2 2 3 2 2 3" xfId="6461"/>
    <cellStyle name="Comma [0] 2 2 2 2 3 2 3" xfId="6462"/>
    <cellStyle name="Comma [0] 2 2 2 2 3 2 4" xfId="6463"/>
    <cellStyle name="Comma [0] 2 2 2 2 3 3" xfId="6464"/>
    <cellStyle name="Comma [0] 2 2 2 2 3 3 2" xfId="6465"/>
    <cellStyle name="Comma [0] 2 2 2 2 3 3 3" xfId="6466"/>
    <cellStyle name="Comma [0] 2 2 2 2 3 4" xfId="6467"/>
    <cellStyle name="Comma [0] 2 2 2 2 3 5" xfId="6468"/>
    <cellStyle name="Comma [0] 2 2 2 2 4" xfId="6469"/>
    <cellStyle name="Comma [0] 2 2 2 2 4 2" xfId="6470"/>
    <cellStyle name="Comma [0] 2 2 2 2 4 2 2" xfId="6471"/>
    <cellStyle name="Comma [0] 2 2 2 2 4 2 2 2" xfId="6472"/>
    <cellStyle name="Comma [0] 2 2 2 2 4 2 2 3" xfId="6473"/>
    <cellStyle name="Comma [0] 2 2 2 2 4 2 3" xfId="6474"/>
    <cellStyle name="Comma [0] 2 2 2 2 4 2 4" xfId="6475"/>
    <cellStyle name="Comma [0] 2 2 2 2 4 3" xfId="6476"/>
    <cellStyle name="Comma [0] 2 2 2 2 4 3 2" xfId="6477"/>
    <cellStyle name="Comma [0] 2 2 2 2 4 3 3" xfId="6478"/>
    <cellStyle name="Comma [0] 2 2 2 2 4 4" xfId="6479"/>
    <cellStyle name="Comma [0] 2 2 2 2 4 5" xfId="6480"/>
    <cellStyle name="Comma [0] 2 2 2 2 5" xfId="6481"/>
    <cellStyle name="Comma [0] 2 2 2 2 5 2" xfId="6482"/>
    <cellStyle name="Comma [0] 2 2 2 2 5 2 2" xfId="6483"/>
    <cellStyle name="Comma [0] 2 2 2 2 5 2 2 2" xfId="6484"/>
    <cellStyle name="Comma [0] 2 2 2 2 5 2 2 3" xfId="6485"/>
    <cellStyle name="Comma [0] 2 2 2 2 5 2 3" xfId="6486"/>
    <cellStyle name="Comma [0] 2 2 2 2 5 2 4" xfId="6487"/>
    <cellStyle name="Comma [0] 2 2 2 2 5 3" xfId="6488"/>
    <cellStyle name="Comma [0] 2 2 2 2 5 3 2" xfId="6489"/>
    <cellStyle name="Comma [0] 2 2 2 2 5 3 3" xfId="6490"/>
    <cellStyle name="Comma [0] 2 2 2 2 5 4" xfId="6491"/>
    <cellStyle name="Comma [0] 2 2 2 2 5 5" xfId="6492"/>
    <cellStyle name="Comma [0] 2 2 2 2 6" xfId="6493"/>
    <cellStyle name="Comma [0] 2 2 2 2 6 2" xfId="6494"/>
    <cellStyle name="Comma [0] 2 2 2 2 6 2 2" xfId="6495"/>
    <cellStyle name="Comma [0] 2 2 2 2 6 2 3" xfId="6496"/>
    <cellStyle name="Comma [0] 2 2 2 2 6 3" xfId="6497"/>
    <cellStyle name="Comma [0] 2 2 2 2 6 4" xfId="6498"/>
    <cellStyle name="Comma [0] 2 2 2 2 7" xfId="6499"/>
    <cellStyle name="Comma [0] 2 2 2 2 7 2" xfId="6500"/>
    <cellStyle name="Comma [0] 2 2 2 2 7 3" xfId="6501"/>
    <cellStyle name="Comma [0] 2 2 2 2 8" xfId="6502"/>
    <cellStyle name="Comma [0] 2 2 2 2 9" xfId="6503"/>
    <cellStyle name="Comma [0] 2 2 2 3" xfId="6504"/>
    <cellStyle name="Comma [0] 2 2 2 3 10" xfId="6505"/>
    <cellStyle name="Comma [0] 2 2 2 3 2" xfId="6506"/>
    <cellStyle name="Comma [0] 2 2 2 3 2 2" xfId="6507"/>
    <cellStyle name="Comma [0] 2 2 2 3 2 2 2" xfId="6508"/>
    <cellStyle name="Comma [0] 2 2 2 3 2 2 2 2" xfId="6509"/>
    <cellStyle name="Comma [0] 2 2 2 3 2 2 2 3" xfId="6510"/>
    <cellStyle name="Comma [0] 2 2 2 3 2 2 3" xfId="6511"/>
    <cellStyle name="Comma [0] 2 2 2 3 2 2 4" xfId="6512"/>
    <cellStyle name="Comma [0] 2 2 2 3 2 3" xfId="6513"/>
    <cellStyle name="Comma [0] 2 2 2 3 2 3 2" xfId="6514"/>
    <cellStyle name="Comma [0] 2 2 2 3 2 3 3" xfId="6515"/>
    <cellStyle name="Comma [0] 2 2 2 3 2 4" xfId="6516"/>
    <cellStyle name="Comma [0] 2 2 2 3 2 5" xfId="6517"/>
    <cellStyle name="Comma [0] 2 2 2 3 3" xfId="6518"/>
    <cellStyle name="Comma [0] 2 2 2 3 3 2" xfId="6519"/>
    <cellStyle name="Comma [0] 2 2 2 3 3 2 2" xfId="6520"/>
    <cellStyle name="Comma [0] 2 2 2 3 3 2 2 2" xfId="6521"/>
    <cellStyle name="Comma [0] 2 2 2 3 3 2 2 3" xfId="6522"/>
    <cellStyle name="Comma [0] 2 2 2 3 3 2 3" xfId="6523"/>
    <cellStyle name="Comma [0] 2 2 2 3 3 2 4" xfId="6524"/>
    <cellStyle name="Comma [0] 2 2 2 3 3 3" xfId="6525"/>
    <cellStyle name="Comma [0] 2 2 2 3 3 3 2" xfId="6526"/>
    <cellStyle name="Comma [0] 2 2 2 3 3 3 3" xfId="6527"/>
    <cellStyle name="Comma [0] 2 2 2 3 3 4" xfId="6528"/>
    <cellStyle name="Comma [0] 2 2 2 3 3 5" xfId="6529"/>
    <cellStyle name="Comma [0] 2 2 2 3 4" xfId="6530"/>
    <cellStyle name="Comma [0] 2 2 2 3 4 2" xfId="6531"/>
    <cellStyle name="Comma [0] 2 2 2 3 4 2 2" xfId="6532"/>
    <cellStyle name="Comma [0] 2 2 2 3 4 2 2 2" xfId="6533"/>
    <cellStyle name="Comma [0] 2 2 2 3 4 2 2 3" xfId="6534"/>
    <cellStyle name="Comma [0] 2 2 2 3 4 2 3" xfId="6535"/>
    <cellStyle name="Comma [0] 2 2 2 3 4 2 4" xfId="6536"/>
    <cellStyle name="Comma [0] 2 2 2 3 4 3" xfId="6537"/>
    <cellStyle name="Comma [0] 2 2 2 3 4 3 2" xfId="6538"/>
    <cellStyle name="Comma [0] 2 2 2 3 4 3 3" xfId="6539"/>
    <cellStyle name="Comma [0] 2 2 2 3 4 4" xfId="6540"/>
    <cellStyle name="Comma [0] 2 2 2 3 4 5" xfId="6541"/>
    <cellStyle name="Comma [0] 2 2 2 3 5" xfId="6542"/>
    <cellStyle name="Comma [0] 2 2 2 3 5 2" xfId="6543"/>
    <cellStyle name="Comma [0] 2 2 2 3 5 2 2" xfId="6544"/>
    <cellStyle name="Comma [0] 2 2 2 3 5 2 2 2" xfId="6545"/>
    <cellStyle name="Comma [0] 2 2 2 3 5 2 2 3" xfId="6546"/>
    <cellStyle name="Comma [0] 2 2 2 3 5 2 3" xfId="6547"/>
    <cellStyle name="Comma [0] 2 2 2 3 5 2 4" xfId="6548"/>
    <cellStyle name="Comma [0] 2 2 2 3 5 3" xfId="6549"/>
    <cellStyle name="Comma [0] 2 2 2 3 5 3 2" xfId="6550"/>
    <cellStyle name="Comma [0] 2 2 2 3 5 3 3" xfId="6551"/>
    <cellStyle name="Comma [0] 2 2 2 3 5 4" xfId="6552"/>
    <cellStyle name="Comma [0] 2 2 2 3 5 5" xfId="6553"/>
    <cellStyle name="Comma [0] 2 2 2 3 6" xfId="6554"/>
    <cellStyle name="Comma [0] 2 2 2 3 6 2" xfId="6555"/>
    <cellStyle name="Comma [0] 2 2 2 3 6 2 2" xfId="6556"/>
    <cellStyle name="Comma [0] 2 2 2 3 6 2 3" xfId="6557"/>
    <cellStyle name="Comma [0] 2 2 2 3 6 3" xfId="6558"/>
    <cellStyle name="Comma [0] 2 2 2 3 6 4" xfId="6559"/>
    <cellStyle name="Comma [0] 2 2 2 3 7" xfId="6560"/>
    <cellStyle name="Comma [0] 2 2 2 3 7 2" xfId="6561"/>
    <cellStyle name="Comma [0] 2 2 2 3 7 3" xfId="6562"/>
    <cellStyle name="Comma [0] 2 2 2 3 8" xfId="6563"/>
    <cellStyle name="Comma [0] 2 2 2 3 9" xfId="6564"/>
    <cellStyle name="Comma [0] 2 2 2 4" xfId="6565"/>
    <cellStyle name="Comma [0] 2 2 2 4 2" xfId="6566"/>
    <cellStyle name="Comma [0] 2 2 2 4 2 2" xfId="6567"/>
    <cellStyle name="Comma [0] 2 2 2 4 2 2 2" xfId="6568"/>
    <cellStyle name="Comma [0] 2 2 2 4 2 2 3" xfId="6569"/>
    <cellStyle name="Comma [0] 2 2 2 4 2 3" xfId="6570"/>
    <cellStyle name="Comma [0] 2 2 2 4 2 4" xfId="6571"/>
    <cellStyle name="Comma [0] 2 2 2 4 3" xfId="6572"/>
    <cellStyle name="Comma [0] 2 2 2 4 3 2" xfId="6573"/>
    <cellStyle name="Comma [0] 2 2 2 4 3 3" xfId="6574"/>
    <cellStyle name="Comma [0] 2 2 2 4 4" xfId="6575"/>
    <cellStyle name="Comma [0] 2 2 2 4 5" xfId="6576"/>
    <cellStyle name="Comma [0] 2 2 2 5" xfId="6577"/>
    <cellStyle name="Comma [0] 2 2 2 5 2" xfId="6578"/>
    <cellStyle name="Comma [0] 2 2 2 5 2 2" xfId="6579"/>
    <cellStyle name="Comma [0] 2 2 2 5 2 2 2" xfId="6580"/>
    <cellStyle name="Comma [0] 2 2 2 5 2 2 3" xfId="6581"/>
    <cellStyle name="Comma [0] 2 2 2 5 2 3" xfId="6582"/>
    <cellStyle name="Comma [0] 2 2 2 5 2 4" xfId="6583"/>
    <cellStyle name="Comma [0] 2 2 2 5 3" xfId="6584"/>
    <cellStyle name="Comma [0] 2 2 2 5 3 2" xfId="6585"/>
    <cellStyle name="Comma [0] 2 2 2 5 3 3" xfId="6586"/>
    <cellStyle name="Comma [0] 2 2 2 5 4" xfId="6587"/>
    <cellStyle name="Comma [0] 2 2 2 5 5" xfId="6588"/>
    <cellStyle name="Comma [0] 2 2 2 6" xfId="6589"/>
    <cellStyle name="Comma [0] 2 2 2 6 2" xfId="6590"/>
    <cellStyle name="Comma [0] 2 2 2 6 2 2" xfId="6591"/>
    <cellStyle name="Comma [0] 2 2 2 6 2 2 2" xfId="6592"/>
    <cellStyle name="Comma [0] 2 2 2 6 2 2 3" xfId="6593"/>
    <cellStyle name="Comma [0] 2 2 2 6 2 3" xfId="6594"/>
    <cellStyle name="Comma [0] 2 2 2 6 2 4" xfId="6595"/>
    <cellStyle name="Comma [0] 2 2 2 6 3" xfId="6596"/>
    <cellStyle name="Comma [0] 2 2 2 6 3 2" xfId="6597"/>
    <cellStyle name="Comma [0] 2 2 2 6 3 3" xfId="6598"/>
    <cellStyle name="Comma [0] 2 2 2 6 4" xfId="6599"/>
    <cellStyle name="Comma [0] 2 2 2 6 5" xfId="6600"/>
    <cellStyle name="Comma [0] 2 2 2 7" xfId="6601"/>
    <cellStyle name="Comma [0] 2 2 2 7 2" xfId="6602"/>
    <cellStyle name="Comma [0] 2 2 2 7 2 2" xfId="6603"/>
    <cellStyle name="Comma [0] 2 2 2 7 2 2 2" xfId="6604"/>
    <cellStyle name="Comma [0] 2 2 2 7 2 2 3" xfId="6605"/>
    <cellStyle name="Comma [0] 2 2 2 7 2 3" xfId="6606"/>
    <cellStyle name="Comma [0] 2 2 2 7 2 4" xfId="6607"/>
    <cellStyle name="Comma [0] 2 2 2 7 3" xfId="6608"/>
    <cellStyle name="Comma [0] 2 2 2 7 3 2" xfId="6609"/>
    <cellStyle name="Comma [0] 2 2 2 7 3 3" xfId="6610"/>
    <cellStyle name="Comma [0] 2 2 2 7 4" xfId="6611"/>
    <cellStyle name="Comma [0] 2 2 2 7 5" xfId="6612"/>
    <cellStyle name="Comma [0] 2 2 2 8" xfId="6613"/>
    <cellStyle name="Comma [0] 2 2 2 8 2" xfId="6614"/>
    <cellStyle name="Comma [0] 2 2 2 8 2 2" xfId="6615"/>
    <cellStyle name="Comma [0] 2 2 2 8 2 3" xfId="6616"/>
    <cellStyle name="Comma [0] 2 2 2 8 3" xfId="6617"/>
    <cellStyle name="Comma [0] 2 2 2 8 4" xfId="6618"/>
    <cellStyle name="Comma [0] 2 2 2 9" xfId="6619"/>
    <cellStyle name="Comma [0] 2 2 2 9 2" xfId="6620"/>
    <cellStyle name="Comma [0] 2 2 2 9 3" xfId="6621"/>
    <cellStyle name="Comma [0] 2 2 3" xfId="6622"/>
    <cellStyle name="Comma [0] 2 2 3 10" xfId="6623"/>
    <cellStyle name="Comma [0] 2 2 3 11" xfId="6624"/>
    <cellStyle name="Comma [0] 2 2 3 2" xfId="6625"/>
    <cellStyle name="Comma [0] 2 2 3 2 10" xfId="6626"/>
    <cellStyle name="Comma [0] 2 2 3 2 2" xfId="6627"/>
    <cellStyle name="Comma [0] 2 2 3 2 2 2" xfId="6628"/>
    <cellStyle name="Comma [0] 2 2 3 2 2 2 2" xfId="6629"/>
    <cellStyle name="Comma [0] 2 2 3 2 2 2 2 2" xfId="6630"/>
    <cellStyle name="Comma [0] 2 2 3 2 2 2 2 3" xfId="6631"/>
    <cellStyle name="Comma [0] 2 2 3 2 2 2 3" xfId="6632"/>
    <cellStyle name="Comma [0] 2 2 3 2 2 2 4" xfId="6633"/>
    <cellStyle name="Comma [0] 2 2 3 2 2 3" xfId="6634"/>
    <cellStyle name="Comma [0] 2 2 3 2 2 3 2" xfId="6635"/>
    <cellStyle name="Comma [0] 2 2 3 2 2 3 3" xfId="6636"/>
    <cellStyle name="Comma [0] 2 2 3 2 2 4" xfId="6637"/>
    <cellStyle name="Comma [0] 2 2 3 2 2 5" xfId="6638"/>
    <cellStyle name="Comma [0] 2 2 3 2 3" xfId="6639"/>
    <cellStyle name="Comma [0] 2 2 3 2 3 2" xfId="6640"/>
    <cellStyle name="Comma [0] 2 2 3 2 3 2 2" xfId="6641"/>
    <cellStyle name="Comma [0] 2 2 3 2 3 2 2 2" xfId="6642"/>
    <cellStyle name="Comma [0] 2 2 3 2 3 2 2 3" xfId="6643"/>
    <cellStyle name="Comma [0] 2 2 3 2 3 2 3" xfId="6644"/>
    <cellStyle name="Comma [0] 2 2 3 2 3 2 4" xfId="6645"/>
    <cellStyle name="Comma [0] 2 2 3 2 3 3" xfId="6646"/>
    <cellStyle name="Comma [0] 2 2 3 2 3 3 2" xfId="6647"/>
    <cellStyle name="Comma [0] 2 2 3 2 3 3 3" xfId="6648"/>
    <cellStyle name="Comma [0] 2 2 3 2 3 4" xfId="6649"/>
    <cellStyle name="Comma [0] 2 2 3 2 3 5" xfId="6650"/>
    <cellStyle name="Comma [0] 2 2 3 2 4" xfId="6651"/>
    <cellStyle name="Comma [0] 2 2 3 2 4 2" xfId="6652"/>
    <cellStyle name="Comma [0] 2 2 3 2 4 2 2" xfId="6653"/>
    <cellStyle name="Comma [0] 2 2 3 2 4 2 2 2" xfId="6654"/>
    <cellStyle name="Comma [0] 2 2 3 2 4 2 2 3" xfId="6655"/>
    <cellStyle name="Comma [0] 2 2 3 2 4 2 3" xfId="6656"/>
    <cellStyle name="Comma [0] 2 2 3 2 4 2 4" xfId="6657"/>
    <cellStyle name="Comma [0] 2 2 3 2 4 3" xfId="6658"/>
    <cellStyle name="Comma [0] 2 2 3 2 4 3 2" xfId="6659"/>
    <cellStyle name="Comma [0] 2 2 3 2 4 3 3" xfId="6660"/>
    <cellStyle name="Comma [0] 2 2 3 2 4 4" xfId="6661"/>
    <cellStyle name="Comma [0] 2 2 3 2 4 5" xfId="6662"/>
    <cellStyle name="Comma [0] 2 2 3 2 5" xfId="6663"/>
    <cellStyle name="Comma [0] 2 2 3 2 5 2" xfId="6664"/>
    <cellStyle name="Comma [0] 2 2 3 2 5 2 2" xfId="6665"/>
    <cellStyle name="Comma [0] 2 2 3 2 5 2 2 2" xfId="6666"/>
    <cellStyle name="Comma [0] 2 2 3 2 5 2 2 3" xfId="6667"/>
    <cellStyle name="Comma [0] 2 2 3 2 5 2 3" xfId="6668"/>
    <cellStyle name="Comma [0] 2 2 3 2 5 2 4" xfId="6669"/>
    <cellStyle name="Comma [0] 2 2 3 2 5 3" xfId="6670"/>
    <cellStyle name="Comma [0] 2 2 3 2 5 3 2" xfId="6671"/>
    <cellStyle name="Comma [0] 2 2 3 2 5 3 3" xfId="6672"/>
    <cellStyle name="Comma [0] 2 2 3 2 5 4" xfId="6673"/>
    <cellStyle name="Comma [0] 2 2 3 2 5 5" xfId="6674"/>
    <cellStyle name="Comma [0] 2 2 3 2 6" xfId="6675"/>
    <cellStyle name="Comma [0] 2 2 3 2 6 2" xfId="6676"/>
    <cellStyle name="Comma [0] 2 2 3 2 6 2 2" xfId="6677"/>
    <cellStyle name="Comma [0] 2 2 3 2 6 2 3" xfId="6678"/>
    <cellStyle name="Comma [0] 2 2 3 2 6 3" xfId="6679"/>
    <cellStyle name="Comma [0] 2 2 3 2 6 4" xfId="6680"/>
    <cellStyle name="Comma [0] 2 2 3 2 7" xfId="6681"/>
    <cellStyle name="Comma [0] 2 2 3 2 7 2" xfId="6682"/>
    <cellStyle name="Comma [0] 2 2 3 2 7 3" xfId="6683"/>
    <cellStyle name="Comma [0] 2 2 3 2 8" xfId="6684"/>
    <cellStyle name="Comma [0] 2 2 3 2 9" xfId="6685"/>
    <cellStyle name="Comma [0] 2 2 3 3" xfId="6686"/>
    <cellStyle name="Comma [0] 2 2 3 3 2" xfId="6687"/>
    <cellStyle name="Comma [0] 2 2 3 3 2 2" xfId="6688"/>
    <cellStyle name="Comma [0] 2 2 3 3 2 2 2" xfId="6689"/>
    <cellStyle name="Comma [0] 2 2 3 3 2 2 3" xfId="6690"/>
    <cellStyle name="Comma [0] 2 2 3 3 2 3" xfId="6691"/>
    <cellStyle name="Comma [0] 2 2 3 3 2 4" xfId="6692"/>
    <cellStyle name="Comma [0] 2 2 3 3 3" xfId="6693"/>
    <cellStyle name="Comma [0] 2 2 3 3 3 2" xfId="6694"/>
    <cellStyle name="Comma [0] 2 2 3 3 3 3" xfId="6695"/>
    <cellStyle name="Comma [0] 2 2 3 3 4" xfId="6696"/>
    <cellStyle name="Comma [0] 2 2 3 3 5" xfId="6697"/>
    <cellStyle name="Comma [0] 2 2 3 4" xfId="6698"/>
    <cellStyle name="Comma [0] 2 2 3 4 2" xfId="6699"/>
    <cellStyle name="Comma [0] 2 2 3 4 2 2" xfId="6700"/>
    <cellStyle name="Comma [0] 2 2 3 4 2 2 2" xfId="6701"/>
    <cellStyle name="Comma [0] 2 2 3 4 2 2 3" xfId="6702"/>
    <cellStyle name="Comma [0] 2 2 3 4 2 3" xfId="6703"/>
    <cellStyle name="Comma [0] 2 2 3 4 2 4" xfId="6704"/>
    <cellStyle name="Comma [0] 2 2 3 4 3" xfId="6705"/>
    <cellStyle name="Comma [0] 2 2 3 4 3 2" xfId="6706"/>
    <cellStyle name="Comma [0] 2 2 3 4 3 3" xfId="6707"/>
    <cellStyle name="Comma [0] 2 2 3 4 4" xfId="6708"/>
    <cellStyle name="Comma [0] 2 2 3 4 5" xfId="6709"/>
    <cellStyle name="Comma [0] 2 2 3 5" xfId="6710"/>
    <cellStyle name="Comma [0] 2 2 3 5 2" xfId="6711"/>
    <cellStyle name="Comma [0] 2 2 3 5 2 2" xfId="6712"/>
    <cellStyle name="Comma [0] 2 2 3 5 2 2 2" xfId="6713"/>
    <cellStyle name="Comma [0] 2 2 3 5 2 2 3" xfId="6714"/>
    <cellStyle name="Comma [0] 2 2 3 5 2 3" xfId="6715"/>
    <cellStyle name="Comma [0] 2 2 3 5 2 4" xfId="6716"/>
    <cellStyle name="Comma [0] 2 2 3 5 3" xfId="6717"/>
    <cellStyle name="Comma [0] 2 2 3 5 3 2" xfId="6718"/>
    <cellStyle name="Comma [0] 2 2 3 5 3 3" xfId="6719"/>
    <cellStyle name="Comma [0] 2 2 3 5 4" xfId="6720"/>
    <cellStyle name="Comma [0] 2 2 3 5 5" xfId="6721"/>
    <cellStyle name="Comma [0] 2 2 3 6" xfId="6722"/>
    <cellStyle name="Comma [0] 2 2 3 6 2" xfId="6723"/>
    <cellStyle name="Comma [0] 2 2 3 6 2 2" xfId="6724"/>
    <cellStyle name="Comma [0] 2 2 3 6 2 2 2" xfId="6725"/>
    <cellStyle name="Comma [0] 2 2 3 6 2 2 3" xfId="6726"/>
    <cellStyle name="Comma [0] 2 2 3 6 2 3" xfId="6727"/>
    <cellStyle name="Comma [0] 2 2 3 6 2 4" xfId="6728"/>
    <cellStyle name="Comma [0] 2 2 3 6 3" xfId="6729"/>
    <cellStyle name="Comma [0] 2 2 3 6 3 2" xfId="6730"/>
    <cellStyle name="Comma [0] 2 2 3 6 3 3" xfId="6731"/>
    <cellStyle name="Comma [0] 2 2 3 6 4" xfId="6732"/>
    <cellStyle name="Comma [0] 2 2 3 6 5" xfId="6733"/>
    <cellStyle name="Comma [0] 2 2 3 7" xfId="6734"/>
    <cellStyle name="Comma [0] 2 2 3 7 2" xfId="6735"/>
    <cellStyle name="Comma [0] 2 2 3 7 2 2" xfId="6736"/>
    <cellStyle name="Comma [0] 2 2 3 7 2 3" xfId="6737"/>
    <cellStyle name="Comma [0] 2 2 3 7 3" xfId="6738"/>
    <cellStyle name="Comma [0] 2 2 3 7 4" xfId="6739"/>
    <cellStyle name="Comma [0] 2 2 3 8" xfId="6740"/>
    <cellStyle name="Comma [0] 2 2 3 8 2" xfId="6741"/>
    <cellStyle name="Comma [0] 2 2 3 8 3" xfId="6742"/>
    <cellStyle name="Comma [0] 2 2 3 9" xfId="6743"/>
    <cellStyle name="Comma [0] 2 2 4" xfId="6744"/>
    <cellStyle name="Comma [0] 2 2 4 10" xfId="6745"/>
    <cellStyle name="Comma [0] 2 2 4 2" xfId="6746"/>
    <cellStyle name="Comma [0] 2 2 4 2 2" xfId="6747"/>
    <cellStyle name="Comma [0] 2 2 4 2 2 2" xfId="6748"/>
    <cellStyle name="Comma [0] 2 2 4 2 2 2 2" xfId="6749"/>
    <cellStyle name="Comma [0] 2 2 4 2 2 2 3" xfId="6750"/>
    <cellStyle name="Comma [0] 2 2 4 2 2 3" xfId="6751"/>
    <cellStyle name="Comma [0] 2 2 4 2 2 4" xfId="6752"/>
    <cellStyle name="Comma [0] 2 2 4 2 3" xfId="6753"/>
    <cellStyle name="Comma [0] 2 2 4 2 3 2" xfId="6754"/>
    <cellStyle name="Comma [0] 2 2 4 2 3 3" xfId="6755"/>
    <cellStyle name="Comma [0] 2 2 4 2 4" xfId="6756"/>
    <cellStyle name="Comma [0] 2 2 4 2 5" xfId="6757"/>
    <cellStyle name="Comma [0] 2 2 4 3" xfId="6758"/>
    <cellStyle name="Comma [0] 2 2 4 3 2" xfId="6759"/>
    <cellStyle name="Comma [0] 2 2 4 3 2 2" xfId="6760"/>
    <cellStyle name="Comma [0] 2 2 4 3 2 2 2" xfId="6761"/>
    <cellStyle name="Comma [0] 2 2 4 3 2 2 3" xfId="6762"/>
    <cellStyle name="Comma [0] 2 2 4 3 2 3" xfId="6763"/>
    <cellStyle name="Comma [0] 2 2 4 3 2 4" xfId="6764"/>
    <cellStyle name="Comma [0] 2 2 4 3 3" xfId="6765"/>
    <cellStyle name="Comma [0] 2 2 4 3 3 2" xfId="6766"/>
    <cellStyle name="Comma [0] 2 2 4 3 3 3" xfId="6767"/>
    <cellStyle name="Comma [0] 2 2 4 3 4" xfId="6768"/>
    <cellStyle name="Comma [0] 2 2 4 3 5" xfId="6769"/>
    <cellStyle name="Comma [0] 2 2 4 4" xfId="6770"/>
    <cellStyle name="Comma [0] 2 2 4 4 2" xfId="6771"/>
    <cellStyle name="Comma [0] 2 2 4 4 2 2" xfId="6772"/>
    <cellStyle name="Comma [0] 2 2 4 4 2 2 2" xfId="6773"/>
    <cellStyle name="Comma [0] 2 2 4 4 2 2 3" xfId="6774"/>
    <cellStyle name="Comma [0] 2 2 4 4 2 3" xfId="6775"/>
    <cellStyle name="Comma [0] 2 2 4 4 2 4" xfId="6776"/>
    <cellStyle name="Comma [0] 2 2 4 4 3" xfId="6777"/>
    <cellStyle name="Comma [0] 2 2 4 4 3 2" xfId="6778"/>
    <cellStyle name="Comma [0] 2 2 4 4 3 3" xfId="6779"/>
    <cellStyle name="Comma [0] 2 2 4 4 4" xfId="6780"/>
    <cellStyle name="Comma [0] 2 2 4 4 5" xfId="6781"/>
    <cellStyle name="Comma [0] 2 2 4 5" xfId="6782"/>
    <cellStyle name="Comma [0] 2 2 4 5 2" xfId="6783"/>
    <cellStyle name="Comma [0] 2 2 4 5 2 2" xfId="6784"/>
    <cellStyle name="Comma [0] 2 2 4 5 2 2 2" xfId="6785"/>
    <cellStyle name="Comma [0] 2 2 4 5 2 2 3" xfId="6786"/>
    <cellStyle name="Comma [0] 2 2 4 5 2 3" xfId="6787"/>
    <cellStyle name="Comma [0] 2 2 4 5 2 4" xfId="6788"/>
    <cellStyle name="Comma [0] 2 2 4 5 3" xfId="6789"/>
    <cellStyle name="Comma [0] 2 2 4 5 3 2" xfId="6790"/>
    <cellStyle name="Comma [0] 2 2 4 5 3 3" xfId="6791"/>
    <cellStyle name="Comma [0] 2 2 4 5 4" xfId="6792"/>
    <cellStyle name="Comma [0] 2 2 4 5 5" xfId="6793"/>
    <cellStyle name="Comma [0] 2 2 4 6" xfId="6794"/>
    <cellStyle name="Comma [0] 2 2 4 6 2" xfId="6795"/>
    <cellStyle name="Comma [0] 2 2 4 6 2 2" xfId="6796"/>
    <cellStyle name="Comma [0] 2 2 4 6 2 3" xfId="6797"/>
    <cellStyle name="Comma [0] 2 2 4 6 3" xfId="6798"/>
    <cellStyle name="Comma [0] 2 2 4 6 4" xfId="6799"/>
    <cellStyle name="Comma [0] 2 2 4 7" xfId="6800"/>
    <cellStyle name="Comma [0] 2 2 4 7 2" xfId="6801"/>
    <cellStyle name="Comma [0] 2 2 4 7 3" xfId="6802"/>
    <cellStyle name="Comma [0] 2 2 4 8" xfId="6803"/>
    <cellStyle name="Comma [0] 2 2 4 9" xfId="6804"/>
    <cellStyle name="Comma [0] 2 2 5" xfId="6805"/>
    <cellStyle name="Comma [0] 2 2 5 2" xfId="6806"/>
    <cellStyle name="Comma [0] 2 2 5 2 2" xfId="6807"/>
    <cellStyle name="Comma [0] 2 2 5 3" xfId="6808"/>
    <cellStyle name="Comma [0] 2 2 5 3 2" xfId="6809"/>
    <cellStyle name="Comma [0] 2 2 5 3 2 2" xfId="6810"/>
    <cellStyle name="Comma [0] 2 2 5 3 2 3" xfId="6811"/>
    <cellStyle name="Comma [0] 2 2 5 3 3" xfId="6812"/>
    <cellStyle name="Comma [0] 2 2 5 3 4" xfId="6813"/>
    <cellStyle name="Comma [0] 2 2 5 4" xfId="6814"/>
    <cellStyle name="Comma [0] 2 2 5 4 2" xfId="6815"/>
    <cellStyle name="Comma [0] 2 2 5 4 3" xfId="6816"/>
    <cellStyle name="Comma [0] 2 2 5 5" xfId="6817"/>
    <cellStyle name="Comma [0] 2 2 5 6" xfId="6818"/>
    <cellStyle name="Comma [0] 2 2 5 7" xfId="6819"/>
    <cellStyle name="Comma [0] 2 2 6" xfId="6820"/>
    <cellStyle name="Comma [0] 2 2 6 2" xfId="6821"/>
    <cellStyle name="Comma [0] 2 2 7" xfId="6822"/>
    <cellStyle name="Comma [0] 2 2 7 2" xfId="6823"/>
    <cellStyle name="Comma [0] 2 2 7 2 2" xfId="6824"/>
    <cellStyle name="Comma [0] 2 2 7 2 2 2" xfId="6825"/>
    <cellStyle name="Comma [0] 2 2 7 2 2 2 2" xfId="6826"/>
    <cellStyle name="Comma [0] 2 2 7 2 2 2 3" xfId="6827"/>
    <cellStyle name="Comma [0] 2 2 7 2 2 3" xfId="6828"/>
    <cellStyle name="Comma [0] 2 2 7 2 2 4" xfId="6829"/>
    <cellStyle name="Comma [0] 2 2 7 2 3" xfId="6830"/>
    <cellStyle name="Comma [0] 2 2 7 2 3 2" xfId="6831"/>
    <cellStyle name="Comma [0] 2 2 7 2 3 3" xfId="6832"/>
    <cellStyle name="Comma [0] 2 2 7 2 4" xfId="6833"/>
    <cellStyle name="Comma [0] 2 2 7 2 5" xfId="6834"/>
    <cellStyle name="Comma [0] 2 2 7 3" xfId="6835"/>
    <cellStyle name="Comma [0] 2 2 7 3 2" xfId="6836"/>
    <cellStyle name="Comma [0] 2 2 7 3 2 2" xfId="6837"/>
    <cellStyle name="Comma [0] 2 2 7 3 2 2 2" xfId="6838"/>
    <cellStyle name="Comma [0] 2 2 7 3 2 2 3" xfId="6839"/>
    <cellStyle name="Comma [0] 2 2 7 3 2 3" xfId="6840"/>
    <cellStyle name="Comma [0] 2 2 7 3 2 4" xfId="6841"/>
    <cellStyle name="Comma [0] 2 2 7 3 3" xfId="6842"/>
    <cellStyle name="Comma [0] 2 2 7 3 3 2" xfId="6843"/>
    <cellStyle name="Comma [0] 2 2 7 3 3 3" xfId="6844"/>
    <cellStyle name="Comma [0] 2 2 7 3 4" xfId="6845"/>
    <cellStyle name="Comma [0] 2 2 7 3 5" xfId="6846"/>
    <cellStyle name="Comma [0] 2 2 7 4" xfId="6847"/>
    <cellStyle name="Comma [0] 2 2 7 4 2" xfId="6848"/>
    <cellStyle name="Comma [0] 2 2 7 4 2 2" xfId="6849"/>
    <cellStyle name="Comma [0] 2 2 7 4 2 2 2" xfId="6850"/>
    <cellStyle name="Comma [0] 2 2 7 4 2 2 3" xfId="6851"/>
    <cellStyle name="Comma [0] 2 2 7 4 2 3" xfId="6852"/>
    <cellStyle name="Comma [0] 2 2 7 4 2 4" xfId="6853"/>
    <cellStyle name="Comma [0] 2 2 7 4 3" xfId="6854"/>
    <cellStyle name="Comma [0] 2 2 7 4 3 2" xfId="6855"/>
    <cellStyle name="Comma [0] 2 2 7 4 3 3" xfId="6856"/>
    <cellStyle name="Comma [0] 2 2 7 4 4" xfId="6857"/>
    <cellStyle name="Comma [0] 2 2 7 4 5" xfId="6858"/>
    <cellStyle name="Comma [0] 2 2 7 5" xfId="6859"/>
    <cellStyle name="Comma [0] 2 2 7 5 2" xfId="6860"/>
    <cellStyle name="Comma [0] 2 2 7 5 2 2" xfId="6861"/>
    <cellStyle name="Comma [0] 2 2 7 5 2 3" xfId="6862"/>
    <cellStyle name="Comma [0] 2 2 7 5 3" xfId="6863"/>
    <cellStyle name="Comma [0] 2 2 7 5 4" xfId="6864"/>
    <cellStyle name="Comma [0] 2 2 7 6" xfId="6865"/>
    <cellStyle name="Comma [0] 2 2 7 6 2" xfId="6866"/>
    <cellStyle name="Comma [0] 2 2 7 6 3" xfId="6867"/>
    <cellStyle name="Comma [0] 2 2 7 7" xfId="6868"/>
    <cellStyle name="Comma [0] 2 2 7 8" xfId="6869"/>
    <cellStyle name="Comma [0] 2 2 7 9" xfId="6870"/>
    <cellStyle name="Comma [0] 2 2 8" xfId="6871"/>
    <cellStyle name="Comma [0] 2 2 8 2" xfId="6872"/>
    <cellStyle name="Comma [0] 2 2 8 3" xfId="6873"/>
    <cellStyle name="Comma [0] 2 2 9" xfId="6874"/>
    <cellStyle name="Comma [0] 2 3" xfId="6875"/>
    <cellStyle name="Comma [0] 2 3 2" xfId="6876"/>
    <cellStyle name="Comma [0] 2 3 2 10" xfId="6877"/>
    <cellStyle name="Comma [0] 2 3 2 11" xfId="6878"/>
    <cellStyle name="Comma [0] 2 3 2 2" xfId="6879"/>
    <cellStyle name="Comma [0] 2 3 2 2 2" xfId="6880"/>
    <cellStyle name="Comma [0] 2 3 2 2 2 2" xfId="6881"/>
    <cellStyle name="Comma [0] 2 3 2 2 2 2 2" xfId="6882"/>
    <cellStyle name="Comma [0] 2 3 2 2 2 2 2 2" xfId="6883"/>
    <cellStyle name="Comma [0] 2 3 2 2 2 2 2 3" xfId="6884"/>
    <cellStyle name="Comma [0] 2 3 2 2 2 2 3" xfId="6885"/>
    <cellStyle name="Comma [0] 2 3 2 2 2 2 4" xfId="6886"/>
    <cellStyle name="Comma [0] 2 3 2 2 2 3" xfId="6887"/>
    <cellStyle name="Comma [0] 2 3 2 2 2 3 2" xfId="6888"/>
    <cellStyle name="Comma [0] 2 3 2 2 2 3 3" xfId="6889"/>
    <cellStyle name="Comma [0] 2 3 2 2 2 4" xfId="6890"/>
    <cellStyle name="Comma [0] 2 3 2 2 2 5" xfId="6891"/>
    <cellStyle name="Comma [0] 2 3 2 2 3" xfId="6892"/>
    <cellStyle name="Comma [0] 2 3 2 2 3 2" xfId="6893"/>
    <cellStyle name="Comma [0] 2 3 2 2 3 2 2" xfId="6894"/>
    <cellStyle name="Comma [0] 2 3 2 2 3 2 2 2" xfId="6895"/>
    <cellStyle name="Comma [0] 2 3 2 2 3 2 2 3" xfId="6896"/>
    <cellStyle name="Comma [0] 2 3 2 2 3 2 3" xfId="6897"/>
    <cellStyle name="Comma [0] 2 3 2 2 3 2 4" xfId="6898"/>
    <cellStyle name="Comma [0] 2 3 2 2 3 3" xfId="6899"/>
    <cellStyle name="Comma [0] 2 3 2 2 3 3 2" xfId="6900"/>
    <cellStyle name="Comma [0] 2 3 2 2 3 3 3" xfId="6901"/>
    <cellStyle name="Comma [0] 2 3 2 2 3 4" xfId="6902"/>
    <cellStyle name="Comma [0] 2 3 2 2 3 5" xfId="6903"/>
    <cellStyle name="Comma [0] 2 3 2 2 4" xfId="6904"/>
    <cellStyle name="Comma [0] 2 3 2 2 4 2" xfId="6905"/>
    <cellStyle name="Comma [0] 2 3 2 2 4 2 2" xfId="6906"/>
    <cellStyle name="Comma [0] 2 3 2 2 4 2 2 2" xfId="6907"/>
    <cellStyle name="Comma [0] 2 3 2 2 4 2 2 3" xfId="6908"/>
    <cellStyle name="Comma [0] 2 3 2 2 4 2 3" xfId="6909"/>
    <cellStyle name="Comma [0] 2 3 2 2 4 2 4" xfId="6910"/>
    <cellStyle name="Comma [0] 2 3 2 2 4 3" xfId="6911"/>
    <cellStyle name="Comma [0] 2 3 2 2 4 3 2" xfId="6912"/>
    <cellStyle name="Comma [0] 2 3 2 2 4 3 3" xfId="6913"/>
    <cellStyle name="Comma [0] 2 3 2 2 4 4" xfId="6914"/>
    <cellStyle name="Comma [0] 2 3 2 2 4 5" xfId="6915"/>
    <cellStyle name="Comma [0] 2 3 2 2 5" xfId="6916"/>
    <cellStyle name="Comma [0] 2 3 2 2 5 2" xfId="6917"/>
    <cellStyle name="Comma [0] 2 3 2 2 5 2 2" xfId="6918"/>
    <cellStyle name="Comma [0] 2 3 2 2 5 2 3" xfId="6919"/>
    <cellStyle name="Comma [0] 2 3 2 2 5 3" xfId="6920"/>
    <cellStyle name="Comma [0] 2 3 2 2 5 4" xfId="6921"/>
    <cellStyle name="Comma [0] 2 3 2 2 6" xfId="6922"/>
    <cellStyle name="Comma [0] 2 3 2 2 6 2" xfId="6923"/>
    <cellStyle name="Comma [0] 2 3 2 2 6 3" xfId="6924"/>
    <cellStyle name="Comma [0] 2 3 2 2 7" xfId="6925"/>
    <cellStyle name="Comma [0] 2 3 2 2 8" xfId="6926"/>
    <cellStyle name="Comma [0] 2 3 2 2 9" xfId="6927"/>
    <cellStyle name="Comma [0] 2 3 2 3" xfId="6928"/>
    <cellStyle name="Comma [0] 2 3 2 3 2" xfId="6929"/>
    <cellStyle name="Comma [0] 2 3 2 3 2 2" xfId="6930"/>
    <cellStyle name="Comma [0] 2 3 2 3 2 2 2" xfId="6931"/>
    <cellStyle name="Comma [0] 2 3 2 3 2 2 2 2" xfId="6932"/>
    <cellStyle name="Comma [0] 2 3 2 3 2 2 2 3" xfId="6933"/>
    <cellStyle name="Comma [0] 2 3 2 3 2 2 3" xfId="6934"/>
    <cellStyle name="Comma [0] 2 3 2 3 2 2 4" xfId="6935"/>
    <cellStyle name="Comma [0] 2 3 2 3 2 3" xfId="6936"/>
    <cellStyle name="Comma [0] 2 3 2 3 2 3 2" xfId="6937"/>
    <cellStyle name="Comma [0] 2 3 2 3 2 3 3" xfId="6938"/>
    <cellStyle name="Comma [0] 2 3 2 3 2 4" xfId="6939"/>
    <cellStyle name="Comma [0] 2 3 2 3 2 5" xfId="6940"/>
    <cellStyle name="Comma [0] 2 3 2 3 3" xfId="6941"/>
    <cellStyle name="Comma [0] 2 3 2 3 3 2" xfId="6942"/>
    <cellStyle name="Comma [0] 2 3 2 3 3 2 2" xfId="6943"/>
    <cellStyle name="Comma [0] 2 3 2 3 3 2 2 2" xfId="6944"/>
    <cellStyle name="Comma [0] 2 3 2 3 3 2 2 3" xfId="6945"/>
    <cellStyle name="Comma [0] 2 3 2 3 3 2 3" xfId="6946"/>
    <cellStyle name="Comma [0] 2 3 2 3 3 2 4" xfId="6947"/>
    <cellStyle name="Comma [0] 2 3 2 3 3 3" xfId="6948"/>
    <cellStyle name="Comma [0] 2 3 2 3 3 3 2" xfId="6949"/>
    <cellStyle name="Comma [0] 2 3 2 3 3 3 3" xfId="6950"/>
    <cellStyle name="Comma [0] 2 3 2 3 3 4" xfId="6951"/>
    <cellStyle name="Comma [0] 2 3 2 3 3 5" xfId="6952"/>
    <cellStyle name="Comma [0] 2 3 2 3 4" xfId="6953"/>
    <cellStyle name="Comma [0] 2 3 2 3 4 2" xfId="6954"/>
    <cellStyle name="Comma [0] 2 3 2 3 4 2 2" xfId="6955"/>
    <cellStyle name="Comma [0] 2 3 2 3 4 2 2 2" xfId="6956"/>
    <cellStyle name="Comma [0] 2 3 2 3 4 2 2 3" xfId="6957"/>
    <cellStyle name="Comma [0] 2 3 2 3 4 2 3" xfId="6958"/>
    <cellStyle name="Comma [0] 2 3 2 3 4 2 4" xfId="6959"/>
    <cellStyle name="Comma [0] 2 3 2 3 4 3" xfId="6960"/>
    <cellStyle name="Comma [0] 2 3 2 3 4 3 2" xfId="6961"/>
    <cellStyle name="Comma [0] 2 3 2 3 4 3 3" xfId="6962"/>
    <cellStyle name="Comma [0] 2 3 2 3 4 4" xfId="6963"/>
    <cellStyle name="Comma [0] 2 3 2 3 4 5" xfId="6964"/>
    <cellStyle name="Comma [0] 2 3 2 3 5" xfId="6965"/>
    <cellStyle name="Comma [0] 2 3 2 3 5 2" xfId="6966"/>
    <cellStyle name="Comma [0] 2 3 2 3 5 2 2" xfId="6967"/>
    <cellStyle name="Comma [0] 2 3 2 3 5 2 3" xfId="6968"/>
    <cellStyle name="Comma [0] 2 3 2 3 5 3" xfId="6969"/>
    <cellStyle name="Comma [0] 2 3 2 3 5 4" xfId="6970"/>
    <cellStyle name="Comma [0] 2 3 2 3 6" xfId="6971"/>
    <cellStyle name="Comma [0] 2 3 2 3 6 2" xfId="6972"/>
    <cellStyle name="Comma [0] 2 3 2 3 6 3" xfId="6973"/>
    <cellStyle name="Comma [0] 2 3 2 3 7" xfId="6974"/>
    <cellStyle name="Comma [0] 2 3 2 3 8" xfId="6975"/>
    <cellStyle name="Comma [0] 2 3 2 3 9" xfId="6976"/>
    <cellStyle name="Comma [0] 2 3 2 4" xfId="6977"/>
    <cellStyle name="Comma [0] 2 3 2 4 2" xfId="6978"/>
    <cellStyle name="Comma [0] 2 3 2 4 2 2" xfId="6979"/>
    <cellStyle name="Comma [0] 2 3 2 4 2 2 2" xfId="6980"/>
    <cellStyle name="Comma [0] 2 3 2 4 2 2 3" xfId="6981"/>
    <cellStyle name="Comma [0] 2 3 2 4 2 3" xfId="6982"/>
    <cellStyle name="Comma [0] 2 3 2 4 2 4" xfId="6983"/>
    <cellStyle name="Comma [0] 2 3 2 4 3" xfId="6984"/>
    <cellStyle name="Comma [0] 2 3 2 4 3 2" xfId="6985"/>
    <cellStyle name="Comma [0] 2 3 2 4 3 3" xfId="6986"/>
    <cellStyle name="Comma [0] 2 3 2 4 4" xfId="6987"/>
    <cellStyle name="Comma [0] 2 3 2 4 5" xfId="6988"/>
    <cellStyle name="Comma [0] 2 3 2 5" xfId="6989"/>
    <cellStyle name="Comma [0] 2 3 2 5 2" xfId="6990"/>
    <cellStyle name="Comma [0] 2 3 2 5 2 2" xfId="6991"/>
    <cellStyle name="Comma [0] 2 3 2 5 2 2 2" xfId="6992"/>
    <cellStyle name="Comma [0] 2 3 2 5 2 2 3" xfId="6993"/>
    <cellStyle name="Comma [0] 2 3 2 5 2 3" xfId="6994"/>
    <cellStyle name="Comma [0] 2 3 2 5 2 4" xfId="6995"/>
    <cellStyle name="Comma [0] 2 3 2 5 3" xfId="6996"/>
    <cellStyle name="Comma [0] 2 3 2 5 3 2" xfId="6997"/>
    <cellStyle name="Comma [0] 2 3 2 5 3 3" xfId="6998"/>
    <cellStyle name="Comma [0] 2 3 2 5 4" xfId="6999"/>
    <cellStyle name="Comma [0] 2 3 2 5 5" xfId="7000"/>
    <cellStyle name="Comma [0] 2 3 2 6" xfId="7001"/>
    <cellStyle name="Comma [0] 2 3 2 6 2" xfId="7002"/>
    <cellStyle name="Comma [0] 2 3 2 6 2 2" xfId="7003"/>
    <cellStyle name="Comma [0] 2 3 2 6 2 2 2" xfId="7004"/>
    <cellStyle name="Comma [0] 2 3 2 6 2 2 3" xfId="7005"/>
    <cellStyle name="Comma [0] 2 3 2 6 2 3" xfId="7006"/>
    <cellStyle name="Comma [0] 2 3 2 6 2 4" xfId="7007"/>
    <cellStyle name="Comma [0] 2 3 2 6 3" xfId="7008"/>
    <cellStyle name="Comma [0] 2 3 2 6 3 2" xfId="7009"/>
    <cellStyle name="Comma [0] 2 3 2 6 3 3" xfId="7010"/>
    <cellStyle name="Comma [0] 2 3 2 6 4" xfId="7011"/>
    <cellStyle name="Comma [0] 2 3 2 6 5" xfId="7012"/>
    <cellStyle name="Comma [0] 2 3 2 7" xfId="7013"/>
    <cellStyle name="Comma [0] 2 3 2 7 2" xfId="7014"/>
    <cellStyle name="Comma [0] 2 3 2 7 2 2" xfId="7015"/>
    <cellStyle name="Comma [0] 2 3 2 7 2 3" xfId="7016"/>
    <cellStyle name="Comma [0] 2 3 2 7 3" xfId="7017"/>
    <cellStyle name="Comma [0] 2 3 2 7 4" xfId="7018"/>
    <cellStyle name="Comma [0] 2 3 2 8" xfId="7019"/>
    <cellStyle name="Comma [0] 2 3 2 8 2" xfId="7020"/>
    <cellStyle name="Comma [0] 2 3 2 8 3" xfId="7021"/>
    <cellStyle name="Comma [0] 2 3 2 9" xfId="7022"/>
    <cellStyle name="Comma [0] 2 3 3" xfId="7023"/>
    <cellStyle name="Comma [0] 2 3 3 10" xfId="7024"/>
    <cellStyle name="Comma [0] 2 3 3 2" xfId="7025"/>
    <cellStyle name="Comma [0] 2 3 3 2 2" xfId="7026"/>
    <cellStyle name="Comma [0] 2 3 3 2 2 2" xfId="7027"/>
    <cellStyle name="Comma [0] 2 3 3 2 2 2 2" xfId="7028"/>
    <cellStyle name="Comma [0] 2 3 3 2 2 2 2 2" xfId="7029"/>
    <cellStyle name="Comma [0] 2 3 3 2 2 2 2 3" xfId="7030"/>
    <cellStyle name="Comma [0] 2 3 3 2 2 2 3" xfId="7031"/>
    <cellStyle name="Comma [0] 2 3 3 2 2 2 4" xfId="7032"/>
    <cellStyle name="Comma [0] 2 3 3 2 2 3" xfId="7033"/>
    <cellStyle name="Comma [0] 2 3 3 2 2 3 2" xfId="7034"/>
    <cellStyle name="Comma [0] 2 3 3 2 2 3 3" xfId="7035"/>
    <cellStyle name="Comma [0] 2 3 3 2 2 4" xfId="7036"/>
    <cellStyle name="Comma [0] 2 3 3 2 2 5" xfId="7037"/>
    <cellStyle name="Comma [0] 2 3 3 2 3" xfId="7038"/>
    <cellStyle name="Comma [0] 2 3 3 2 3 2" xfId="7039"/>
    <cellStyle name="Comma [0] 2 3 3 2 3 2 2" xfId="7040"/>
    <cellStyle name="Comma [0] 2 3 3 2 3 2 2 2" xfId="7041"/>
    <cellStyle name="Comma [0] 2 3 3 2 3 2 2 3" xfId="7042"/>
    <cellStyle name="Comma [0] 2 3 3 2 3 2 3" xfId="7043"/>
    <cellStyle name="Comma [0] 2 3 3 2 3 2 4" xfId="7044"/>
    <cellStyle name="Comma [0] 2 3 3 2 3 3" xfId="7045"/>
    <cellStyle name="Comma [0] 2 3 3 2 3 3 2" xfId="7046"/>
    <cellStyle name="Comma [0] 2 3 3 2 3 3 3" xfId="7047"/>
    <cellStyle name="Comma [0] 2 3 3 2 3 4" xfId="7048"/>
    <cellStyle name="Comma [0] 2 3 3 2 3 5" xfId="7049"/>
    <cellStyle name="Comma [0] 2 3 3 2 4" xfId="7050"/>
    <cellStyle name="Comma [0] 2 3 3 2 4 2" xfId="7051"/>
    <cellStyle name="Comma [0] 2 3 3 2 4 2 2" xfId="7052"/>
    <cellStyle name="Comma [0] 2 3 3 2 4 2 2 2" xfId="7053"/>
    <cellStyle name="Comma [0] 2 3 3 2 4 2 2 3" xfId="7054"/>
    <cellStyle name="Comma [0] 2 3 3 2 4 2 3" xfId="7055"/>
    <cellStyle name="Comma [0] 2 3 3 2 4 2 4" xfId="7056"/>
    <cellStyle name="Comma [0] 2 3 3 2 4 3" xfId="7057"/>
    <cellStyle name="Comma [0] 2 3 3 2 4 3 2" xfId="7058"/>
    <cellStyle name="Comma [0] 2 3 3 2 4 3 3" xfId="7059"/>
    <cellStyle name="Comma [0] 2 3 3 2 4 4" xfId="7060"/>
    <cellStyle name="Comma [0] 2 3 3 2 4 5" xfId="7061"/>
    <cellStyle name="Comma [0] 2 3 3 2 5" xfId="7062"/>
    <cellStyle name="Comma [0] 2 3 3 2 5 2" xfId="7063"/>
    <cellStyle name="Comma [0] 2 3 3 2 5 2 2" xfId="7064"/>
    <cellStyle name="Comma [0] 2 3 3 2 5 2 3" xfId="7065"/>
    <cellStyle name="Comma [0] 2 3 3 2 5 3" xfId="7066"/>
    <cellStyle name="Comma [0] 2 3 3 2 5 4" xfId="7067"/>
    <cellStyle name="Comma [0] 2 3 3 2 6" xfId="7068"/>
    <cellStyle name="Comma [0] 2 3 3 2 6 2" xfId="7069"/>
    <cellStyle name="Comma [0] 2 3 3 2 6 3" xfId="7070"/>
    <cellStyle name="Comma [0] 2 3 3 2 7" xfId="7071"/>
    <cellStyle name="Comma [0] 2 3 3 2 8" xfId="7072"/>
    <cellStyle name="Comma [0] 2 3 3 2 9" xfId="7073"/>
    <cellStyle name="Comma [0] 2 3 3 3" xfId="7074"/>
    <cellStyle name="Comma [0] 2 3 3 3 2" xfId="7075"/>
    <cellStyle name="Comma [0] 2 3 3 3 2 2" xfId="7076"/>
    <cellStyle name="Comma [0] 2 3 3 3 2 2 2" xfId="7077"/>
    <cellStyle name="Comma [0] 2 3 3 3 2 2 3" xfId="7078"/>
    <cellStyle name="Comma [0] 2 3 3 3 2 3" xfId="7079"/>
    <cellStyle name="Comma [0] 2 3 3 3 2 4" xfId="7080"/>
    <cellStyle name="Comma [0] 2 3 3 3 3" xfId="7081"/>
    <cellStyle name="Comma [0] 2 3 3 3 3 2" xfId="7082"/>
    <cellStyle name="Comma [0] 2 3 3 3 3 3" xfId="7083"/>
    <cellStyle name="Comma [0] 2 3 3 3 4" xfId="7084"/>
    <cellStyle name="Comma [0] 2 3 3 3 5" xfId="7085"/>
    <cellStyle name="Comma [0] 2 3 3 4" xfId="7086"/>
    <cellStyle name="Comma [0] 2 3 3 4 2" xfId="7087"/>
    <cellStyle name="Comma [0] 2 3 3 4 2 2" xfId="7088"/>
    <cellStyle name="Comma [0] 2 3 3 4 2 2 2" xfId="7089"/>
    <cellStyle name="Comma [0] 2 3 3 4 2 2 3" xfId="7090"/>
    <cellStyle name="Comma [0] 2 3 3 4 2 3" xfId="7091"/>
    <cellStyle name="Comma [0] 2 3 3 4 2 4" xfId="7092"/>
    <cellStyle name="Comma [0] 2 3 3 4 3" xfId="7093"/>
    <cellStyle name="Comma [0] 2 3 3 4 3 2" xfId="7094"/>
    <cellStyle name="Comma [0] 2 3 3 4 3 3" xfId="7095"/>
    <cellStyle name="Comma [0] 2 3 3 4 4" xfId="7096"/>
    <cellStyle name="Comma [0] 2 3 3 4 5" xfId="7097"/>
    <cellStyle name="Comma [0] 2 3 3 5" xfId="7098"/>
    <cellStyle name="Comma [0] 2 3 3 5 2" xfId="7099"/>
    <cellStyle name="Comma [0] 2 3 3 5 2 2" xfId="7100"/>
    <cellStyle name="Comma [0] 2 3 3 5 2 2 2" xfId="7101"/>
    <cellStyle name="Comma [0] 2 3 3 5 2 2 3" xfId="7102"/>
    <cellStyle name="Comma [0] 2 3 3 5 2 3" xfId="7103"/>
    <cellStyle name="Comma [0] 2 3 3 5 2 4" xfId="7104"/>
    <cellStyle name="Comma [0] 2 3 3 5 3" xfId="7105"/>
    <cellStyle name="Comma [0] 2 3 3 5 3 2" xfId="7106"/>
    <cellStyle name="Comma [0] 2 3 3 5 3 3" xfId="7107"/>
    <cellStyle name="Comma [0] 2 3 3 5 4" xfId="7108"/>
    <cellStyle name="Comma [0] 2 3 3 5 5" xfId="7109"/>
    <cellStyle name="Comma [0] 2 3 3 6" xfId="7110"/>
    <cellStyle name="Comma [0] 2 3 3 6 2" xfId="7111"/>
    <cellStyle name="Comma [0] 2 3 3 6 2 2" xfId="7112"/>
    <cellStyle name="Comma [0] 2 3 3 6 2 3" xfId="7113"/>
    <cellStyle name="Comma [0] 2 3 3 6 3" xfId="7114"/>
    <cellStyle name="Comma [0] 2 3 3 6 4" xfId="7115"/>
    <cellStyle name="Comma [0] 2 3 3 7" xfId="7116"/>
    <cellStyle name="Comma [0] 2 3 3 7 2" xfId="7117"/>
    <cellStyle name="Comma [0] 2 3 3 7 3" xfId="7118"/>
    <cellStyle name="Comma [0] 2 3 3 8" xfId="7119"/>
    <cellStyle name="Comma [0] 2 3 3 9" xfId="7120"/>
    <cellStyle name="Comma [0] 2 3 4" xfId="7121"/>
    <cellStyle name="Comma [0] 2 3 4 2" xfId="7122"/>
    <cellStyle name="Comma [0] 2 3 4 2 2" xfId="7123"/>
    <cellStyle name="Comma [0] 2 3 4 2 2 2" xfId="7124"/>
    <cellStyle name="Comma [0] 2 3 4 2 2 2 2" xfId="7125"/>
    <cellStyle name="Comma [0] 2 3 4 2 2 2 3" xfId="7126"/>
    <cellStyle name="Comma [0] 2 3 4 2 2 3" xfId="7127"/>
    <cellStyle name="Comma [0] 2 3 4 2 2 4" xfId="7128"/>
    <cellStyle name="Comma [0] 2 3 4 2 3" xfId="7129"/>
    <cellStyle name="Comma [0] 2 3 4 2 3 2" xfId="7130"/>
    <cellStyle name="Comma [0] 2 3 4 2 3 3" xfId="7131"/>
    <cellStyle name="Comma [0] 2 3 4 2 4" xfId="7132"/>
    <cellStyle name="Comma [0] 2 3 4 2 5" xfId="7133"/>
    <cellStyle name="Comma [0] 2 3 4 3" xfId="7134"/>
    <cellStyle name="Comma [0] 2 3 4 3 2" xfId="7135"/>
    <cellStyle name="Comma [0] 2 3 4 3 2 2" xfId="7136"/>
    <cellStyle name="Comma [0] 2 3 4 3 2 2 2" xfId="7137"/>
    <cellStyle name="Comma [0] 2 3 4 3 2 2 3" xfId="7138"/>
    <cellStyle name="Comma [0] 2 3 4 3 2 3" xfId="7139"/>
    <cellStyle name="Comma [0] 2 3 4 3 2 4" xfId="7140"/>
    <cellStyle name="Comma [0] 2 3 4 3 3" xfId="7141"/>
    <cellStyle name="Comma [0] 2 3 4 3 3 2" xfId="7142"/>
    <cellStyle name="Comma [0] 2 3 4 3 3 3" xfId="7143"/>
    <cellStyle name="Comma [0] 2 3 4 3 4" xfId="7144"/>
    <cellStyle name="Comma [0] 2 3 4 3 5" xfId="7145"/>
    <cellStyle name="Comma [0] 2 3 4 4" xfId="7146"/>
    <cellStyle name="Comma [0] 2 3 4 4 2" xfId="7147"/>
    <cellStyle name="Comma [0] 2 3 4 4 2 2" xfId="7148"/>
    <cellStyle name="Comma [0] 2 3 4 4 2 2 2" xfId="7149"/>
    <cellStyle name="Comma [0] 2 3 4 4 2 2 3" xfId="7150"/>
    <cellStyle name="Comma [0] 2 3 4 4 2 3" xfId="7151"/>
    <cellStyle name="Comma [0] 2 3 4 4 2 4" xfId="7152"/>
    <cellStyle name="Comma [0] 2 3 4 4 3" xfId="7153"/>
    <cellStyle name="Comma [0] 2 3 4 4 3 2" xfId="7154"/>
    <cellStyle name="Comma [0] 2 3 4 4 3 3" xfId="7155"/>
    <cellStyle name="Comma [0] 2 3 4 4 4" xfId="7156"/>
    <cellStyle name="Comma [0] 2 3 4 4 5" xfId="7157"/>
    <cellStyle name="Comma [0] 2 3 4 5" xfId="7158"/>
    <cellStyle name="Comma [0] 2 3 4 5 2" xfId="7159"/>
    <cellStyle name="Comma [0] 2 3 4 5 2 2" xfId="7160"/>
    <cellStyle name="Comma [0] 2 3 4 5 2 3" xfId="7161"/>
    <cellStyle name="Comma [0] 2 3 4 5 3" xfId="7162"/>
    <cellStyle name="Comma [0] 2 3 4 5 4" xfId="7163"/>
    <cellStyle name="Comma [0] 2 3 4 6" xfId="7164"/>
    <cellStyle name="Comma [0] 2 3 4 6 2" xfId="7165"/>
    <cellStyle name="Comma [0] 2 3 4 6 3" xfId="7166"/>
    <cellStyle name="Comma [0] 2 3 4 7" xfId="7167"/>
    <cellStyle name="Comma [0] 2 3 4 8" xfId="7168"/>
    <cellStyle name="Comma [0] 2 3 4 9" xfId="7169"/>
    <cellStyle name="Comma [0] 2 3 5" xfId="7170"/>
    <cellStyle name="Comma [0] 2 3 5 2" xfId="7171"/>
    <cellStyle name="Comma [0] 2 3 6" xfId="7172"/>
    <cellStyle name="Comma [0] 2 4" xfId="7173"/>
    <cellStyle name="Comma [0] 2 4 2" xfId="7174"/>
    <cellStyle name="Comma [0] 2 4 2 10" xfId="7175"/>
    <cellStyle name="Comma [0] 2 4 2 11" xfId="7176"/>
    <cellStyle name="Comma [0] 2 4 2 2" xfId="7177"/>
    <cellStyle name="Comma [0] 2 4 2 2 2" xfId="7178"/>
    <cellStyle name="Comma [0] 2 4 2 2 2 2" xfId="7179"/>
    <cellStyle name="Comma [0] 2 4 2 2 2 2 2" xfId="7180"/>
    <cellStyle name="Comma [0] 2 4 2 2 2 2 2 2" xfId="7181"/>
    <cellStyle name="Comma [0] 2 4 2 2 2 2 2 3" xfId="7182"/>
    <cellStyle name="Comma [0] 2 4 2 2 2 2 3" xfId="7183"/>
    <cellStyle name="Comma [0] 2 4 2 2 2 2 4" xfId="7184"/>
    <cellStyle name="Comma [0] 2 4 2 2 2 3" xfId="7185"/>
    <cellStyle name="Comma [0] 2 4 2 2 2 3 2" xfId="7186"/>
    <cellStyle name="Comma [0] 2 4 2 2 2 3 3" xfId="7187"/>
    <cellStyle name="Comma [0] 2 4 2 2 2 4" xfId="7188"/>
    <cellStyle name="Comma [0] 2 4 2 2 2 5" xfId="7189"/>
    <cellStyle name="Comma [0] 2 4 2 2 3" xfId="7190"/>
    <cellStyle name="Comma [0] 2 4 2 2 3 2" xfId="7191"/>
    <cellStyle name="Comma [0] 2 4 2 2 3 2 2" xfId="7192"/>
    <cellStyle name="Comma [0] 2 4 2 2 3 2 2 2" xfId="7193"/>
    <cellStyle name="Comma [0] 2 4 2 2 3 2 2 3" xfId="7194"/>
    <cellStyle name="Comma [0] 2 4 2 2 3 2 3" xfId="7195"/>
    <cellStyle name="Comma [0] 2 4 2 2 3 2 4" xfId="7196"/>
    <cellStyle name="Comma [0] 2 4 2 2 3 3" xfId="7197"/>
    <cellStyle name="Comma [0] 2 4 2 2 3 3 2" xfId="7198"/>
    <cellStyle name="Comma [0] 2 4 2 2 3 3 3" xfId="7199"/>
    <cellStyle name="Comma [0] 2 4 2 2 3 4" xfId="7200"/>
    <cellStyle name="Comma [0] 2 4 2 2 3 5" xfId="7201"/>
    <cellStyle name="Comma [0] 2 4 2 2 4" xfId="7202"/>
    <cellStyle name="Comma [0] 2 4 2 2 4 2" xfId="7203"/>
    <cellStyle name="Comma [0] 2 4 2 2 4 2 2" xfId="7204"/>
    <cellStyle name="Comma [0] 2 4 2 2 4 2 2 2" xfId="7205"/>
    <cellStyle name="Comma [0] 2 4 2 2 4 2 2 3" xfId="7206"/>
    <cellStyle name="Comma [0] 2 4 2 2 4 2 3" xfId="7207"/>
    <cellStyle name="Comma [0] 2 4 2 2 4 2 4" xfId="7208"/>
    <cellStyle name="Comma [0] 2 4 2 2 4 3" xfId="7209"/>
    <cellStyle name="Comma [0] 2 4 2 2 4 3 2" xfId="7210"/>
    <cellStyle name="Comma [0] 2 4 2 2 4 3 3" xfId="7211"/>
    <cellStyle name="Comma [0] 2 4 2 2 4 4" xfId="7212"/>
    <cellStyle name="Comma [0] 2 4 2 2 4 5" xfId="7213"/>
    <cellStyle name="Comma [0] 2 4 2 2 5" xfId="7214"/>
    <cellStyle name="Comma [0] 2 4 2 2 5 2" xfId="7215"/>
    <cellStyle name="Comma [0] 2 4 2 2 5 2 2" xfId="7216"/>
    <cellStyle name="Comma [0] 2 4 2 2 5 2 3" xfId="7217"/>
    <cellStyle name="Comma [0] 2 4 2 2 5 3" xfId="7218"/>
    <cellStyle name="Comma [0] 2 4 2 2 5 4" xfId="7219"/>
    <cellStyle name="Comma [0] 2 4 2 2 6" xfId="7220"/>
    <cellStyle name="Comma [0] 2 4 2 2 6 2" xfId="7221"/>
    <cellStyle name="Comma [0] 2 4 2 2 6 3" xfId="7222"/>
    <cellStyle name="Comma [0] 2 4 2 2 7" xfId="7223"/>
    <cellStyle name="Comma [0] 2 4 2 2 8" xfId="7224"/>
    <cellStyle name="Comma [0] 2 4 2 2 9" xfId="7225"/>
    <cellStyle name="Comma [0] 2 4 2 3" xfId="7226"/>
    <cellStyle name="Comma [0] 2 4 2 3 2" xfId="7227"/>
    <cellStyle name="Comma [0] 2 4 2 3 2 2" xfId="7228"/>
    <cellStyle name="Comma [0] 2 4 2 3 2 2 2" xfId="7229"/>
    <cellStyle name="Comma [0] 2 4 2 3 2 2 2 2" xfId="7230"/>
    <cellStyle name="Comma [0] 2 4 2 3 2 2 2 3" xfId="7231"/>
    <cellStyle name="Comma [0] 2 4 2 3 2 2 3" xfId="7232"/>
    <cellStyle name="Comma [0] 2 4 2 3 2 2 4" xfId="7233"/>
    <cellStyle name="Comma [0] 2 4 2 3 2 3" xfId="7234"/>
    <cellStyle name="Comma [0] 2 4 2 3 2 3 2" xfId="7235"/>
    <cellStyle name="Comma [0] 2 4 2 3 2 3 3" xfId="7236"/>
    <cellStyle name="Comma [0] 2 4 2 3 2 4" xfId="7237"/>
    <cellStyle name="Comma [0] 2 4 2 3 2 5" xfId="7238"/>
    <cellStyle name="Comma [0] 2 4 2 3 3" xfId="7239"/>
    <cellStyle name="Comma [0] 2 4 2 3 3 2" xfId="7240"/>
    <cellStyle name="Comma [0] 2 4 2 3 3 2 2" xfId="7241"/>
    <cellStyle name="Comma [0] 2 4 2 3 3 2 2 2" xfId="7242"/>
    <cellStyle name="Comma [0] 2 4 2 3 3 2 2 3" xfId="7243"/>
    <cellStyle name="Comma [0] 2 4 2 3 3 2 3" xfId="7244"/>
    <cellStyle name="Comma [0] 2 4 2 3 3 2 4" xfId="7245"/>
    <cellStyle name="Comma [0] 2 4 2 3 3 3" xfId="7246"/>
    <cellStyle name="Comma [0] 2 4 2 3 3 3 2" xfId="7247"/>
    <cellStyle name="Comma [0] 2 4 2 3 3 3 3" xfId="7248"/>
    <cellStyle name="Comma [0] 2 4 2 3 3 4" xfId="7249"/>
    <cellStyle name="Comma [0] 2 4 2 3 3 5" xfId="7250"/>
    <cellStyle name="Comma [0] 2 4 2 3 4" xfId="7251"/>
    <cellStyle name="Comma [0] 2 4 2 3 4 2" xfId="7252"/>
    <cellStyle name="Comma [0] 2 4 2 3 4 2 2" xfId="7253"/>
    <cellStyle name="Comma [0] 2 4 2 3 4 2 2 2" xfId="7254"/>
    <cellStyle name="Comma [0] 2 4 2 3 4 2 2 3" xfId="7255"/>
    <cellStyle name="Comma [0] 2 4 2 3 4 2 3" xfId="7256"/>
    <cellStyle name="Comma [0] 2 4 2 3 4 2 4" xfId="7257"/>
    <cellStyle name="Comma [0] 2 4 2 3 4 3" xfId="7258"/>
    <cellStyle name="Comma [0] 2 4 2 3 4 3 2" xfId="7259"/>
    <cellStyle name="Comma [0] 2 4 2 3 4 3 3" xfId="7260"/>
    <cellStyle name="Comma [0] 2 4 2 3 4 4" xfId="7261"/>
    <cellStyle name="Comma [0] 2 4 2 3 4 5" xfId="7262"/>
    <cellStyle name="Comma [0] 2 4 2 3 5" xfId="7263"/>
    <cellStyle name="Comma [0] 2 4 2 3 5 2" xfId="7264"/>
    <cellStyle name="Comma [0] 2 4 2 3 5 2 2" xfId="7265"/>
    <cellStyle name="Comma [0] 2 4 2 3 5 2 3" xfId="7266"/>
    <cellStyle name="Comma [0] 2 4 2 3 5 3" xfId="7267"/>
    <cellStyle name="Comma [0] 2 4 2 3 5 4" xfId="7268"/>
    <cellStyle name="Comma [0] 2 4 2 3 6" xfId="7269"/>
    <cellStyle name="Comma [0] 2 4 2 3 6 2" xfId="7270"/>
    <cellStyle name="Comma [0] 2 4 2 3 6 3" xfId="7271"/>
    <cellStyle name="Comma [0] 2 4 2 3 7" xfId="7272"/>
    <cellStyle name="Comma [0] 2 4 2 3 8" xfId="7273"/>
    <cellStyle name="Comma [0] 2 4 2 3 9" xfId="7274"/>
    <cellStyle name="Comma [0] 2 4 2 4" xfId="7275"/>
    <cellStyle name="Comma [0] 2 4 2 4 2" xfId="7276"/>
    <cellStyle name="Comma [0] 2 4 2 4 2 2" xfId="7277"/>
    <cellStyle name="Comma [0] 2 4 2 4 2 2 2" xfId="7278"/>
    <cellStyle name="Comma [0] 2 4 2 4 2 2 3" xfId="7279"/>
    <cellStyle name="Comma [0] 2 4 2 4 2 3" xfId="7280"/>
    <cellStyle name="Comma [0] 2 4 2 4 2 4" xfId="7281"/>
    <cellStyle name="Comma [0] 2 4 2 4 3" xfId="7282"/>
    <cellStyle name="Comma [0] 2 4 2 4 3 2" xfId="7283"/>
    <cellStyle name="Comma [0] 2 4 2 4 3 3" xfId="7284"/>
    <cellStyle name="Comma [0] 2 4 2 4 4" xfId="7285"/>
    <cellStyle name="Comma [0] 2 4 2 4 5" xfId="7286"/>
    <cellStyle name="Comma [0] 2 4 2 5" xfId="7287"/>
    <cellStyle name="Comma [0] 2 4 2 5 2" xfId="7288"/>
    <cellStyle name="Comma [0] 2 4 2 5 2 2" xfId="7289"/>
    <cellStyle name="Comma [0] 2 4 2 5 2 2 2" xfId="7290"/>
    <cellStyle name="Comma [0] 2 4 2 5 2 2 3" xfId="7291"/>
    <cellStyle name="Comma [0] 2 4 2 5 2 3" xfId="7292"/>
    <cellStyle name="Comma [0] 2 4 2 5 2 4" xfId="7293"/>
    <cellStyle name="Comma [0] 2 4 2 5 3" xfId="7294"/>
    <cellStyle name="Comma [0] 2 4 2 5 3 2" xfId="7295"/>
    <cellStyle name="Comma [0] 2 4 2 5 3 3" xfId="7296"/>
    <cellStyle name="Comma [0] 2 4 2 5 4" xfId="7297"/>
    <cellStyle name="Comma [0] 2 4 2 5 5" xfId="7298"/>
    <cellStyle name="Comma [0] 2 4 2 6" xfId="7299"/>
    <cellStyle name="Comma [0] 2 4 2 6 2" xfId="7300"/>
    <cellStyle name="Comma [0] 2 4 2 6 2 2" xfId="7301"/>
    <cellStyle name="Comma [0] 2 4 2 6 2 2 2" xfId="7302"/>
    <cellStyle name="Comma [0] 2 4 2 6 2 2 3" xfId="7303"/>
    <cellStyle name="Comma [0] 2 4 2 6 2 3" xfId="7304"/>
    <cellStyle name="Comma [0] 2 4 2 6 2 4" xfId="7305"/>
    <cellStyle name="Comma [0] 2 4 2 6 3" xfId="7306"/>
    <cellStyle name="Comma [0] 2 4 2 6 3 2" xfId="7307"/>
    <cellStyle name="Comma [0] 2 4 2 6 3 3" xfId="7308"/>
    <cellStyle name="Comma [0] 2 4 2 6 4" xfId="7309"/>
    <cellStyle name="Comma [0] 2 4 2 6 5" xfId="7310"/>
    <cellStyle name="Comma [0] 2 4 2 7" xfId="7311"/>
    <cellStyle name="Comma [0] 2 4 2 7 2" xfId="7312"/>
    <cellStyle name="Comma [0] 2 4 2 7 2 2" xfId="7313"/>
    <cellStyle name="Comma [0] 2 4 2 7 2 3" xfId="7314"/>
    <cellStyle name="Comma [0] 2 4 2 7 3" xfId="7315"/>
    <cellStyle name="Comma [0] 2 4 2 7 4" xfId="7316"/>
    <cellStyle name="Comma [0] 2 4 2 8" xfId="7317"/>
    <cellStyle name="Comma [0] 2 4 2 8 2" xfId="7318"/>
    <cellStyle name="Comma [0] 2 4 2 8 3" xfId="7319"/>
    <cellStyle name="Comma [0] 2 4 2 9" xfId="7320"/>
    <cellStyle name="Comma [0] 2 4 3" xfId="7321"/>
    <cellStyle name="Comma [0] 2 4 3 10" xfId="7322"/>
    <cellStyle name="Comma [0] 2 4 3 2" xfId="7323"/>
    <cellStyle name="Comma [0] 2 4 3 2 2" xfId="7324"/>
    <cellStyle name="Comma [0] 2 4 3 2 2 2" xfId="7325"/>
    <cellStyle name="Comma [0] 2 4 3 2 2 2 2" xfId="7326"/>
    <cellStyle name="Comma [0] 2 4 3 2 2 2 2 2" xfId="7327"/>
    <cellStyle name="Comma [0] 2 4 3 2 2 2 2 3" xfId="7328"/>
    <cellStyle name="Comma [0] 2 4 3 2 2 2 3" xfId="7329"/>
    <cellStyle name="Comma [0] 2 4 3 2 2 2 4" xfId="7330"/>
    <cellStyle name="Comma [0] 2 4 3 2 2 3" xfId="7331"/>
    <cellStyle name="Comma [0] 2 4 3 2 2 3 2" xfId="7332"/>
    <cellStyle name="Comma [0] 2 4 3 2 2 3 3" xfId="7333"/>
    <cellStyle name="Comma [0] 2 4 3 2 2 4" xfId="7334"/>
    <cellStyle name="Comma [0] 2 4 3 2 2 5" xfId="7335"/>
    <cellStyle name="Comma [0] 2 4 3 2 3" xfId="7336"/>
    <cellStyle name="Comma [0] 2 4 3 2 3 2" xfId="7337"/>
    <cellStyle name="Comma [0] 2 4 3 2 3 2 2" xfId="7338"/>
    <cellStyle name="Comma [0] 2 4 3 2 3 2 2 2" xfId="7339"/>
    <cellStyle name="Comma [0] 2 4 3 2 3 2 2 3" xfId="7340"/>
    <cellStyle name="Comma [0] 2 4 3 2 3 2 3" xfId="7341"/>
    <cellStyle name="Comma [0] 2 4 3 2 3 2 4" xfId="7342"/>
    <cellStyle name="Comma [0] 2 4 3 2 3 3" xfId="7343"/>
    <cellStyle name="Comma [0] 2 4 3 2 3 3 2" xfId="7344"/>
    <cellStyle name="Comma [0] 2 4 3 2 3 3 3" xfId="7345"/>
    <cellStyle name="Comma [0] 2 4 3 2 3 4" xfId="7346"/>
    <cellStyle name="Comma [0] 2 4 3 2 3 5" xfId="7347"/>
    <cellStyle name="Comma [0] 2 4 3 2 4" xfId="7348"/>
    <cellStyle name="Comma [0] 2 4 3 2 4 2" xfId="7349"/>
    <cellStyle name="Comma [0] 2 4 3 2 4 2 2" xfId="7350"/>
    <cellStyle name="Comma [0] 2 4 3 2 4 2 2 2" xfId="7351"/>
    <cellStyle name="Comma [0] 2 4 3 2 4 2 2 3" xfId="7352"/>
    <cellStyle name="Comma [0] 2 4 3 2 4 2 3" xfId="7353"/>
    <cellStyle name="Comma [0] 2 4 3 2 4 2 4" xfId="7354"/>
    <cellStyle name="Comma [0] 2 4 3 2 4 3" xfId="7355"/>
    <cellStyle name="Comma [0] 2 4 3 2 4 3 2" xfId="7356"/>
    <cellStyle name="Comma [0] 2 4 3 2 4 3 3" xfId="7357"/>
    <cellStyle name="Comma [0] 2 4 3 2 4 4" xfId="7358"/>
    <cellStyle name="Comma [0] 2 4 3 2 4 5" xfId="7359"/>
    <cellStyle name="Comma [0] 2 4 3 2 5" xfId="7360"/>
    <cellStyle name="Comma [0] 2 4 3 2 5 2" xfId="7361"/>
    <cellStyle name="Comma [0] 2 4 3 2 5 2 2" xfId="7362"/>
    <cellStyle name="Comma [0] 2 4 3 2 5 2 3" xfId="7363"/>
    <cellStyle name="Comma [0] 2 4 3 2 5 3" xfId="7364"/>
    <cellStyle name="Comma [0] 2 4 3 2 5 4" xfId="7365"/>
    <cellStyle name="Comma [0] 2 4 3 2 6" xfId="7366"/>
    <cellStyle name="Comma [0] 2 4 3 2 6 2" xfId="7367"/>
    <cellStyle name="Comma [0] 2 4 3 2 6 3" xfId="7368"/>
    <cellStyle name="Comma [0] 2 4 3 2 7" xfId="7369"/>
    <cellStyle name="Comma [0] 2 4 3 2 8" xfId="7370"/>
    <cellStyle name="Comma [0] 2 4 3 2 9" xfId="7371"/>
    <cellStyle name="Comma [0] 2 4 3 3" xfId="7372"/>
    <cellStyle name="Comma [0] 2 4 3 3 2" xfId="7373"/>
    <cellStyle name="Comma [0] 2 4 3 3 2 2" xfId="7374"/>
    <cellStyle name="Comma [0] 2 4 3 3 2 2 2" xfId="7375"/>
    <cellStyle name="Comma [0] 2 4 3 3 2 2 3" xfId="7376"/>
    <cellStyle name="Comma [0] 2 4 3 3 2 3" xfId="7377"/>
    <cellStyle name="Comma [0] 2 4 3 3 2 4" xfId="7378"/>
    <cellStyle name="Comma [0] 2 4 3 3 3" xfId="7379"/>
    <cellStyle name="Comma [0] 2 4 3 3 3 2" xfId="7380"/>
    <cellStyle name="Comma [0] 2 4 3 3 3 3" xfId="7381"/>
    <cellStyle name="Comma [0] 2 4 3 3 4" xfId="7382"/>
    <cellStyle name="Comma [0] 2 4 3 3 5" xfId="7383"/>
    <cellStyle name="Comma [0] 2 4 3 4" xfId="7384"/>
    <cellStyle name="Comma [0] 2 4 3 4 2" xfId="7385"/>
    <cellStyle name="Comma [0] 2 4 3 4 2 2" xfId="7386"/>
    <cellStyle name="Comma [0] 2 4 3 4 2 2 2" xfId="7387"/>
    <cellStyle name="Comma [0] 2 4 3 4 2 2 3" xfId="7388"/>
    <cellStyle name="Comma [0] 2 4 3 4 2 3" xfId="7389"/>
    <cellStyle name="Comma [0] 2 4 3 4 2 4" xfId="7390"/>
    <cellStyle name="Comma [0] 2 4 3 4 3" xfId="7391"/>
    <cellStyle name="Comma [0] 2 4 3 4 3 2" xfId="7392"/>
    <cellStyle name="Comma [0] 2 4 3 4 3 3" xfId="7393"/>
    <cellStyle name="Comma [0] 2 4 3 4 4" xfId="7394"/>
    <cellStyle name="Comma [0] 2 4 3 4 5" xfId="7395"/>
    <cellStyle name="Comma [0] 2 4 3 5" xfId="7396"/>
    <cellStyle name="Comma [0] 2 4 3 5 2" xfId="7397"/>
    <cellStyle name="Comma [0] 2 4 3 5 2 2" xfId="7398"/>
    <cellStyle name="Comma [0] 2 4 3 5 2 2 2" xfId="7399"/>
    <cellStyle name="Comma [0] 2 4 3 5 2 2 3" xfId="7400"/>
    <cellStyle name="Comma [0] 2 4 3 5 2 3" xfId="7401"/>
    <cellStyle name="Comma [0] 2 4 3 5 2 4" xfId="7402"/>
    <cellStyle name="Comma [0] 2 4 3 5 3" xfId="7403"/>
    <cellStyle name="Comma [0] 2 4 3 5 3 2" xfId="7404"/>
    <cellStyle name="Comma [0] 2 4 3 5 3 3" xfId="7405"/>
    <cellStyle name="Comma [0] 2 4 3 5 4" xfId="7406"/>
    <cellStyle name="Comma [0] 2 4 3 5 5" xfId="7407"/>
    <cellStyle name="Comma [0] 2 4 3 6" xfId="7408"/>
    <cellStyle name="Comma [0] 2 4 3 6 2" xfId="7409"/>
    <cellStyle name="Comma [0] 2 4 3 6 2 2" xfId="7410"/>
    <cellStyle name="Comma [0] 2 4 3 6 2 3" xfId="7411"/>
    <cellStyle name="Comma [0] 2 4 3 6 3" xfId="7412"/>
    <cellStyle name="Comma [0] 2 4 3 6 4" xfId="7413"/>
    <cellStyle name="Comma [0] 2 4 3 7" xfId="7414"/>
    <cellStyle name="Comma [0] 2 4 3 7 2" xfId="7415"/>
    <cellStyle name="Comma [0] 2 4 3 7 3" xfId="7416"/>
    <cellStyle name="Comma [0] 2 4 3 8" xfId="7417"/>
    <cellStyle name="Comma [0] 2 4 3 9" xfId="7418"/>
    <cellStyle name="Comma [0] 2 4 4" xfId="7419"/>
    <cellStyle name="Comma [0] 2 4 4 10" xfId="7420"/>
    <cellStyle name="Comma [0] 2 4 4 2" xfId="7421"/>
    <cellStyle name="Comma [0] 2 4 4 2 2" xfId="7422"/>
    <cellStyle name="Comma [0] 2 4 4 2 2 2" xfId="7423"/>
    <cellStyle name="Comma [0] 2 4 4 2 2 2 2" xfId="7424"/>
    <cellStyle name="Comma [0] 2 4 4 2 2 2 2 2" xfId="7425"/>
    <cellStyle name="Comma [0] 2 4 4 2 2 2 2 3" xfId="7426"/>
    <cellStyle name="Comma [0] 2 4 4 2 2 2 3" xfId="7427"/>
    <cellStyle name="Comma [0] 2 4 4 2 2 2 4" xfId="7428"/>
    <cellStyle name="Comma [0] 2 4 4 2 2 3" xfId="7429"/>
    <cellStyle name="Comma [0] 2 4 4 2 2 3 2" xfId="7430"/>
    <cellStyle name="Comma [0] 2 4 4 2 2 3 3" xfId="7431"/>
    <cellStyle name="Comma [0] 2 4 4 2 2 4" xfId="7432"/>
    <cellStyle name="Comma [0] 2 4 4 2 2 5" xfId="7433"/>
    <cellStyle name="Comma [0] 2 4 4 2 3" xfId="7434"/>
    <cellStyle name="Comma [0] 2 4 4 2 3 2" xfId="7435"/>
    <cellStyle name="Comma [0] 2 4 4 2 3 2 2" xfId="7436"/>
    <cellStyle name="Comma [0] 2 4 4 2 3 2 2 2" xfId="7437"/>
    <cellStyle name="Comma [0] 2 4 4 2 3 2 2 3" xfId="7438"/>
    <cellStyle name="Comma [0] 2 4 4 2 3 2 3" xfId="7439"/>
    <cellStyle name="Comma [0] 2 4 4 2 3 2 4" xfId="7440"/>
    <cellStyle name="Comma [0] 2 4 4 2 3 3" xfId="7441"/>
    <cellStyle name="Comma [0] 2 4 4 2 3 3 2" xfId="7442"/>
    <cellStyle name="Comma [0] 2 4 4 2 3 3 3" xfId="7443"/>
    <cellStyle name="Comma [0] 2 4 4 2 3 4" xfId="7444"/>
    <cellStyle name="Comma [0] 2 4 4 2 3 5" xfId="7445"/>
    <cellStyle name="Comma [0] 2 4 4 2 4" xfId="7446"/>
    <cellStyle name="Comma [0] 2 4 4 2 4 2" xfId="7447"/>
    <cellStyle name="Comma [0] 2 4 4 2 4 2 2" xfId="7448"/>
    <cellStyle name="Comma [0] 2 4 4 2 4 2 2 2" xfId="7449"/>
    <cellStyle name="Comma [0] 2 4 4 2 4 2 2 3" xfId="7450"/>
    <cellStyle name="Comma [0] 2 4 4 2 4 2 3" xfId="7451"/>
    <cellStyle name="Comma [0] 2 4 4 2 4 2 4" xfId="7452"/>
    <cellStyle name="Comma [0] 2 4 4 2 4 3" xfId="7453"/>
    <cellStyle name="Comma [0] 2 4 4 2 4 3 2" xfId="7454"/>
    <cellStyle name="Comma [0] 2 4 4 2 4 3 3" xfId="7455"/>
    <cellStyle name="Comma [0] 2 4 4 2 4 4" xfId="7456"/>
    <cellStyle name="Comma [0] 2 4 4 2 4 5" xfId="7457"/>
    <cellStyle name="Comma [0] 2 4 4 2 5" xfId="7458"/>
    <cellStyle name="Comma [0] 2 4 4 2 5 2" xfId="7459"/>
    <cellStyle name="Comma [0] 2 4 4 2 5 2 2" xfId="7460"/>
    <cellStyle name="Comma [0] 2 4 4 2 5 2 3" xfId="7461"/>
    <cellStyle name="Comma [0] 2 4 4 2 5 3" xfId="7462"/>
    <cellStyle name="Comma [0] 2 4 4 2 5 4" xfId="7463"/>
    <cellStyle name="Comma [0] 2 4 4 2 6" xfId="7464"/>
    <cellStyle name="Comma [0] 2 4 4 2 6 2" xfId="7465"/>
    <cellStyle name="Comma [0] 2 4 4 2 6 3" xfId="7466"/>
    <cellStyle name="Comma [0] 2 4 4 2 7" xfId="7467"/>
    <cellStyle name="Comma [0] 2 4 4 2 8" xfId="7468"/>
    <cellStyle name="Comma [0] 2 4 4 2 9" xfId="7469"/>
    <cellStyle name="Comma [0] 2 4 4 3" xfId="7470"/>
    <cellStyle name="Comma [0] 2 4 4 3 2" xfId="7471"/>
    <cellStyle name="Comma [0] 2 4 4 3 2 2" xfId="7472"/>
    <cellStyle name="Comma [0] 2 4 4 3 2 2 2" xfId="7473"/>
    <cellStyle name="Comma [0] 2 4 4 3 2 2 3" xfId="7474"/>
    <cellStyle name="Comma [0] 2 4 4 3 2 3" xfId="7475"/>
    <cellStyle name="Comma [0] 2 4 4 3 2 4" xfId="7476"/>
    <cellStyle name="Comma [0] 2 4 4 3 3" xfId="7477"/>
    <cellStyle name="Comma [0] 2 4 4 3 3 2" xfId="7478"/>
    <cellStyle name="Comma [0] 2 4 4 3 3 3" xfId="7479"/>
    <cellStyle name="Comma [0] 2 4 4 3 4" xfId="7480"/>
    <cellStyle name="Comma [0] 2 4 4 3 5" xfId="7481"/>
    <cellStyle name="Comma [0] 2 4 4 4" xfId="7482"/>
    <cellStyle name="Comma [0] 2 4 4 4 2" xfId="7483"/>
    <cellStyle name="Comma [0] 2 4 4 4 2 2" xfId="7484"/>
    <cellStyle name="Comma [0] 2 4 4 4 2 2 2" xfId="7485"/>
    <cellStyle name="Comma [0] 2 4 4 4 2 2 3" xfId="7486"/>
    <cellStyle name="Comma [0] 2 4 4 4 2 3" xfId="7487"/>
    <cellStyle name="Comma [0] 2 4 4 4 2 4" xfId="7488"/>
    <cellStyle name="Comma [0] 2 4 4 4 3" xfId="7489"/>
    <cellStyle name="Comma [0] 2 4 4 4 3 2" xfId="7490"/>
    <cellStyle name="Comma [0] 2 4 4 4 3 3" xfId="7491"/>
    <cellStyle name="Comma [0] 2 4 4 4 4" xfId="7492"/>
    <cellStyle name="Comma [0] 2 4 4 4 5" xfId="7493"/>
    <cellStyle name="Comma [0] 2 4 4 5" xfId="7494"/>
    <cellStyle name="Comma [0] 2 4 4 5 2" xfId="7495"/>
    <cellStyle name="Comma [0] 2 4 4 5 2 2" xfId="7496"/>
    <cellStyle name="Comma [0] 2 4 4 5 2 2 2" xfId="7497"/>
    <cellStyle name="Comma [0] 2 4 4 5 2 2 3" xfId="7498"/>
    <cellStyle name="Comma [0] 2 4 4 5 2 3" xfId="7499"/>
    <cellStyle name="Comma [0] 2 4 4 5 2 4" xfId="7500"/>
    <cellStyle name="Comma [0] 2 4 4 5 3" xfId="7501"/>
    <cellStyle name="Comma [0] 2 4 4 5 3 2" xfId="7502"/>
    <cellStyle name="Comma [0] 2 4 4 5 3 3" xfId="7503"/>
    <cellStyle name="Comma [0] 2 4 4 5 4" xfId="7504"/>
    <cellStyle name="Comma [0] 2 4 4 5 5" xfId="7505"/>
    <cellStyle name="Comma [0] 2 4 4 6" xfId="7506"/>
    <cellStyle name="Comma [0] 2 4 4 6 2" xfId="7507"/>
    <cellStyle name="Comma [0] 2 4 4 6 2 2" xfId="7508"/>
    <cellStyle name="Comma [0] 2 4 4 6 2 3" xfId="7509"/>
    <cellStyle name="Comma [0] 2 4 4 6 3" xfId="7510"/>
    <cellStyle name="Comma [0] 2 4 4 6 4" xfId="7511"/>
    <cellStyle name="Comma [0] 2 4 4 7" xfId="7512"/>
    <cellStyle name="Comma [0] 2 4 4 7 2" xfId="7513"/>
    <cellStyle name="Comma [0] 2 4 4 7 3" xfId="7514"/>
    <cellStyle name="Comma [0] 2 4 4 8" xfId="7515"/>
    <cellStyle name="Comma [0] 2 4 4 9" xfId="7516"/>
    <cellStyle name="Comma [0] 2 4 5" xfId="7517"/>
    <cellStyle name="Comma [0] 2 4 5 2" xfId="7518"/>
    <cellStyle name="Comma [0] 2 4 5 2 2" xfId="7519"/>
    <cellStyle name="Comma [0] 2 4 5 2 2 2" xfId="7520"/>
    <cellStyle name="Comma [0] 2 4 5 2 2 2 2" xfId="7521"/>
    <cellStyle name="Comma [0] 2 4 5 2 2 2 3" xfId="7522"/>
    <cellStyle name="Comma [0] 2 4 5 2 2 3" xfId="7523"/>
    <cellStyle name="Comma [0] 2 4 5 2 2 4" xfId="7524"/>
    <cellStyle name="Comma [0] 2 4 5 2 3" xfId="7525"/>
    <cellStyle name="Comma [0] 2 4 5 2 3 2" xfId="7526"/>
    <cellStyle name="Comma [0] 2 4 5 2 3 3" xfId="7527"/>
    <cellStyle name="Comma [0] 2 4 5 2 4" xfId="7528"/>
    <cellStyle name="Comma [0] 2 4 5 2 5" xfId="7529"/>
    <cellStyle name="Comma [0] 2 4 5 3" xfId="7530"/>
    <cellStyle name="Comma [0] 2 4 5 3 2" xfId="7531"/>
    <cellStyle name="Comma [0] 2 4 5 3 2 2" xfId="7532"/>
    <cellStyle name="Comma [0] 2 4 5 3 2 2 2" xfId="7533"/>
    <cellStyle name="Comma [0] 2 4 5 3 2 2 3" xfId="7534"/>
    <cellStyle name="Comma [0] 2 4 5 3 2 3" xfId="7535"/>
    <cellStyle name="Comma [0] 2 4 5 3 2 4" xfId="7536"/>
    <cellStyle name="Comma [0] 2 4 5 3 3" xfId="7537"/>
    <cellStyle name="Comma [0] 2 4 5 3 3 2" xfId="7538"/>
    <cellStyle name="Comma [0] 2 4 5 3 3 3" xfId="7539"/>
    <cellStyle name="Comma [0] 2 4 5 3 4" xfId="7540"/>
    <cellStyle name="Comma [0] 2 4 5 3 5" xfId="7541"/>
    <cellStyle name="Comma [0] 2 4 5 4" xfId="7542"/>
    <cellStyle name="Comma [0] 2 4 5 4 2" xfId="7543"/>
    <cellStyle name="Comma [0] 2 4 5 4 2 2" xfId="7544"/>
    <cellStyle name="Comma [0] 2 4 5 4 2 2 2" xfId="7545"/>
    <cellStyle name="Comma [0] 2 4 5 4 2 2 3" xfId="7546"/>
    <cellStyle name="Comma [0] 2 4 5 4 2 3" xfId="7547"/>
    <cellStyle name="Comma [0] 2 4 5 4 2 4" xfId="7548"/>
    <cellStyle name="Comma [0] 2 4 5 4 3" xfId="7549"/>
    <cellStyle name="Comma [0] 2 4 5 4 3 2" xfId="7550"/>
    <cellStyle name="Comma [0] 2 4 5 4 3 3" xfId="7551"/>
    <cellStyle name="Comma [0] 2 4 5 4 4" xfId="7552"/>
    <cellStyle name="Comma [0] 2 4 5 4 5" xfId="7553"/>
    <cellStyle name="Comma [0] 2 4 5 5" xfId="7554"/>
    <cellStyle name="Comma [0] 2 4 5 5 2" xfId="7555"/>
    <cellStyle name="Comma [0] 2 4 5 5 2 2" xfId="7556"/>
    <cellStyle name="Comma [0] 2 4 5 5 2 3" xfId="7557"/>
    <cellStyle name="Comma [0] 2 4 5 5 3" xfId="7558"/>
    <cellStyle name="Comma [0] 2 4 5 5 4" xfId="7559"/>
    <cellStyle name="Comma [0] 2 4 5 6" xfId="7560"/>
    <cellStyle name="Comma [0] 2 4 5 6 2" xfId="7561"/>
    <cellStyle name="Comma [0] 2 4 5 6 3" xfId="7562"/>
    <cellStyle name="Comma [0] 2 4 5 7" xfId="7563"/>
    <cellStyle name="Comma [0] 2 4 5 8" xfId="7564"/>
    <cellStyle name="Comma [0] 2 4 5 9" xfId="7565"/>
    <cellStyle name="Comma [0] 2 4 6" xfId="7566"/>
    <cellStyle name="Comma [0] 2 4 6 2" xfId="7567"/>
    <cellStyle name="Comma [0] 2 4 6 2 2" xfId="7568"/>
    <cellStyle name="Comma [0] 2 4 6 2 2 2" xfId="7569"/>
    <cellStyle name="Comma [0] 2 4 6 2 2 2 2" xfId="7570"/>
    <cellStyle name="Comma [0] 2 4 6 2 2 2 3" xfId="7571"/>
    <cellStyle name="Comma [0] 2 4 6 2 2 3" xfId="7572"/>
    <cellStyle name="Comma [0] 2 4 6 2 2 4" xfId="7573"/>
    <cellStyle name="Comma [0] 2 4 6 2 3" xfId="7574"/>
    <cellStyle name="Comma [0] 2 4 6 2 3 2" xfId="7575"/>
    <cellStyle name="Comma [0] 2 4 6 2 3 3" xfId="7576"/>
    <cellStyle name="Comma [0] 2 4 6 2 4" xfId="7577"/>
    <cellStyle name="Comma [0] 2 4 6 2 5" xfId="7578"/>
    <cellStyle name="Comma [0] 2 4 6 3" xfId="7579"/>
    <cellStyle name="Comma [0] 2 4 6 3 2" xfId="7580"/>
    <cellStyle name="Comma [0] 2 4 6 3 2 2" xfId="7581"/>
    <cellStyle name="Comma [0] 2 4 6 3 2 2 2" xfId="7582"/>
    <cellStyle name="Comma [0] 2 4 6 3 2 2 3" xfId="7583"/>
    <cellStyle name="Comma [0] 2 4 6 3 2 3" xfId="7584"/>
    <cellStyle name="Comma [0] 2 4 6 3 2 4" xfId="7585"/>
    <cellStyle name="Comma [0] 2 4 6 3 3" xfId="7586"/>
    <cellStyle name="Comma [0] 2 4 6 3 3 2" xfId="7587"/>
    <cellStyle name="Comma [0] 2 4 6 3 3 3" xfId="7588"/>
    <cellStyle name="Comma [0] 2 4 6 3 4" xfId="7589"/>
    <cellStyle name="Comma [0] 2 4 6 3 5" xfId="7590"/>
    <cellStyle name="Comma [0] 2 4 6 4" xfId="7591"/>
    <cellStyle name="Comma [0] 2 4 6 4 2" xfId="7592"/>
    <cellStyle name="Comma [0] 2 4 6 4 2 2" xfId="7593"/>
    <cellStyle name="Comma [0] 2 4 6 4 2 2 2" xfId="7594"/>
    <cellStyle name="Comma [0] 2 4 6 4 2 2 3" xfId="7595"/>
    <cellStyle name="Comma [0] 2 4 6 4 2 3" xfId="7596"/>
    <cellStyle name="Comma [0] 2 4 6 4 2 4" xfId="7597"/>
    <cellStyle name="Comma [0] 2 4 6 4 3" xfId="7598"/>
    <cellStyle name="Comma [0] 2 4 6 4 3 2" xfId="7599"/>
    <cellStyle name="Comma [0] 2 4 6 4 3 3" xfId="7600"/>
    <cellStyle name="Comma [0] 2 4 6 4 4" xfId="7601"/>
    <cellStyle name="Comma [0] 2 4 6 4 5" xfId="7602"/>
    <cellStyle name="Comma [0] 2 4 6 5" xfId="7603"/>
    <cellStyle name="Comma [0] 2 4 6 5 2" xfId="7604"/>
    <cellStyle name="Comma [0] 2 4 6 5 2 2" xfId="7605"/>
    <cellStyle name="Comma [0] 2 4 6 5 2 3" xfId="7606"/>
    <cellStyle name="Comma [0] 2 4 6 5 3" xfId="7607"/>
    <cellStyle name="Comma [0] 2 4 6 5 4" xfId="7608"/>
    <cellStyle name="Comma [0] 2 4 6 6" xfId="7609"/>
    <cellStyle name="Comma [0] 2 4 6 6 2" xfId="7610"/>
    <cellStyle name="Comma [0] 2 4 6 6 3" xfId="7611"/>
    <cellStyle name="Comma [0] 2 4 6 7" xfId="7612"/>
    <cellStyle name="Comma [0] 2 4 6 8" xfId="7613"/>
    <cellStyle name="Comma [0] 2 4 6 9" xfId="7614"/>
    <cellStyle name="Comma [0] 2 4 7" xfId="7615"/>
    <cellStyle name="Comma [0] 2 4 7 2" xfId="7616"/>
    <cellStyle name="Comma [0] 2 4 7 2 2" xfId="7617"/>
    <cellStyle name="Comma [0] 2 4 7 2 2 2" xfId="7618"/>
    <cellStyle name="Comma [0] 2 4 7 2 2 2 2" xfId="7619"/>
    <cellStyle name="Comma [0] 2 4 7 2 2 2 3" xfId="7620"/>
    <cellStyle name="Comma [0] 2 4 7 2 2 3" xfId="7621"/>
    <cellStyle name="Comma [0] 2 4 7 2 2 4" xfId="7622"/>
    <cellStyle name="Comma [0] 2 4 7 2 3" xfId="7623"/>
    <cellStyle name="Comma [0] 2 4 7 2 3 2" xfId="7624"/>
    <cellStyle name="Comma [0] 2 4 7 2 3 3" xfId="7625"/>
    <cellStyle name="Comma [0] 2 4 7 2 4" xfId="7626"/>
    <cellStyle name="Comma [0] 2 4 7 2 5" xfId="7627"/>
    <cellStyle name="Comma [0] 2 4 7 3" xfId="7628"/>
    <cellStyle name="Comma [0] 2 4 7 3 2" xfId="7629"/>
    <cellStyle name="Comma [0] 2 4 7 3 2 2" xfId="7630"/>
    <cellStyle name="Comma [0] 2 4 7 3 2 2 2" xfId="7631"/>
    <cellStyle name="Comma [0] 2 4 7 3 2 2 3" xfId="7632"/>
    <cellStyle name="Comma [0] 2 4 7 3 2 3" xfId="7633"/>
    <cellStyle name="Comma [0] 2 4 7 3 2 4" xfId="7634"/>
    <cellStyle name="Comma [0] 2 4 7 3 3" xfId="7635"/>
    <cellStyle name="Comma [0] 2 4 7 3 3 2" xfId="7636"/>
    <cellStyle name="Comma [0] 2 4 7 3 3 3" xfId="7637"/>
    <cellStyle name="Comma [0] 2 4 7 3 4" xfId="7638"/>
    <cellStyle name="Comma [0] 2 4 7 3 5" xfId="7639"/>
    <cellStyle name="Comma [0] 2 4 7 4" xfId="7640"/>
    <cellStyle name="Comma [0] 2 4 7 4 2" xfId="7641"/>
    <cellStyle name="Comma [0] 2 4 7 4 2 2" xfId="7642"/>
    <cellStyle name="Comma [0] 2 4 7 4 2 2 2" xfId="7643"/>
    <cellStyle name="Comma [0] 2 4 7 4 2 2 3" xfId="7644"/>
    <cellStyle name="Comma [0] 2 4 7 4 2 3" xfId="7645"/>
    <cellStyle name="Comma [0] 2 4 7 4 2 4" xfId="7646"/>
    <cellStyle name="Comma [0] 2 4 7 4 3" xfId="7647"/>
    <cellStyle name="Comma [0] 2 4 7 4 3 2" xfId="7648"/>
    <cellStyle name="Comma [0] 2 4 7 4 3 3" xfId="7649"/>
    <cellStyle name="Comma [0] 2 4 7 4 4" xfId="7650"/>
    <cellStyle name="Comma [0] 2 4 7 4 5" xfId="7651"/>
    <cellStyle name="Comma [0] 2 4 7 5" xfId="7652"/>
    <cellStyle name="Comma [0] 2 4 7 5 2" xfId="7653"/>
    <cellStyle name="Comma [0] 2 4 7 5 2 2" xfId="7654"/>
    <cellStyle name="Comma [0] 2 4 7 5 2 3" xfId="7655"/>
    <cellStyle name="Comma [0] 2 4 7 5 3" xfId="7656"/>
    <cellStyle name="Comma [0] 2 4 7 5 4" xfId="7657"/>
    <cellStyle name="Comma [0] 2 4 7 6" xfId="7658"/>
    <cellStyle name="Comma [0] 2 4 7 6 2" xfId="7659"/>
    <cellStyle name="Comma [0] 2 4 7 6 3" xfId="7660"/>
    <cellStyle name="Comma [0] 2 4 7 7" xfId="7661"/>
    <cellStyle name="Comma [0] 2 4 7 8" xfId="7662"/>
    <cellStyle name="Comma [0] 2 4 7 9" xfId="7663"/>
    <cellStyle name="Comma [0] 2 4 8" xfId="7664"/>
    <cellStyle name="Comma [0] 2 5" xfId="7665"/>
    <cellStyle name="Comma [0] 2 5 10" xfId="7666"/>
    <cellStyle name="Comma [0] 2 5 10 2" xfId="7667"/>
    <cellStyle name="Comma [0] 2 5 10 2 2" xfId="7668"/>
    <cellStyle name="Comma [0] 2 5 10 2 3" xfId="7669"/>
    <cellStyle name="Comma [0] 2 5 10 3" xfId="7670"/>
    <cellStyle name="Comma [0] 2 5 10 4" xfId="7671"/>
    <cellStyle name="Comma [0] 2 5 11" xfId="7672"/>
    <cellStyle name="Comma [0] 2 5 11 2" xfId="7673"/>
    <cellStyle name="Comma [0] 2 5 11 3" xfId="7674"/>
    <cellStyle name="Comma [0] 2 5 12" xfId="7675"/>
    <cellStyle name="Comma [0] 2 5 13" xfId="7676"/>
    <cellStyle name="Comma [0] 2 5 14" xfId="7677"/>
    <cellStyle name="Comma [0] 2 5 2" xfId="7678"/>
    <cellStyle name="Comma [0] 2 5 2 10" xfId="7679"/>
    <cellStyle name="Comma [0] 2 5 2 11" xfId="7680"/>
    <cellStyle name="Comma [0] 2 5 2 2" xfId="7681"/>
    <cellStyle name="Comma [0] 2 5 2 2 2" xfId="7682"/>
    <cellStyle name="Comma [0] 2 5 2 2 2 2" xfId="7683"/>
    <cellStyle name="Comma [0] 2 5 2 2 2 2 2" xfId="7684"/>
    <cellStyle name="Comma [0] 2 5 2 2 2 2 2 2" xfId="7685"/>
    <cellStyle name="Comma [0] 2 5 2 2 2 2 2 3" xfId="7686"/>
    <cellStyle name="Comma [0] 2 5 2 2 2 2 3" xfId="7687"/>
    <cellStyle name="Comma [0] 2 5 2 2 2 2 4" xfId="7688"/>
    <cellStyle name="Comma [0] 2 5 2 2 2 3" xfId="7689"/>
    <cellStyle name="Comma [0] 2 5 2 2 2 3 2" xfId="7690"/>
    <cellStyle name="Comma [0] 2 5 2 2 2 3 3" xfId="7691"/>
    <cellStyle name="Comma [0] 2 5 2 2 2 4" xfId="7692"/>
    <cellStyle name="Comma [0] 2 5 2 2 2 5" xfId="7693"/>
    <cellStyle name="Comma [0] 2 5 2 2 3" xfId="7694"/>
    <cellStyle name="Comma [0] 2 5 2 2 3 2" xfId="7695"/>
    <cellStyle name="Comma [0] 2 5 2 2 3 2 2" xfId="7696"/>
    <cellStyle name="Comma [0] 2 5 2 2 3 2 2 2" xfId="7697"/>
    <cellStyle name="Comma [0] 2 5 2 2 3 2 2 3" xfId="7698"/>
    <cellStyle name="Comma [0] 2 5 2 2 3 2 3" xfId="7699"/>
    <cellStyle name="Comma [0] 2 5 2 2 3 2 4" xfId="7700"/>
    <cellStyle name="Comma [0] 2 5 2 2 3 3" xfId="7701"/>
    <cellStyle name="Comma [0] 2 5 2 2 3 3 2" xfId="7702"/>
    <cellStyle name="Comma [0] 2 5 2 2 3 3 3" xfId="7703"/>
    <cellStyle name="Comma [0] 2 5 2 2 3 4" xfId="7704"/>
    <cellStyle name="Comma [0] 2 5 2 2 3 5" xfId="7705"/>
    <cellStyle name="Comma [0] 2 5 2 2 4" xfId="7706"/>
    <cellStyle name="Comma [0] 2 5 2 2 4 2" xfId="7707"/>
    <cellStyle name="Comma [0] 2 5 2 2 4 2 2" xfId="7708"/>
    <cellStyle name="Comma [0] 2 5 2 2 4 2 2 2" xfId="7709"/>
    <cellStyle name="Comma [0] 2 5 2 2 4 2 2 3" xfId="7710"/>
    <cellStyle name="Comma [0] 2 5 2 2 4 2 3" xfId="7711"/>
    <cellStyle name="Comma [0] 2 5 2 2 4 2 4" xfId="7712"/>
    <cellStyle name="Comma [0] 2 5 2 2 4 3" xfId="7713"/>
    <cellStyle name="Comma [0] 2 5 2 2 4 3 2" xfId="7714"/>
    <cellStyle name="Comma [0] 2 5 2 2 4 3 3" xfId="7715"/>
    <cellStyle name="Comma [0] 2 5 2 2 4 4" xfId="7716"/>
    <cellStyle name="Comma [0] 2 5 2 2 4 5" xfId="7717"/>
    <cellStyle name="Comma [0] 2 5 2 2 5" xfId="7718"/>
    <cellStyle name="Comma [0] 2 5 2 2 5 2" xfId="7719"/>
    <cellStyle name="Comma [0] 2 5 2 2 5 2 2" xfId="7720"/>
    <cellStyle name="Comma [0] 2 5 2 2 5 2 3" xfId="7721"/>
    <cellStyle name="Comma [0] 2 5 2 2 5 3" xfId="7722"/>
    <cellStyle name="Comma [0] 2 5 2 2 5 4" xfId="7723"/>
    <cellStyle name="Comma [0] 2 5 2 2 6" xfId="7724"/>
    <cellStyle name="Comma [0] 2 5 2 2 6 2" xfId="7725"/>
    <cellStyle name="Comma [0] 2 5 2 2 6 3" xfId="7726"/>
    <cellStyle name="Comma [0] 2 5 2 2 7" xfId="7727"/>
    <cellStyle name="Comma [0] 2 5 2 2 8" xfId="7728"/>
    <cellStyle name="Comma [0] 2 5 2 2 9" xfId="7729"/>
    <cellStyle name="Comma [0] 2 5 2 3" xfId="7730"/>
    <cellStyle name="Comma [0] 2 5 2 3 2" xfId="7731"/>
    <cellStyle name="Comma [0] 2 5 2 3 2 2" xfId="7732"/>
    <cellStyle name="Comma [0] 2 5 2 3 2 2 2" xfId="7733"/>
    <cellStyle name="Comma [0] 2 5 2 3 2 2 2 2" xfId="7734"/>
    <cellStyle name="Comma [0] 2 5 2 3 2 2 2 3" xfId="7735"/>
    <cellStyle name="Comma [0] 2 5 2 3 2 2 3" xfId="7736"/>
    <cellStyle name="Comma [0] 2 5 2 3 2 2 4" xfId="7737"/>
    <cellStyle name="Comma [0] 2 5 2 3 2 3" xfId="7738"/>
    <cellStyle name="Comma [0] 2 5 2 3 2 3 2" xfId="7739"/>
    <cellStyle name="Comma [0] 2 5 2 3 2 3 3" xfId="7740"/>
    <cellStyle name="Comma [0] 2 5 2 3 2 4" xfId="7741"/>
    <cellStyle name="Comma [0] 2 5 2 3 2 5" xfId="7742"/>
    <cellStyle name="Comma [0] 2 5 2 3 3" xfId="7743"/>
    <cellStyle name="Comma [0] 2 5 2 3 3 2" xfId="7744"/>
    <cellStyle name="Comma [0] 2 5 2 3 3 2 2" xfId="7745"/>
    <cellStyle name="Comma [0] 2 5 2 3 3 2 2 2" xfId="7746"/>
    <cellStyle name="Comma [0] 2 5 2 3 3 2 2 3" xfId="7747"/>
    <cellStyle name="Comma [0] 2 5 2 3 3 2 3" xfId="7748"/>
    <cellStyle name="Comma [0] 2 5 2 3 3 2 4" xfId="7749"/>
    <cellStyle name="Comma [0] 2 5 2 3 3 3" xfId="7750"/>
    <cellStyle name="Comma [0] 2 5 2 3 3 3 2" xfId="7751"/>
    <cellStyle name="Comma [0] 2 5 2 3 3 3 3" xfId="7752"/>
    <cellStyle name="Comma [0] 2 5 2 3 3 4" xfId="7753"/>
    <cellStyle name="Comma [0] 2 5 2 3 3 5" xfId="7754"/>
    <cellStyle name="Comma [0] 2 5 2 3 4" xfId="7755"/>
    <cellStyle name="Comma [0] 2 5 2 3 4 2" xfId="7756"/>
    <cellStyle name="Comma [0] 2 5 2 3 4 2 2" xfId="7757"/>
    <cellStyle name="Comma [0] 2 5 2 3 4 2 2 2" xfId="7758"/>
    <cellStyle name="Comma [0] 2 5 2 3 4 2 2 3" xfId="7759"/>
    <cellStyle name="Comma [0] 2 5 2 3 4 2 3" xfId="7760"/>
    <cellStyle name="Comma [0] 2 5 2 3 4 2 4" xfId="7761"/>
    <cellStyle name="Comma [0] 2 5 2 3 4 3" xfId="7762"/>
    <cellStyle name="Comma [0] 2 5 2 3 4 3 2" xfId="7763"/>
    <cellStyle name="Comma [0] 2 5 2 3 4 3 3" xfId="7764"/>
    <cellStyle name="Comma [0] 2 5 2 3 4 4" xfId="7765"/>
    <cellStyle name="Comma [0] 2 5 2 3 4 5" xfId="7766"/>
    <cellStyle name="Comma [0] 2 5 2 3 5" xfId="7767"/>
    <cellStyle name="Comma [0] 2 5 2 3 5 2" xfId="7768"/>
    <cellStyle name="Comma [0] 2 5 2 3 5 2 2" xfId="7769"/>
    <cellStyle name="Comma [0] 2 5 2 3 5 2 3" xfId="7770"/>
    <cellStyle name="Comma [0] 2 5 2 3 5 3" xfId="7771"/>
    <cellStyle name="Comma [0] 2 5 2 3 5 4" xfId="7772"/>
    <cellStyle name="Comma [0] 2 5 2 3 6" xfId="7773"/>
    <cellStyle name="Comma [0] 2 5 2 3 6 2" xfId="7774"/>
    <cellStyle name="Comma [0] 2 5 2 3 6 3" xfId="7775"/>
    <cellStyle name="Comma [0] 2 5 2 3 7" xfId="7776"/>
    <cellStyle name="Comma [0] 2 5 2 3 8" xfId="7777"/>
    <cellStyle name="Comma [0] 2 5 2 3 9" xfId="7778"/>
    <cellStyle name="Comma [0] 2 5 2 4" xfId="7779"/>
    <cellStyle name="Comma [0] 2 5 2 4 2" xfId="7780"/>
    <cellStyle name="Comma [0] 2 5 2 4 2 2" xfId="7781"/>
    <cellStyle name="Comma [0] 2 5 2 4 2 2 2" xfId="7782"/>
    <cellStyle name="Comma [0] 2 5 2 4 2 2 3" xfId="7783"/>
    <cellStyle name="Comma [0] 2 5 2 4 2 3" xfId="7784"/>
    <cellStyle name="Comma [0] 2 5 2 4 2 4" xfId="7785"/>
    <cellStyle name="Comma [0] 2 5 2 4 3" xfId="7786"/>
    <cellStyle name="Comma [0] 2 5 2 4 3 2" xfId="7787"/>
    <cellStyle name="Comma [0] 2 5 2 4 3 3" xfId="7788"/>
    <cellStyle name="Comma [0] 2 5 2 4 4" xfId="7789"/>
    <cellStyle name="Comma [0] 2 5 2 4 5" xfId="7790"/>
    <cellStyle name="Comma [0] 2 5 2 5" xfId="7791"/>
    <cellStyle name="Comma [0] 2 5 2 5 2" xfId="7792"/>
    <cellStyle name="Comma [0] 2 5 2 5 2 2" xfId="7793"/>
    <cellStyle name="Comma [0] 2 5 2 5 2 2 2" xfId="7794"/>
    <cellStyle name="Comma [0] 2 5 2 5 2 2 3" xfId="7795"/>
    <cellStyle name="Comma [0] 2 5 2 5 2 3" xfId="7796"/>
    <cellStyle name="Comma [0] 2 5 2 5 2 4" xfId="7797"/>
    <cellStyle name="Comma [0] 2 5 2 5 3" xfId="7798"/>
    <cellStyle name="Comma [0] 2 5 2 5 3 2" xfId="7799"/>
    <cellStyle name="Comma [0] 2 5 2 5 3 3" xfId="7800"/>
    <cellStyle name="Comma [0] 2 5 2 5 4" xfId="7801"/>
    <cellStyle name="Comma [0] 2 5 2 5 5" xfId="7802"/>
    <cellStyle name="Comma [0] 2 5 2 6" xfId="7803"/>
    <cellStyle name="Comma [0] 2 5 2 6 2" xfId="7804"/>
    <cellStyle name="Comma [0] 2 5 2 6 2 2" xfId="7805"/>
    <cellStyle name="Comma [0] 2 5 2 6 2 2 2" xfId="7806"/>
    <cellStyle name="Comma [0] 2 5 2 6 2 2 3" xfId="7807"/>
    <cellStyle name="Comma [0] 2 5 2 6 2 3" xfId="7808"/>
    <cellStyle name="Comma [0] 2 5 2 6 2 4" xfId="7809"/>
    <cellStyle name="Comma [0] 2 5 2 6 3" xfId="7810"/>
    <cellStyle name="Comma [0] 2 5 2 6 3 2" xfId="7811"/>
    <cellStyle name="Comma [0] 2 5 2 6 3 3" xfId="7812"/>
    <cellStyle name="Comma [0] 2 5 2 6 4" xfId="7813"/>
    <cellStyle name="Comma [0] 2 5 2 6 5" xfId="7814"/>
    <cellStyle name="Comma [0] 2 5 2 7" xfId="7815"/>
    <cellStyle name="Comma [0] 2 5 2 7 2" xfId="7816"/>
    <cellStyle name="Comma [0] 2 5 2 7 2 2" xfId="7817"/>
    <cellStyle name="Comma [0] 2 5 2 7 2 3" xfId="7818"/>
    <cellStyle name="Comma [0] 2 5 2 7 3" xfId="7819"/>
    <cellStyle name="Comma [0] 2 5 2 7 4" xfId="7820"/>
    <cellStyle name="Comma [0] 2 5 2 8" xfId="7821"/>
    <cellStyle name="Comma [0] 2 5 2 8 2" xfId="7822"/>
    <cellStyle name="Comma [0] 2 5 2 8 3" xfId="7823"/>
    <cellStyle name="Comma [0] 2 5 2 9" xfId="7824"/>
    <cellStyle name="Comma [0] 2 5 3" xfId="7825"/>
    <cellStyle name="Comma [0] 2 5 3 10" xfId="7826"/>
    <cellStyle name="Comma [0] 2 5 3 2" xfId="7827"/>
    <cellStyle name="Comma [0] 2 5 3 2 2" xfId="7828"/>
    <cellStyle name="Comma [0] 2 5 3 2 2 2" xfId="7829"/>
    <cellStyle name="Comma [0] 2 5 3 2 2 2 2" xfId="7830"/>
    <cellStyle name="Comma [0] 2 5 3 2 2 2 2 2" xfId="7831"/>
    <cellStyle name="Comma [0] 2 5 3 2 2 2 2 3" xfId="7832"/>
    <cellStyle name="Comma [0] 2 5 3 2 2 2 3" xfId="7833"/>
    <cellStyle name="Comma [0] 2 5 3 2 2 2 4" xfId="7834"/>
    <cellStyle name="Comma [0] 2 5 3 2 2 3" xfId="7835"/>
    <cellStyle name="Comma [0] 2 5 3 2 2 3 2" xfId="7836"/>
    <cellStyle name="Comma [0] 2 5 3 2 2 3 3" xfId="7837"/>
    <cellStyle name="Comma [0] 2 5 3 2 2 4" xfId="7838"/>
    <cellStyle name="Comma [0] 2 5 3 2 2 5" xfId="7839"/>
    <cellStyle name="Comma [0] 2 5 3 2 3" xfId="7840"/>
    <cellStyle name="Comma [0] 2 5 3 2 3 2" xfId="7841"/>
    <cellStyle name="Comma [0] 2 5 3 2 3 2 2" xfId="7842"/>
    <cellStyle name="Comma [0] 2 5 3 2 3 2 2 2" xfId="7843"/>
    <cellStyle name="Comma [0] 2 5 3 2 3 2 2 3" xfId="7844"/>
    <cellStyle name="Comma [0] 2 5 3 2 3 2 3" xfId="7845"/>
    <cellStyle name="Comma [0] 2 5 3 2 3 2 4" xfId="7846"/>
    <cellStyle name="Comma [0] 2 5 3 2 3 3" xfId="7847"/>
    <cellStyle name="Comma [0] 2 5 3 2 3 3 2" xfId="7848"/>
    <cellStyle name="Comma [0] 2 5 3 2 3 3 3" xfId="7849"/>
    <cellStyle name="Comma [0] 2 5 3 2 3 4" xfId="7850"/>
    <cellStyle name="Comma [0] 2 5 3 2 3 5" xfId="7851"/>
    <cellStyle name="Comma [0] 2 5 3 2 4" xfId="7852"/>
    <cellStyle name="Comma [0] 2 5 3 2 4 2" xfId="7853"/>
    <cellStyle name="Comma [0] 2 5 3 2 4 2 2" xfId="7854"/>
    <cellStyle name="Comma [0] 2 5 3 2 4 2 2 2" xfId="7855"/>
    <cellStyle name="Comma [0] 2 5 3 2 4 2 2 3" xfId="7856"/>
    <cellStyle name="Comma [0] 2 5 3 2 4 2 3" xfId="7857"/>
    <cellStyle name="Comma [0] 2 5 3 2 4 2 4" xfId="7858"/>
    <cellStyle name="Comma [0] 2 5 3 2 4 3" xfId="7859"/>
    <cellStyle name="Comma [0] 2 5 3 2 4 3 2" xfId="7860"/>
    <cellStyle name="Comma [0] 2 5 3 2 4 3 3" xfId="7861"/>
    <cellStyle name="Comma [0] 2 5 3 2 4 4" xfId="7862"/>
    <cellStyle name="Comma [0] 2 5 3 2 4 5" xfId="7863"/>
    <cellStyle name="Comma [0] 2 5 3 2 5" xfId="7864"/>
    <cellStyle name="Comma [0] 2 5 3 2 5 2" xfId="7865"/>
    <cellStyle name="Comma [0] 2 5 3 2 5 2 2" xfId="7866"/>
    <cellStyle name="Comma [0] 2 5 3 2 5 2 3" xfId="7867"/>
    <cellStyle name="Comma [0] 2 5 3 2 5 3" xfId="7868"/>
    <cellStyle name="Comma [0] 2 5 3 2 5 4" xfId="7869"/>
    <cellStyle name="Comma [0] 2 5 3 2 6" xfId="7870"/>
    <cellStyle name="Comma [0] 2 5 3 2 6 2" xfId="7871"/>
    <cellStyle name="Comma [0] 2 5 3 2 6 3" xfId="7872"/>
    <cellStyle name="Comma [0] 2 5 3 2 7" xfId="7873"/>
    <cellStyle name="Comma [0] 2 5 3 2 8" xfId="7874"/>
    <cellStyle name="Comma [0] 2 5 3 2 9" xfId="7875"/>
    <cellStyle name="Comma [0] 2 5 3 3" xfId="7876"/>
    <cellStyle name="Comma [0] 2 5 3 3 2" xfId="7877"/>
    <cellStyle name="Comma [0] 2 5 3 3 2 2" xfId="7878"/>
    <cellStyle name="Comma [0] 2 5 3 3 2 2 2" xfId="7879"/>
    <cellStyle name="Comma [0] 2 5 3 3 2 2 3" xfId="7880"/>
    <cellStyle name="Comma [0] 2 5 3 3 2 3" xfId="7881"/>
    <cellStyle name="Comma [0] 2 5 3 3 2 4" xfId="7882"/>
    <cellStyle name="Comma [0] 2 5 3 3 3" xfId="7883"/>
    <cellStyle name="Comma [0] 2 5 3 3 3 2" xfId="7884"/>
    <cellStyle name="Comma [0] 2 5 3 3 3 3" xfId="7885"/>
    <cellStyle name="Comma [0] 2 5 3 3 4" xfId="7886"/>
    <cellStyle name="Comma [0] 2 5 3 3 5" xfId="7887"/>
    <cellStyle name="Comma [0] 2 5 3 4" xfId="7888"/>
    <cellStyle name="Comma [0] 2 5 3 4 2" xfId="7889"/>
    <cellStyle name="Comma [0] 2 5 3 4 2 2" xfId="7890"/>
    <cellStyle name="Comma [0] 2 5 3 4 2 2 2" xfId="7891"/>
    <cellStyle name="Comma [0] 2 5 3 4 2 2 3" xfId="7892"/>
    <cellStyle name="Comma [0] 2 5 3 4 2 3" xfId="7893"/>
    <cellStyle name="Comma [0] 2 5 3 4 2 4" xfId="7894"/>
    <cellStyle name="Comma [0] 2 5 3 4 3" xfId="7895"/>
    <cellStyle name="Comma [0] 2 5 3 4 3 2" xfId="7896"/>
    <cellStyle name="Comma [0] 2 5 3 4 3 3" xfId="7897"/>
    <cellStyle name="Comma [0] 2 5 3 4 4" xfId="7898"/>
    <cellStyle name="Comma [0] 2 5 3 4 5" xfId="7899"/>
    <cellStyle name="Comma [0] 2 5 3 5" xfId="7900"/>
    <cellStyle name="Comma [0] 2 5 3 5 2" xfId="7901"/>
    <cellStyle name="Comma [0] 2 5 3 5 2 2" xfId="7902"/>
    <cellStyle name="Comma [0] 2 5 3 5 2 2 2" xfId="7903"/>
    <cellStyle name="Comma [0] 2 5 3 5 2 2 3" xfId="7904"/>
    <cellStyle name="Comma [0] 2 5 3 5 2 3" xfId="7905"/>
    <cellStyle name="Comma [0] 2 5 3 5 2 4" xfId="7906"/>
    <cellStyle name="Comma [0] 2 5 3 5 3" xfId="7907"/>
    <cellStyle name="Comma [0] 2 5 3 5 3 2" xfId="7908"/>
    <cellStyle name="Comma [0] 2 5 3 5 3 3" xfId="7909"/>
    <cellStyle name="Comma [0] 2 5 3 5 4" xfId="7910"/>
    <cellStyle name="Comma [0] 2 5 3 5 5" xfId="7911"/>
    <cellStyle name="Comma [0] 2 5 3 6" xfId="7912"/>
    <cellStyle name="Comma [0] 2 5 3 6 2" xfId="7913"/>
    <cellStyle name="Comma [0] 2 5 3 6 2 2" xfId="7914"/>
    <cellStyle name="Comma [0] 2 5 3 6 2 3" xfId="7915"/>
    <cellStyle name="Comma [0] 2 5 3 6 3" xfId="7916"/>
    <cellStyle name="Comma [0] 2 5 3 6 4" xfId="7917"/>
    <cellStyle name="Comma [0] 2 5 3 7" xfId="7918"/>
    <cellStyle name="Comma [0] 2 5 3 7 2" xfId="7919"/>
    <cellStyle name="Comma [0] 2 5 3 7 3" xfId="7920"/>
    <cellStyle name="Comma [0] 2 5 3 8" xfId="7921"/>
    <cellStyle name="Comma [0] 2 5 3 9" xfId="7922"/>
    <cellStyle name="Comma [0] 2 5 4" xfId="7923"/>
    <cellStyle name="Comma [0] 2 5 4 10" xfId="7924"/>
    <cellStyle name="Comma [0] 2 5 4 2" xfId="7925"/>
    <cellStyle name="Comma [0] 2 5 4 2 2" xfId="7926"/>
    <cellStyle name="Comma [0] 2 5 4 2 2 2" xfId="7927"/>
    <cellStyle name="Comma [0] 2 5 4 2 2 2 2" xfId="7928"/>
    <cellStyle name="Comma [0] 2 5 4 2 2 2 2 2" xfId="7929"/>
    <cellStyle name="Comma [0] 2 5 4 2 2 2 2 3" xfId="7930"/>
    <cellStyle name="Comma [0] 2 5 4 2 2 2 3" xfId="7931"/>
    <cellStyle name="Comma [0] 2 5 4 2 2 2 4" xfId="7932"/>
    <cellStyle name="Comma [0] 2 5 4 2 2 3" xfId="7933"/>
    <cellStyle name="Comma [0] 2 5 4 2 2 3 2" xfId="7934"/>
    <cellStyle name="Comma [0] 2 5 4 2 2 3 3" xfId="7935"/>
    <cellStyle name="Comma [0] 2 5 4 2 2 4" xfId="7936"/>
    <cellStyle name="Comma [0] 2 5 4 2 2 5" xfId="7937"/>
    <cellStyle name="Comma [0] 2 5 4 2 3" xfId="7938"/>
    <cellStyle name="Comma [0] 2 5 4 2 3 2" xfId="7939"/>
    <cellStyle name="Comma [0] 2 5 4 2 3 2 2" xfId="7940"/>
    <cellStyle name="Comma [0] 2 5 4 2 3 2 2 2" xfId="7941"/>
    <cellStyle name="Comma [0] 2 5 4 2 3 2 2 3" xfId="7942"/>
    <cellStyle name="Comma [0] 2 5 4 2 3 2 3" xfId="7943"/>
    <cellStyle name="Comma [0] 2 5 4 2 3 2 4" xfId="7944"/>
    <cellStyle name="Comma [0] 2 5 4 2 3 3" xfId="7945"/>
    <cellStyle name="Comma [0] 2 5 4 2 3 3 2" xfId="7946"/>
    <cellStyle name="Comma [0] 2 5 4 2 3 3 3" xfId="7947"/>
    <cellStyle name="Comma [0] 2 5 4 2 3 4" xfId="7948"/>
    <cellStyle name="Comma [0] 2 5 4 2 3 5" xfId="7949"/>
    <cellStyle name="Comma [0] 2 5 4 2 4" xfId="7950"/>
    <cellStyle name="Comma [0] 2 5 4 2 4 2" xfId="7951"/>
    <cellStyle name="Comma [0] 2 5 4 2 4 2 2" xfId="7952"/>
    <cellStyle name="Comma [0] 2 5 4 2 4 2 2 2" xfId="7953"/>
    <cellStyle name="Comma [0] 2 5 4 2 4 2 2 3" xfId="7954"/>
    <cellStyle name="Comma [0] 2 5 4 2 4 2 3" xfId="7955"/>
    <cellStyle name="Comma [0] 2 5 4 2 4 2 4" xfId="7956"/>
    <cellStyle name="Comma [0] 2 5 4 2 4 3" xfId="7957"/>
    <cellStyle name="Comma [0] 2 5 4 2 4 3 2" xfId="7958"/>
    <cellStyle name="Comma [0] 2 5 4 2 4 3 3" xfId="7959"/>
    <cellStyle name="Comma [0] 2 5 4 2 4 4" xfId="7960"/>
    <cellStyle name="Comma [0] 2 5 4 2 4 5" xfId="7961"/>
    <cellStyle name="Comma [0] 2 5 4 2 5" xfId="7962"/>
    <cellStyle name="Comma [0] 2 5 4 2 5 2" xfId="7963"/>
    <cellStyle name="Comma [0] 2 5 4 2 5 2 2" xfId="7964"/>
    <cellStyle name="Comma [0] 2 5 4 2 5 2 3" xfId="7965"/>
    <cellStyle name="Comma [0] 2 5 4 2 5 3" xfId="7966"/>
    <cellStyle name="Comma [0] 2 5 4 2 5 4" xfId="7967"/>
    <cellStyle name="Comma [0] 2 5 4 2 6" xfId="7968"/>
    <cellStyle name="Comma [0] 2 5 4 2 6 2" xfId="7969"/>
    <cellStyle name="Comma [0] 2 5 4 2 6 3" xfId="7970"/>
    <cellStyle name="Comma [0] 2 5 4 2 7" xfId="7971"/>
    <cellStyle name="Comma [0] 2 5 4 2 8" xfId="7972"/>
    <cellStyle name="Comma [0] 2 5 4 2 9" xfId="7973"/>
    <cellStyle name="Comma [0] 2 5 4 3" xfId="7974"/>
    <cellStyle name="Comma [0] 2 5 4 3 2" xfId="7975"/>
    <cellStyle name="Comma [0] 2 5 4 3 2 2" xfId="7976"/>
    <cellStyle name="Comma [0] 2 5 4 3 2 2 2" xfId="7977"/>
    <cellStyle name="Comma [0] 2 5 4 3 2 2 3" xfId="7978"/>
    <cellStyle name="Comma [0] 2 5 4 3 2 3" xfId="7979"/>
    <cellStyle name="Comma [0] 2 5 4 3 2 4" xfId="7980"/>
    <cellStyle name="Comma [0] 2 5 4 3 3" xfId="7981"/>
    <cellStyle name="Comma [0] 2 5 4 3 3 2" xfId="7982"/>
    <cellStyle name="Comma [0] 2 5 4 3 3 3" xfId="7983"/>
    <cellStyle name="Comma [0] 2 5 4 3 4" xfId="7984"/>
    <cellStyle name="Comma [0] 2 5 4 3 5" xfId="7985"/>
    <cellStyle name="Comma [0] 2 5 4 4" xfId="7986"/>
    <cellStyle name="Comma [0] 2 5 4 4 2" xfId="7987"/>
    <cellStyle name="Comma [0] 2 5 4 4 2 2" xfId="7988"/>
    <cellStyle name="Comma [0] 2 5 4 4 2 2 2" xfId="7989"/>
    <cellStyle name="Comma [0] 2 5 4 4 2 2 3" xfId="7990"/>
    <cellStyle name="Comma [0] 2 5 4 4 2 3" xfId="7991"/>
    <cellStyle name="Comma [0] 2 5 4 4 2 4" xfId="7992"/>
    <cellStyle name="Comma [0] 2 5 4 4 3" xfId="7993"/>
    <cellStyle name="Comma [0] 2 5 4 4 3 2" xfId="7994"/>
    <cellStyle name="Comma [0] 2 5 4 4 3 3" xfId="7995"/>
    <cellStyle name="Comma [0] 2 5 4 4 4" xfId="7996"/>
    <cellStyle name="Comma [0] 2 5 4 4 5" xfId="7997"/>
    <cellStyle name="Comma [0] 2 5 4 5" xfId="7998"/>
    <cellStyle name="Comma [0] 2 5 4 5 2" xfId="7999"/>
    <cellStyle name="Comma [0] 2 5 4 5 2 2" xfId="8000"/>
    <cellStyle name="Comma [0] 2 5 4 5 2 2 2" xfId="8001"/>
    <cellStyle name="Comma [0] 2 5 4 5 2 2 3" xfId="8002"/>
    <cellStyle name="Comma [0] 2 5 4 5 2 3" xfId="8003"/>
    <cellStyle name="Comma [0] 2 5 4 5 2 4" xfId="8004"/>
    <cellStyle name="Comma [0] 2 5 4 5 3" xfId="8005"/>
    <cellStyle name="Comma [0] 2 5 4 5 3 2" xfId="8006"/>
    <cellStyle name="Comma [0] 2 5 4 5 3 3" xfId="8007"/>
    <cellStyle name="Comma [0] 2 5 4 5 4" xfId="8008"/>
    <cellStyle name="Comma [0] 2 5 4 5 5" xfId="8009"/>
    <cellStyle name="Comma [0] 2 5 4 6" xfId="8010"/>
    <cellStyle name="Comma [0] 2 5 4 6 2" xfId="8011"/>
    <cellStyle name="Comma [0] 2 5 4 6 2 2" xfId="8012"/>
    <cellStyle name="Comma [0] 2 5 4 6 2 3" xfId="8013"/>
    <cellStyle name="Comma [0] 2 5 4 6 3" xfId="8014"/>
    <cellStyle name="Comma [0] 2 5 4 6 4" xfId="8015"/>
    <cellStyle name="Comma [0] 2 5 4 7" xfId="8016"/>
    <cellStyle name="Comma [0] 2 5 4 7 2" xfId="8017"/>
    <cellStyle name="Comma [0] 2 5 4 7 3" xfId="8018"/>
    <cellStyle name="Comma [0] 2 5 4 8" xfId="8019"/>
    <cellStyle name="Comma [0] 2 5 4 9" xfId="8020"/>
    <cellStyle name="Comma [0] 2 5 5" xfId="8021"/>
    <cellStyle name="Comma [0] 2 5 5 2" xfId="8022"/>
    <cellStyle name="Comma [0] 2 5 5 2 2" xfId="8023"/>
    <cellStyle name="Comma [0] 2 5 5 2 2 2" xfId="8024"/>
    <cellStyle name="Comma [0] 2 5 5 2 2 2 2" xfId="8025"/>
    <cellStyle name="Comma [0] 2 5 5 2 2 2 3" xfId="8026"/>
    <cellStyle name="Comma [0] 2 5 5 2 2 3" xfId="8027"/>
    <cellStyle name="Comma [0] 2 5 5 2 2 4" xfId="8028"/>
    <cellStyle name="Comma [0] 2 5 5 2 3" xfId="8029"/>
    <cellStyle name="Comma [0] 2 5 5 2 3 2" xfId="8030"/>
    <cellStyle name="Comma [0] 2 5 5 2 3 3" xfId="8031"/>
    <cellStyle name="Comma [0] 2 5 5 2 4" xfId="8032"/>
    <cellStyle name="Comma [0] 2 5 5 2 5" xfId="8033"/>
    <cellStyle name="Comma [0] 2 5 5 3" xfId="8034"/>
    <cellStyle name="Comma [0] 2 5 5 3 2" xfId="8035"/>
    <cellStyle name="Comma [0] 2 5 5 3 2 2" xfId="8036"/>
    <cellStyle name="Comma [0] 2 5 5 3 2 2 2" xfId="8037"/>
    <cellStyle name="Comma [0] 2 5 5 3 2 2 3" xfId="8038"/>
    <cellStyle name="Comma [0] 2 5 5 3 2 3" xfId="8039"/>
    <cellStyle name="Comma [0] 2 5 5 3 2 4" xfId="8040"/>
    <cellStyle name="Comma [0] 2 5 5 3 3" xfId="8041"/>
    <cellStyle name="Comma [0] 2 5 5 3 3 2" xfId="8042"/>
    <cellStyle name="Comma [0] 2 5 5 3 3 3" xfId="8043"/>
    <cellStyle name="Comma [0] 2 5 5 3 4" xfId="8044"/>
    <cellStyle name="Comma [0] 2 5 5 3 5" xfId="8045"/>
    <cellStyle name="Comma [0] 2 5 5 4" xfId="8046"/>
    <cellStyle name="Comma [0] 2 5 5 4 2" xfId="8047"/>
    <cellStyle name="Comma [0] 2 5 5 4 2 2" xfId="8048"/>
    <cellStyle name="Comma [0] 2 5 5 4 2 2 2" xfId="8049"/>
    <cellStyle name="Comma [0] 2 5 5 4 2 2 3" xfId="8050"/>
    <cellStyle name="Comma [0] 2 5 5 4 2 3" xfId="8051"/>
    <cellStyle name="Comma [0] 2 5 5 4 2 4" xfId="8052"/>
    <cellStyle name="Comma [0] 2 5 5 4 3" xfId="8053"/>
    <cellStyle name="Comma [0] 2 5 5 4 3 2" xfId="8054"/>
    <cellStyle name="Comma [0] 2 5 5 4 3 3" xfId="8055"/>
    <cellStyle name="Comma [0] 2 5 5 4 4" xfId="8056"/>
    <cellStyle name="Comma [0] 2 5 5 4 5" xfId="8057"/>
    <cellStyle name="Comma [0] 2 5 5 5" xfId="8058"/>
    <cellStyle name="Comma [0] 2 5 5 5 2" xfId="8059"/>
    <cellStyle name="Comma [0] 2 5 5 5 2 2" xfId="8060"/>
    <cellStyle name="Comma [0] 2 5 5 5 2 3" xfId="8061"/>
    <cellStyle name="Comma [0] 2 5 5 5 3" xfId="8062"/>
    <cellStyle name="Comma [0] 2 5 5 5 4" xfId="8063"/>
    <cellStyle name="Comma [0] 2 5 5 6" xfId="8064"/>
    <cellStyle name="Comma [0] 2 5 5 6 2" xfId="8065"/>
    <cellStyle name="Comma [0] 2 5 5 6 3" xfId="8066"/>
    <cellStyle name="Comma [0] 2 5 5 7" xfId="8067"/>
    <cellStyle name="Comma [0] 2 5 5 8" xfId="8068"/>
    <cellStyle name="Comma [0] 2 5 5 9" xfId="8069"/>
    <cellStyle name="Comma [0] 2 5 6" xfId="8070"/>
    <cellStyle name="Comma [0] 2 5 6 2" xfId="8071"/>
    <cellStyle name="Comma [0] 2 5 6 2 2" xfId="8072"/>
    <cellStyle name="Comma [0] 2 5 6 2 2 2" xfId="8073"/>
    <cellStyle name="Comma [0] 2 5 6 2 2 2 2" xfId="8074"/>
    <cellStyle name="Comma [0] 2 5 6 2 2 2 3" xfId="8075"/>
    <cellStyle name="Comma [0] 2 5 6 2 2 3" xfId="8076"/>
    <cellStyle name="Comma [0] 2 5 6 2 2 4" xfId="8077"/>
    <cellStyle name="Comma [0] 2 5 6 2 3" xfId="8078"/>
    <cellStyle name="Comma [0] 2 5 6 2 3 2" xfId="8079"/>
    <cellStyle name="Comma [0] 2 5 6 2 3 3" xfId="8080"/>
    <cellStyle name="Comma [0] 2 5 6 2 4" xfId="8081"/>
    <cellStyle name="Comma [0] 2 5 6 2 5" xfId="8082"/>
    <cellStyle name="Comma [0] 2 5 6 3" xfId="8083"/>
    <cellStyle name="Comma [0] 2 5 6 3 2" xfId="8084"/>
    <cellStyle name="Comma [0] 2 5 6 3 2 2" xfId="8085"/>
    <cellStyle name="Comma [0] 2 5 6 3 2 2 2" xfId="8086"/>
    <cellStyle name="Comma [0] 2 5 6 3 2 2 3" xfId="8087"/>
    <cellStyle name="Comma [0] 2 5 6 3 2 3" xfId="8088"/>
    <cellStyle name="Comma [0] 2 5 6 3 2 4" xfId="8089"/>
    <cellStyle name="Comma [0] 2 5 6 3 3" xfId="8090"/>
    <cellStyle name="Comma [0] 2 5 6 3 3 2" xfId="8091"/>
    <cellStyle name="Comma [0] 2 5 6 3 3 3" xfId="8092"/>
    <cellStyle name="Comma [0] 2 5 6 3 4" xfId="8093"/>
    <cellStyle name="Comma [0] 2 5 6 3 5" xfId="8094"/>
    <cellStyle name="Comma [0] 2 5 6 4" xfId="8095"/>
    <cellStyle name="Comma [0] 2 5 6 4 2" xfId="8096"/>
    <cellStyle name="Comma [0] 2 5 6 4 2 2" xfId="8097"/>
    <cellStyle name="Comma [0] 2 5 6 4 2 2 2" xfId="8098"/>
    <cellStyle name="Comma [0] 2 5 6 4 2 2 3" xfId="8099"/>
    <cellStyle name="Comma [0] 2 5 6 4 2 3" xfId="8100"/>
    <cellStyle name="Comma [0] 2 5 6 4 2 4" xfId="8101"/>
    <cellStyle name="Comma [0] 2 5 6 4 3" xfId="8102"/>
    <cellStyle name="Comma [0] 2 5 6 4 3 2" xfId="8103"/>
    <cellStyle name="Comma [0] 2 5 6 4 3 3" xfId="8104"/>
    <cellStyle name="Comma [0] 2 5 6 4 4" xfId="8105"/>
    <cellStyle name="Comma [0] 2 5 6 4 5" xfId="8106"/>
    <cellStyle name="Comma [0] 2 5 6 5" xfId="8107"/>
    <cellStyle name="Comma [0] 2 5 6 5 2" xfId="8108"/>
    <cellStyle name="Comma [0] 2 5 6 5 2 2" xfId="8109"/>
    <cellStyle name="Comma [0] 2 5 6 5 2 3" xfId="8110"/>
    <cellStyle name="Comma [0] 2 5 6 5 3" xfId="8111"/>
    <cellStyle name="Comma [0] 2 5 6 5 4" xfId="8112"/>
    <cellStyle name="Comma [0] 2 5 6 6" xfId="8113"/>
    <cellStyle name="Comma [0] 2 5 6 6 2" xfId="8114"/>
    <cellStyle name="Comma [0] 2 5 6 6 3" xfId="8115"/>
    <cellStyle name="Comma [0] 2 5 6 7" xfId="8116"/>
    <cellStyle name="Comma [0] 2 5 6 8" xfId="8117"/>
    <cellStyle name="Comma [0] 2 5 6 9" xfId="8118"/>
    <cellStyle name="Comma [0] 2 5 7" xfId="8119"/>
    <cellStyle name="Comma [0] 2 5 7 2" xfId="8120"/>
    <cellStyle name="Comma [0] 2 5 7 2 2" xfId="8121"/>
    <cellStyle name="Comma [0] 2 5 7 2 2 2" xfId="8122"/>
    <cellStyle name="Comma [0] 2 5 7 2 2 3" xfId="8123"/>
    <cellStyle name="Comma [0] 2 5 7 2 3" xfId="8124"/>
    <cellStyle name="Comma [0] 2 5 7 2 4" xfId="8125"/>
    <cellStyle name="Comma [0] 2 5 7 3" xfId="8126"/>
    <cellStyle name="Comma [0] 2 5 7 3 2" xfId="8127"/>
    <cellStyle name="Comma [0] 2 5 7 3 3" xfId="8128"/>
    <cellStyle name="Comma [0] 2 5 7 4" xfId="8129"/>
    <cellStyle name="Comma [0] 2 5 7 5" xfId="8130"/>
    <cellStyle name="Comma [0] 2 5 8" xfId="8131"/>
    <cellStyle name="Comma [0] 2 5 8 2" xfId="8132"/>
    <cellStyle name="Comma [0] 2 5 8 2 2" xfId="8133"/>
    <cellStyle name="Comma [0] 2 5 8 2 2 2" xfId="8134"/>
    <cellStyle name="Comma [0] 2 5 8 2 2 3" xfId="8135"/>
    <cellStyle name="Comma [0] 2 5 8 2 3" xfId="8136"/>
    <cellStyle name="Comma [0] 2 5 8 2 4" xfId="8137"/>
    <cellStyle name="Comma [0] 2 5 8 3" xfId="8138"/>
    <cellStyle name="Comma [0] 2 5 8 3 2" xfId="8139"/>
    <cellStyle name="Comma [0] 2 5 8 3 3" xfId="8140"/>
    <cellStyle name="Comma [0] 2 5 8 4" xfId="8141"/>
    <cellStyle name="Comma [0] 2 5 8 5" xfId="8142"/>
    <cellStyle name="Comma [0] 2 5 9" xfId="8143"/>
    <cellStyle name="Comma [0] 2 5 9 2" xfId="8144"/>
    <cellStyle name="Comma [0] 2 5 9 2 2" xfId="8145"/>
    <cellStyle name="Comma [0] 2 5 9 2 2 2" xfId="8146"/>
    <cellStyle name="Comma [0] 2 5 9 2 2 3" xfId="8147"/>
    <cellStyle name="Comma [0] 2 5 9 2 3" xfId="8148"/>
    <cellStyle name="Comma [0] 2 5 9 2 4" xfId="8149"/>
    <cellStyle name="Comma [0] 2 5 9 3" xfId="8150"/>
    <cellStyle name="Comma [0] 2 5 9 3 2" xfId="8151"/>
    <cellStyle name="Comma [0] 2 5 9 3 3" xfId="8152"/>
    <cellStyle name="Comma [0] 2 5 9 4" xfId="8153"/>
    <cellStyle name="Comma [0] 2 5 9 5" xfId="8154"/>
    <cellStyle name="Comma [0] 2 6" xfId="8155"/>
    <cellStyle name="Comma [0] 2 6 10" xfId="8156"/>
    <cellStyle name="Comma [0] 2 6 11" xfId="8157"/>
    <cellStyle name="Comma [0] 2 6 2" xfId="8158"/>
    <cellStyle name="Comma [0] 2 6 2 2" xfId="8159"/>
    <cellStyle name="Comma [0] 2 6 2 2 2" xfId="8160"/>
    <cellStyle name="Comma [0] 2 6 2 2 2 2" xfId="8161"/>
    <cellStyle name="Comma [0] 2 6 2 2 2 2 2" xfId="8162"/>
    <cellStyle name="Comma [0] 2 6 2 2 2 2 3" xfId="8163"/>
    <cellStyle name="Comma [0] 2 6 2 2 2 3" xfId="8164"/>
    <cellStyle name="Comma [0] 2 6 2 2 2 4" xfId="8165"/>
    <cellStyle name="Comma [0] 2 6 2 2 3" xfId="8166"/>
    <cellStyle name="Comma [0] 2 6 2 2 3 2" xfId="8167"/>
    <cellStyle name="Comma [0] 2 6 2 2 3 3" xfId="8168"/>
    <cellStyle name="Comma [0] 2 6 2 2 4" xfId="8169"/>
    <cellStyle name="Comma [0] 2 6 2 2 5" xfId="8170"/>
    <cellStyle name="Comma [0] 2 6 2 3" xfId="8171"/>
    <cellStyle name="Comma [0] 2 6 2 3 2" xfId="8172"/>
    <cellStyle name="Comma [0] 2 6 2 3 2 2" xfId="8173"/>
    <cellStyle name="Comma [0] 2 6 2 3 2 2 2" xfId="8174"/>
    <cellStyle name="Comma [0] 2 6 2 3 2 2 3" xfId="8175"/>
    <cellStyle name="Comma [0] 2 6 2 3 2 3" xfId="8176"/>
    <cellStyle name="Comma [0] 2 6 2 3 2 4" xfId="8177"/>
    <cellStyle name="Comma [0] 2 6 2 3 3" xfId="8178"/>
    <cellStyle name="Comma [0] 2 6 2 3 3 2" xfId="8179"/>
    <cellStyle name="Comma [0] 2 6 2 3 3 3" xfId="8180"/>
    <cellStyle name="Comma [0] 2 6 2 3 4" xfId="8181"/>
    <cellStyle name="Comma [0] 2 6 2 3 5" xfId="8182"/>
    <cellStyle name="Comma [0] 2 6 2 4" xfId="8183"/>
    <cellStyle name="Comma [0] 2 6 2 4 2" xfId="8184"/>
    <cellStyle name="Comma [0] 2 6 2 4 2 2" xfId="8185"/>
    <cellStyle name="Comma [0] 2 6 2 4 2 2 2" xfId="8186"/>
    <cellStyle name="Comma [0] 2 6 2 4 2 2 3" xfId="8187"/>
    <cellStyle name="Comma [0] 2 6 2 4 2 3" xfId="8188"/>
    <cellStyle name="Comma [0] 2 6 2 4 2 4" xfId="8189"/>
    <cellStyle name="Comma [0] 2 6 2 4 3" xfId="8190"/>
    <cellStyle name="Comma [0] 2 6 2 4 3 2" xfId="8191"/>
    <cellStyle name="Comma [0] 2 6 2 4 3 3" xfId="8192"/>
    <cellStyle name="Comma [0] 2 6 2 4 4" xfId="8193"/>
    <cellStyle name="Comma [0] 2 6 2 4 5" xfId="8194"/>
    <cellStyle name="Comma [0] 2 6 2 5" xfId="8195"/>
    <cellStyle name="Comma [0] 2 6 2 5 2" xfId="8196"/>
    <cellStyle name="Comma [0] 2 6 2 5 2 2" xfId="8197"/>
    <cellStyle name="Comma [0] 2 6 2 5 2 3" xfId="8198"/>
    <cellStyle name="Comma [0] 2 6 2 5 3" xfId="8199"/>
    <cellStyle name="Comma [0] 2 6 2 5 4" xfId="8200"/>
    <cellStyle name="Comma [0] 2 6 2 6" xfId="8201"/>
    <cellStyle name="Comma [0] 2 6 2 6 2" xfId="8202"/>
    <cellStyle name="Comma [0] 2 6 2 6 3" xfId="8203"/>
    <cellStyle name="Comma [0] 2 6 2 7" xfId="8204"/>
    <cellStyle name="Comma [0] 2 6 2 8" xfId="8205"/>
    <cellStyle name="Comma [0] 2 6 2 9" xfId="8206"/>
    <cellStyle name="Comma [0] 2 6 3" xfId="8207"/>
    <cellStyle name="Comma [0] 2 6 3 2" xfId="8208"/>
    <cellStyle name="Comma [0] 2 6 3 2 2" xfId="8209"/>
    <cellStyle name="Comma [0] 2 6 3 2 2 2" xfId="8210"/>
    <cellStyle name="Comma [0] 2 6 3 2 2 2 2" xfId="8211"/>
    <cellStyle name="Comma [0] 2 6 3 2 2 2 3" xfId="8212"/>
    <cellStyle name="Comma [0] 2 6 3 2 2 3" xfId="8213"/>
    <cellStyle name="Comma [0] 2 6 3 2 2 4" xfId="8214"/>
    <cellStyle name="Comma [0] 2 6 3 2 3" xfId="8215"/>
    <cellStyle name="Comma [0] 2 6 3 2 3 2" xfId="8216"/>
    <cellStyle name="Comma [0] 2 6 3 2 3 3" xfId="8217"/>
    <cellStyle name="Comma [0] 2 6 3 2 4" xfId="8218"/>
    <cellStyle name="Comma [0] 2 6 3 2 5" xfId="8219"/>
    <cellStyle name="Comma [0] 2 6 3 3" xfId="8220"/>
    <cellStyle name="Comma [0] 2 6 3 3 2" xfId="8221"/>
    <cellStyle name="Comma [0] 2 6 3 3 2 2" xfId="8222"/>
    <cellStyle name="Comma [0] 2 6 3 3 2 2 2" xfId="8223"/>
    <cellStyle name="Comma [0] 2 6 3 3 2 2 3" xfId="8224"/>
    <cellStyle name="Comma [0] 2 6 3 3 2 3" xfId="8225"/>
    <cellStyle name="Comma [0] 2 6 3 3 2 4" xfId="8226"/>
    <cellStyle name="Comma [0] 2 6 3 3 3" xfId="8227"/>
    <cellStyle name="Comma [0] 2 6 3 3 3 2" xfId="8228"/>
    <cellStyle name="Comma [0] 2 6 3 3 3 3" xfId="8229"/>
    <cellStyle name="Comma [0] 2 6 3 3 4" xfId="8230"/>
    <cellStyle name="Comma [0] 2 6 3 3 5" xfId="8231"/>
    <cellStyle name="Comma [0] 2 6 3 4" xfId="8232"/>
    <cellStyle name="Comma [0] 2 6 3 4 2" xfId="8233"/>
    <cellStyle name="Comma [0] 2 6 3 4 2 2" xfId="8234"/>
    <cellStyle name="Comma [0] 2 6 3 4 2 2 2" xfId="8235"/>
    <cellStyle name="Comma [0] 2 6 3 4 2 2 3" xfId="8236"/>
    <cellStyle name="Comma [0] 2 6 3 4 2 3" xfId="8237"/>
    <cellStyle name="Comma [0] 2 6 3 4 2 4" xfId="8238"/>
    <cellStyle name="Comma [0] 2 6 3 4 3" xfId="8239"/>
    <cellStyle name="Comma [0] 2 6 3 4 3 2" xfId="8240"/>
    <cellStyle name="Comma [0] 2 6 3 4 3 3" xfId="8241"/>
    <cellStyle name="Comma [0] 2 6 3 4 4" xfId="8242"/>
    <cellStyle name="Comma [0] 2 6 3 4 5" xfId="8243"/>
    <cellStyle name="Comma [0] 2 6 3 5" xfId="8244"/>
    <cellStyle name="Comma [0] 2 6 3 5 2" xfId="8245"/>
    <cellStyle name="Comma [0] 2 6 3 5 2 2" xfId="8246"/>
    <cellStyle name="Comma [0] 2 6 3 5 2 3" xfId="8247"/>
    <cellStyle name="Comma [0] 2 6 3 5 3" xfId="8248"/>
    <cellStyle name="Comma [0] 2 6 3 5 4" xfId="8249"/>
    <cellStyle name="Comma [0] 2 6 3 6" xfId="8250"/>
    <cellStyle name="Comma [0] 2 6 3 6 2" xfId="8251"/>
    <cellStyle name="Comma [0] 2 6 3 6 3" xfId="8252"/>
    <cellStyle name="Comma [0] 2 6 3 7" xfId="8253"/>
    <cellStyle name="Comma [0] 2 6 3 8" xfId="8254"/>
    <cellStyle name="Comma [0] 2 6 3 9" xfId="8255"/>
    <cellStyle name="Comma [0] 2 6 4" xfId="8256"/>
    <cellStyle name="Comma [0] 2 6 4 2" xfId="8257"/>
    <cellStyle name="Comma [0] 2 6 4 2 2" xfId="8258"/>
    <cellStyle name="Comma [0] 2 6 4 2 2 2" xfId="8259"/>
    <cellStyle name="Comma [0] 2 6 4 2 2 3" xfId="8260"/>
    <cellStyle name="Comma [0] 2 6 4 2 3" xfId="8261"/>
    <cellStyle name="Comma [0] 2 6 4 2 4" xfId="8262"/>
    <cellStyle name="Comma [0] 2 6 4 3" xfId="8263"/>
    <cellStyle name="Comma [0] 2 6 4 3 2" xfId="8264"/>
    <cellStyle name="Comma [0] 2 6 4 3 3" xfId="8265"/>
    <cellStyle name="Comma [0] 2 6 4 4" xfId="8266"/>
    <cellStyle name="Comma [0] 2 6 4 5" xfId="8267"/>
    <cellStyle name="Comma [0] 2 6 5" xfId="8268"/>
    <cellStyle name="Comma [0] 2 6 5 2" xfId="8269"/>
    <cellStyle name="Comma [0] 2 6 5 2 2" xfId="8270"/>
    <cellStyle name="Comma [0] 2 6 5 2 2 2" xfId="8271"/>
    <cellStyle name="Comma [0] 2 6 5 2 2 3" xfId="8272"/>
    <cellStyle name="Comma [0] 2 6 5 2 3" xfId="8273"/>
    <cellStyle name="Comma [0] 2 6 5 2 4" xfId="8274"/>
    <cellStyle name="Comma [0] 2 6 5 3" xfId="8275"/>
    <cellStyle name="Comma [0] 2 6 5 3 2" xfId="8276"/>
    <cellStyle name="Comma [0] 2 6 5 3 3" xfId="8277"/>
    <cellStyle name="Comma [0] 2 6 5 4" xfId="8278"/>
    <cellStyle name="Comma [0] 2 6 5 5" xfId="8279"/>
    <cellStyle name="Comma [0] 2 6 6" xfId="8280"/>
    <cellStyle name="Comma [0] 2 6 6 2" xfId="8281"/>
    <cellStyle name="Comma [0] 2 6 6 2 2" xfId="8282"/>
    <cellStyle name="Comma [0] 2 6 6 2 2 2" xfId="8283"/>
    <cellStyle name="Comma [0] 2 6 6 2 2 3" xfId="8284"/>
    <cellStyle name="Comma [0] 2 6 6 2 3" xfId="8285"/>
    <cellStyle name="Comma [0] 2 6 6 2 4" xfId="8286"/>
    <cellStyle name="Comma [0] 2 6 6 3" xfId="8287"/>
    <cellStyle name="Comma [0] 2 6 6 3 2" xfId="8288"/>
    <cellStyle name="Comma [0] 2 6 6 3 3" xfId="8289"/>
    <cellStyle name="Comma [0] 2 6 6 4" xfId="8290"/>
    <cellStyle name="Comma [0] 2 6 6 5" xfId="8291"/>
    <cellStyle name="Comma [0] 2 6 7" xfId="8292"/>
    <cellStyle name="Comma [0] 2 6 7 2" xfId="8293"/>
    <cellStyle name="Comma [0] 2 6 7 2 2" xfId="8294"/>
    <cellStyle name="Comma [0] 2 6 7 2 3" xfId="8295"/>
    <cellStyle name="Comma [0] 2 6 7 3" xfId="8296"/>
    <cellStyle name="Comma [0] 2 6 7 4" xfId="8297"/>
    <cellStyle name="Comma [0] 2 6 8" xfId="8298"/>
    <cellStyle name="Comma [0] 2 6 8 2" xfId="8299"/>
    <cellStyle name="Comma [0] 2 6 8 3" xfId="8300"/>
    <cellStyle name="Comma [0] 2 6 9" xfId="8301"/>
    <cellStyle name="Comma [0] 2 7" xfId="8302"/>
    <cellStyle name="Comma [0] 2 7 10" xfId="8303"/>
    <cellStyle name="Comma [0] 2 7 11" xfId="8304"/>
    <cellStyle name="Comma [0] 2 7 2" xfId="8305"/>
    <cellStyle name="Comma [0] 2 7 2 2" xfId="8306"/>
    <cellStyle name="Comma [0] 2 7 2 2 2" xfId="8307"/>
    <cellStyle name="Comma [0] 2 7 2 2 2 2" xfId="8308"/>
    <cellStyle name="Comma [0] 2 7 2 2 2 2 2" xfId="8309"/>
    <cellStyle name="Comma [0] 2 7 2 2 2 2 3" xfId="8310"/>
    <cellStyle name="Comma [0] 2 7 2 2 2 3" xfId="8311"/>
    <cellStyle name="Comma [0] 2 7 2 2 2 4" xfId="8312"/>
    <cellStyle name="Comma [0] 2 7 2 2 3" xfId="8313"/>
    <cellStyle name="Comma [0] 2 7 2 2 3 2" xfId="8314"/>
    <cellStyle name="Comma [0] 2 7 2 2 3 3" xfId="8315"/>
    <cellStyle name="Comma [0] 2 7 2 2 4" xfId="8316"/>
    <cellStyle name="Comma [0] 2 7 2 2 5" xfId="8317"/>
    <cellStyle name="Comma [0] 2 7 2 3" xfId="8318"/>
    <cellStyle name="Comma [0] 2 7 2 3 2" xfId="8319"/>
    <cellStyle name="Comma [0] 2 7 2 3 2 2" xfId="8320"/>
    <cellStyle name="Comma [0] 2 7 2 3 2 2 2" xfId="8321"/>
    <cellStyle name="Comma [0] 2 7 2 3 2 2 3" xfId="8322"/>
    <cellStyle name="Comma [0] 2 7 2 3 2 3" xfId="8323"/>
    <cellStyle name="Comma [0] 2 7 2 3 2 4" xfId="8324"/>
    <cellStyle name="Comma [0] 2 7 2 3 3" xfId="8325"/>
    <cellStyle name="Comma [0] 2 7 2 3 3 2" xfId="8326"/>
    <cellStyle name="Comma [0] 2 7 2 3 3 3" xfId="8327"/>
    <cellStyle name="Comma [0] 2 7 2 3 4" xfId="8328"/>
    <cellStyle name="Comma [0] 2 7 2 3 5" xfId="8329"/>
    <cellStyle name="Comma [0] 2 7 2 4" xfId="8330"/>
    <cellStyle name="Comma [0] 2 7 2 4 2" xfId="8331"/>
    <cellStyle name="Comma [0] 2 7 2 4 2 2" xfId="8332"/>
    <cellStyle name="Comma [0] 2 7 2 4 2 2 2" xfId="8333"/>
    <cellStyle name="Comma [0] 2 7 2 4 2 2 3" xfId="8334"/>
    <cellStyle name="Comma [0] 2 7 2 4 2 3" xfId="8335"/>
    <cellStyle name="Comma [0] 2 7 2 4 2 4" xfId="8336"/>
    <cellStyle name="Comma [0] 2 7 2 4 3" xfId="8337"/>
    <cellStyle name="Comma [0] 2 7 2 4 3 2" xfId="8338"/>
    <cellStyle name="Comma [0] 2 7 2 4 3 3" xfId="8339"/>
    <cellStyle name="Comma [0] 2 7 2 4 4" xfId="8340"/>
    <cellStyle name="Comma [0] 2 7 2 4 5" xfId="8341"/>
    <cellStyle name="Comma [0] 2 7 2 5" xfId="8342"/>
    <cellStyle name="Comma [0] 2 7 2 5 2" xfId="8343"/>
    <cellStyle name="Comma [0] 2 7 2 5 2 2" xfId="8344"/>
    <cellStyle name="Comma [0] 2 7 2 5 2 3" xfId="8345"/>
    <cellStyle name="Comma [0] 2 7 2 5 3" xfId="8346"/>
    <cellStyle name="Comma [0] 2 7 2 5 4" xfId="8347"/>
    <cellStyle name="Comma [0] 2 7 2 6" xfId="8348"/>
    <cellStyle name="Comma [0] 2 7 2 6 2" xfId="8349"/>
    <cellStyle name="Comma [0] 2 7 2 6 3" xfId="8350"/>
    <cellStyle name="Comma [0] 2 7 2 7" xfId="8351"/>
    <cellStyle name="Comma [0] 2 7 2 8" xfId="8352"/>
    <cellStyle name="Comma [0] 2 7 2 9" xfId="8353"/>
    <cellStyle name="Comma [0] 2 7 3" xfId="8354"/>
    <cellStyle name="Comma [0] 2 7 3 2" xfId="8355"/>
    <cellStyle name="Comma [0] 2 7 3 2 2" xfId="8356"/>
    <cellStyle name="Comma [0] 2 7 3 2 2 2" xfId="8357"/>
    <cellStyle name="Comma [0] 2 7 3 2 2 2 2" xfId="8358"/>
    <cellStyle name="Comma [0] 2 7 3 2 2 2 3" xfId="8359"/>
    <cellStyle name="Comma [0] 2 7 3 2 2 3" xfId="8360"/>
    <cellStyle name="Comma [0] 2 7 3 2 2 4" xfId="8361"/>
    <cellStyle name="Comma [0] 2 7 3 2 3" xfId="8362"/>
    <cellStyle name="Comma [0] 2 7 3 2 3 2" xfId="8363"/>
    <cellStyle name="Comma [0] 2 7 3 2 3 3" xfId="8364"/>
    <cellStyle name="Comma [0] 2 7 3 2 4" xfId="8365"/>
    <cellStyle name="Comma [0] 2 7 3 2 5" xfId="8366"/>
    <cellStyle name="Comma [0] 2 7 3 3" xfId="8367"/>
    <cellStyle name="Comma [0] 2 7 3 3 2" xfId="8368"/>
    <cellStyle name="Comma [0] 2 7 3 3 2 2" xfId="8369"/>
    <cellStyle name="Comma [0] 2 7 3 3 2 2 2" xfId="8370"/>
    <cellStyle name="Comma [0] 2 7 3 3 2 2 3" xfId="8371"/>
    <cellStyle name="Comma [0] 2 7 3 3 2 3" xfId="8372"/>
    <cellStyle name="Comma [0] 2 7 3 3 2 4" xfId="8373"/>
    <cellStyle name="Comma [0] 2 7 3 3 3" xfId="8374"/>
    <cellStyle name="Comma [0] 2 7 3 3 3 2" xfId="8375"/>
    <cellStyle name="Comma [0] 2 7 3 3 3 3" xfId="8376"/>
    <cellStyle name="Comma [0] 2 7 3 3 4" xfId="8377"/>
    <cellStyle name="Comma [0] 2 7 3 3 5" xfId="8378"/>
    <cellStyle name="Comma [0] 2 7 3 4" xfId="8379"/>
    <cellStyle name="Comma [0] 2 7 3 4 2" xfId="8380"/>
    <cellStyle name="Comma [0] 2 7 3 4 2 2" xfId="8381"/>
    <cellStyle name="Comma [0] 2 7 3 4 2 2 2" xfId="8382"/>
    <cellStyle name="Comma [0] 2 7 3 4 2 2 3" xfId="8383"/>
    <cellStyle name="Comma [0] 2 7 3 4 2 3" xfId="8384"/>
    <cellStyle name="Comma [0] 2 7 3 4 2 4" xfId="8385"/>
    <cellStyle name="Comma [0] 2 7 3 4 3" xfId="8386"/>
    <cellStyle name="Comma [0] 2 7 3 4 3 2" xfId="8387"/>
    <cellStyle name="Comma [0] 2 7 3 4 3 3" xfId="8388"/>
    <cellStyle name="Comma [0] 2 7 3 4 4" xfId="8389"/>
    <cellStyle name="Comma [0] 2 7 3 4 5" xfId="8390"/>
    <cellStyle name="Comma [0] 2 7 3 5" xfId="8391"/>
    <cellStyle name="Comma [0] 2 7 3 5 2" xfId="8392"/>
    <cellStyle name="Comma [0] 2 7 3 5 2 2" xfId="8393"/>
    <cellStyle name="Comma [0] 2 7 3 5 2 3" xfId="8394"/>
    <cellStyle name="Comma [0] 2 7 3 5 3" xfId="8395"/>
    <cellStyle name="Comma [0] 2 7 3 5 4" xfId="8396"/>
    <cellStyle name="Comma [0] 2 7 3 6" xfId="8397"/>
    <cellStyle name="Comma [0] 2 7 3 6 2" xfId="8398"/>
    <cellStyle name="Comma [0] 2 7 3 6 3" xfId="8399"/>
    <cellStyle name="Comma [0] 2 7 3 7" xfId="8400"/>
    <cellStyle name="Comma [0] 2 7 3 8" xfId="8401"/>
    <cellStyle name="Comma [0] 2 7 3 9" xfId="8402"/>
    <cellStyle name="Comma [0] 2 7 4" xfId="8403"/>
    <cellStyle name="Comma [0] 2 7 4 2" xfId="8404"/>
    <cellStyle name="Comma [0] 2 7 4 2 2" xfId="8405"/>
    <cellStyle name="Comma [0] 2 7 4 2 2 2" xfId="8406"/>
    <cellStyle name="Comma [0] 2 7 4 2 2 3" xfId="8407"/>
    <cellStyle name="Comma [0] 2 7 4 2 3" xfId="8408"/>
    <cellStyle name="Comma [0] 2 7 4 2 4" xfId="8409"/>
    <cellStyle name="Comma [0] 2 7 4 3" xfId="8410"/>
    <cellStyle name="Comma [0] 2 7 4 3 2" xfId="8411"/>
    <cellStyle name="Comma [0] 2 7 4 3 3" xfId="8412"/>
    <cellStyle name="Comma [0] 2 7 4 4" xfId="8413"/>
    <cellStyle name="Comma [0] 2 7 4 5" xfId="8414"/>
    <cellStyle name="Comma [0] 2 7 5" xfId="8415"/>
    <cellStyle name="Comma [0] 2 7 5 2" xfId="8416"/>
    <cellStyle name="Comma [0] 2 7 5 2 2" xfId="8417"/>
    <cellStyle name="Comma [0] 2 7 5 2 2 2" xfId="8418"/>
    <cellStyle name="Comma [0] 2 7 5 2 2 3" xfId="8419"/>
    <cellStyle name="Comma [0] 2 7 5 2 3" xfId="8420"/>
    <cellStyle name="Comma [0] 2 7 5 2 4" xfId="8421"/>
    <cellStyle name="Comma [0] 2 7 5 3" xfId="8422"/>
    <cellStyle name="Comma [0] 2 7 5 3 2" xfId="8423"/>
    <cellStyle name="Comma [0] 2 7 5 3 3" xfId="8424"/>
    <cellStyle name="Comma [0] 2 7 5 4" xfId="8425"/>
    <cellStyle name="Comma [0] 2 7 5 5" xfId="8426"/>
    <cellStyle name="Comma [0] 2 7 6" xfId="8427"/>
    <cellStyle name="Comma [0] 2 7 6 2" xfId="8428"/>
    <cellStyle name="Comma [0] 2 7 6 2 2" xfId="8429"/>
    <cellStyle name="Comma [0] 2 7 6 2 2 2" xfId="8430"/>
    <cellStyle name="Comma [0] 2 7 6 2 2 3" xfId="8431"/>
    <cellStyle name="Comma [0] 2 7 6 2 3" xfId="8432"/>
    <cellStyle name="Comma [0] 2 7 6 2 4" xfId="8433"/>
    <cellStyle name="Comma [0] 2 7 6 3" xfId="8434"/>
    <cellStyle name="Comma [0] 2 7 6 3 2" xfId="8435"/>
    <cellStyle name="Comma [0] 2 7 6 3 3" xfId="8436"/>
    <cellStyle name="Comma [0] 2 7 6 4" xfId="8437"/>
    <cellStyle name="Comma [0] 2 7 6 5" xfId="8438"/>
    <cellStyle name="Comma [0] 2 7 7" xfId="8439"/>
    <cellStyle name="Comma [0] 2 7 7 2" xfId="8440"/>
    <cellStyle name="Comma [0] 2 7 7 2 2" xfId="8441"/>
    <cellStyle name="Comma [0] 2 7 7 2 3" xfId="8442"/>
    <cellStyle name="Comma [0] 2 7 7 3" xfId="8443"/>
    <cellStyle name="Comma [0] 2 7 7 4" xfId="8444"/>
    <cellStyle name="Comma [0] 2 7 8" xfId="8445"/>
    <cellStyle name="Comma [0] 2 7 8 2" xfId="8446"/>
    <cellStyle name="Comma [0] 2 7 8 3" xfId="8447"/>
    <cellStyle name="Comma [0] 2 7 9" xfId="8448"/>
    <cellStyle name="Comma [0] 2 8" xfId="8449"/>
    <cellStyle name="Comma [0] 2 8 2" xfId="8450"/>
    <cellStyle name="Comma [0] 2 9" xfId="8451"/>
    <cellStyle name="Comma [0] 3" xfId="8452"/>
    <cellStyle name="Comma [0] 3 2" xfId="8453"/>
    <cellStyle name="Comma [0] 3 2 2" xfId="8454"/>
    <cellStyle name="Comma [0] 3 3" xfId="8455"/>
    <cellStyle name="Comma [0] 3 4" xfId="8456"/>
    <cellStyle name="Comma [0] 3 5" xfId="8457"/>
    <cellStyle name="Comma [0] 4" xfId="8458"/>
    <cellStyle name="Comma [0] 4 2" xfId="8459"/>
    <cellStyle name="Comma [0] 4 2 2" xfId="8460"/>
    <cellStyle name="Comma [0] 4 3" xfId="8461"/>
    <cellStyle name="Comma [0] 4 3 2" xfId="8462"/>
    <cellStyle name="Comma [0] 4 4" xfId="8463"/>
    <cellStyle name="Comma [0] 4 4 2" xfId="8464"/>
    <cellStyle name="Comma [0] 4 5" xfId="8465"/>
    <cellStyle name="Comma [0] 4 5 2" xfId="8466"/>
    <cellStyle name="Comma [0] 4 6" xfId="8467"/>
    <cellStyle name="Comma [0] 4 7" xfId="8468"/>
    <cellStyle name="Comma [0] 5" xfId="8469"/>
    <cellStyle name="Comma [0] 5 2" xfId="8470"/>
    <cellStyle name="Comma [0] 5 2 2" xfId="8471"/>
    <cellStyle name="Comma [0] 5 3" xfId="8472"/>
    <cellStyle name="Comma [0] 5 3 2" xfId="8473"/>
    <cellStyle name="Comma [0] 5 4" xfId="8474"/>
    <cellStyle name="Comma [0] 5 4 2" xfId="8475"/>
    <cellStyle name="Comma [0] 5 5" xfId="8476"/>
    <cellStyle name="Comma [0] 5 6" xfId="8477"/>
    <cellStyle name="Comma [0] 6" xfId="8478"/>
    <cellStyle name="Comma [0] 6 2" xfId="8479"/>
    <cellStyle name="Comma [0] 7" xfId="8480"/>
    <cellStyle name="Comma [0] 7 2" xfId="8481"/>
    <cellStyle name="Comma [0] 7 2 2" xfId="8482"/>
    <cellStyle name="Comma [0] 7 3" xfId="8483"/>
    <cellStyle name="Comma [0] 8" xfId="8484"/>
    <cellStyle name="Comma [0] 8 2" xfId="8485"/>
    <cellStyle name="Comma [0] 8 3" xfId="8486"/>
    <cellStyle name="Comma [0] 9" xfId="8487"/>
    <cellStyle name="Comma 10" xfId="8488"/>
    <cellStyle name="Comma 10 2" xfId="8489"/>
    <cellStyle name="Comma 10 2 2" xfId="8490"/>
    <cellStyle name="Comma 10 2 2 2" xfId="8491"/>
    <cellStyle name="Comma 10 2 2 3" xfId="8492"/>
    <cellStyle name="Comma 10 2 3" xfId="8493"/>
    <cellStyle name="Comma 10 2 3 2" xfId="8494"/>
    <cellStyle name="Comma 10 2 4" xfId="8495"/>
    <cellStyle name="Comma 10 3" xfId="8496"/>
    <cellStyle name="Comma 10 3 2" xfId="8497"/>
    <cellStyle name="Comma 10 3 3" xfId="8498"/>
    <cellStyle name="Comma 10 4" xfId="8499"/>
    <cellStyle name="Comma 10 4 2" xfId="8500"/>
    <cellStyle name="Comma 10 4 3" xfId="8501"/>
    <cellStyle name="Comma 10 5" xfId="8502"/>
    <cellStyle name="Comma 10 5 2" xfId="8503"/>
    <cellStyle name="Comma 10 6" xfId="8504"/>
    <cellStyle name="Comma 10 7" xfId="8505"/>
    <cellStyle name="Comma 100" xfId="8506"/>
    <cellStyle name="Comma 100 2" xfId="8507"/>
    <cellStyle name="Comma 100 2 2" xfId="8508"/>
    <cellStyle name="Comma 100 3" xfId="8509"/>
    <cellStyle name="Comma 100 4" xfId="8510"/>
    <cellStyle name="Comma 101" xfId="8511"/>
    <cellStyle name="Comma 101 2" xfId="8512"/>
    <cellStyle name="Comma 101 2 2" xfId="8513"/>
    <cellStyle name="Comma 101 3" xfId="8514"/>
    <cellStyle name="Comma 102" xfId="8515"/>
    <cellStyle name="Comma 102 2" xfId="8516"/>
    <cellStyle name="Comma 102 2 2" xfId="8517"/>
    <cellStyle name="Comma 102 3" xfId="8518"/>
    <cellStyle name="Comma 102 4" xfId="8519"/>
    <cellStyle name="Comma 103" xfId="8520"/>
    <cellStyle name="Comma 103 2" xfId="8521"/>
    <cellStyle name="Comma 103 2 2" xfId="8522"/>
    <cellStyle name="Comma 103 3" xfId="8523"/>
    <cellStyle name="Comma 103 4" xfId="8524"/>
    <cellStyle name="Comma 104" xfId="8525"/>
    <cellStyle name="Comma 104 2" xfId="8526"/>
    <cellStyle name="Comma 104 3" xfId="8527"/>
    <cellStyle name="Comma 105" xfId="8528"/>
    <cellStyle name="Comma 105 2" xfId="8529"/>
    <cellStyle name="Comma 105 3" xfId="8530"/>
    <cellStyle name="Comma 106" xfId="8531"/>
    <cellStyle name="Comma 106 2" xfId="8532"/>
    <cellStyle name="Comma 106 3" xfId="8533"/>
    <cellStyle name="Comma 107" xfId="8534"/>
    <cellStyle name="Comma 107 2" xfId="8535"/>
    <cellStyle name="Comma 107 3" xfId="8536"/>
    <cellStyle name="Comma 108" xfId="8537"/>
    <cellStyle name="Comma 108 2" xfId="8538"/>
    <cellStyle name="Comma 108 2 2" xfId="8539"/>
    <cellStyle name="Comma 108 3" xfId="8540"/>
    <cellStyle name="Comma 109" xfId="8541"/>
    <cellStyle name="Comma 109 2" xfId="8542"/>
    <cellStyle name="Comma 109 2 2" xfId="8543"/>
    <cellStyle name="Comma 109 3" xfId="8544"/>
    <cellStyle name="Comma 11" xfId="8545"/>
    <cellStyle name="Comma 11 2" xfId="8546"/>
    <cellStyle name="Comma 11 2 2" xfId="8547"/>
    <cellStyle name="Comma 11 2 2 2" xfId="8548"/>
    <cellStyle name="Comma 11 2 2 3" xfId="8549"/>
    <cellStyle name="Comma 11 2 3" xfId="8550"/>
    <cellStyle name="Comma 11 3" xfId="8551"/>
    <cellStyle name="Comma 11 3 2" xfId="8552"/>
    <cellStyle name="Comma 11 3 3" xfId="8553"/>
    <cellStyle name="Comma 11 4" xfId="8554"/>
    <cellStyle name="Comma 11 4 2" xfId="8555"/>
    <cellStyle name="Comma 11 4 3" xfId="8556"/>
    <cellStyle name="Comma 11 5" xfId="8557"/>
    <cellStyle name="Comma 11 5 2" xfId="8558"/>
    <cellStyle name="Comma 11 6" xfId="8559"/>
    <cellStyle name="Comma 110" xfId="8560"/>
    <cellStyle name="Comma 110 2" xfId="8561"/>
    <cellStyle name="Comma 110 2 2" xfId="8562"/>
    <cellStyle name="Comma 110 3" xfId="8563"/>
    <cellStyle name="Comma 111" xfId="8564"/>
    <cellStyle name="Comma 111 2" xfId="8565"/>
    <cellStyle name="Comma 111 2 2" xfId="8566"/>
    <cellStyle name="Comma 111 3" xfId="8567"/>
    <cellStyle name="Comma 112" xfId="8568"/>
    <cellStyle name="Comma 112 2" xfId="8569"/>
    <cellStyle name="Comma 112 2 2" xfId="8570"/>
    <cellStyle name="Comma 112 3" xfId="8571"/>
    <cellStyle name="Comma 113" xfId="8572"/>
    <cellStyle name="Comma 113 2" xfId="8573"/>
    <cellStyle name="Comma 113 2 2" xfId="8574"/>
    <cellStyle name="Comma 113 3" xfId="8575"/>
    <cellStyle name="Comma 114" xfId="8576"/>
    <cellStyle name="Comma 114 2" xfId="8577"/>
    <cellStyle name="Comma 114 2 2" xfId="8578"/>
    <cellStyle name="Comma 114 3" xfId="8579"/>
    <cellStyle name="Comma 115" xfId="8580"/>
    <cellStyle name="Comma 115 2" xfId="8581"/>
    <cellStyle name="Comma 115 2 2" xfId="8582"/>
    <cellStyle name="Comma 115 3" xfId="8583"/>
    <cellStyle name="Comma 116" xfId="8584"/>
    <cellStyle name="Comma 116 2" xfId="8585"/>
    <cellStyle name="Comma 116 2 2" xfId="8586"/>
    <cellStyle name="Comma 116 3" xfId="8587"/>
    <cellStyle name="Comma 117" xfId="8588"/>
    <cellStyle name="Comma 117 2" xfId="8589"/>
    <cellStyle name="Comma 117 2 2" xfId="8590"/>
    <cellStyle name="Comma 117 3" xfId="8591"/>
    <cellStyle name="Comma 118" xfId="8592"/>
    <cellStyle name="Comma 118 2" xfId="8593"/>
    <cellStyle name="Comma 118 2 2" xfId="8594"/>
    <cellStyle name="Comma 118 3" xfId="8595"/>
    <cellStyle name="Comma 119" xfId="8596"/>
    <cellStyle name="Comma 119 2" xfId="8597"/>
    <cellStyle name="Comma 119 2 2" xfId="8598"/>
    <cellStyle name="Comma 119 3" xfId="8599"/>
    <cellStyle name="Comma 12" xfId="8600"/>
    <cellStyle name="Comma 12 10" xfId="8601"/>
    <cellStyle name="Comma 12 10 2" xfId="8602"/>
    <cellStyle name="Comma 12 11" xfId="8603"/>
    <cellStyle name="Comma 12 12" xfId="8604"/>
    <cellStyle name="Comma 12 13" xfId="8605"/>
    <cellStyle name="Comma 12 2" xfId="8606"/>
    <cellStyle name="Comma 12 2 2" xfId="8607"/>
    <cellStyle name="Comma 12 2 2 2" xfId="8608"/>
    <cellStyle name="Comma 12 2 2 3" xfId="8609"/>
    <cellStyle name="Comma 12 2 3" xfId="8610"/>
    <cellStyle name="Comma 12 2 4" xfId="8611"/>
    <cellStyle name="Comma 12 3" xfId="8612"/>
    <cellStyle name="Comma 12 3 2" xfId="8613"/>
    <cellStyle name="Comma 12 3 2 2" xfId="8614"/>
    <cellStyle name="Comma 12 3 2 2 2" xfId="8615"/>
    <cellStyle name="Comma 12 3 2 2 2 2" xfId="8616"/>
    <cellStyle name="Comma 12 3 2 2 2 2 2" xfId="8617"/>
    <cellStyle name="Comma 12 3 2 2 2 2 3" xfId="8618"/>
    <cellStyle name="Comma 12 3 2 2 2 3" xfId="8619"/>
    <cellStyle name="Comma 12 3 2 2 2 4" xfId="8620"/>
    <cellStyle name="Comma 12 3 2 2 3" xfId="8621"/>
    <cellStyle name="Comma 12 3 2 2 3 2" xfId="8622"/>
    <cellStyle name="Comma 12 3 2 2 3 3" xfId="8623"/>
    <cellStyle name="Comma 12 3 2 2 4" xfId="8624"/>
    <cellStyle name="Comma 12 3 2 2 5" xfId="8625"/>
    <cellStyle name="Comma 12 3 2 3" xfId="8626"/>
    <cellStyle name="Comma 12 3 2 3 2" xfId="8627"/>
    <cellStyle name="Comma 12 3 2 3 2 2" xfId="8628"/>
    <cellStyle name="Comma 12 3 2 3 2 2 2" xfId="8629"/>
    <cellStyle name="Comma 12 3 2 3 2 2 3" xfId="8630"/>
    <cellStyle name="Comma 12 3 2 3 2 3" xfId="8631"/>
    <cellStyle name="Comma 12 3 2 3 2 4" xfId="8632"/>
    <cellStyle name="Comma 12 3 2 3 3" xfId="8633"/>
    <cellStyle name="Comma 12 3 2 3 3 2" xfId="8634"/>
    <cellStyle name="Comma 12 3 2 3 3 3" xfId="8635"/>
    <cellStyle name="Comma 12 3 2 3 4" xfId="8636"/>
    <cellStyle name="Comma 12 3 2 3 5" xfId="8637"/>
    <cellStyle name="Comma 12 3 2 4" xfId="8638"/>
    <cellStyle name="Comma 12 3 2 4 2" xfId="8639"/>
    <cellStyle name="Comma 12 3 2 4 2 2" xfId="8640"/>
    <cellStyle name="Comma 12 3 2 4 2 2 2" xfId="8641"/>
    <cellStyle name="Comma 12 3 2 4 2 2 3" xfId="8642"/>
    <cellStyle name="Comma 12 3 2 4 2 3" xfId="8643"/>
    <cellStyle name="Comma 12 3 2 4 2 4" xfId="8644"/>
    <cellStyle name="Comma 12 3 2 4 3" xfId="8645"/>
    <cellStyle name="Comma 12 3 2 4 3 2" xfId="8646"/>
    <cellStyle name="Comma 12 3 2 4 3 3" xfId="8647"/>
    <cellStyle name="Comma 12 3 2 4 4" xfId="8648"/>
    <cellStyle name="Comma 12 3 2 4 5" xfId="8649"/>
    <cellStyle name="Comma 12 3 2 5" xfId="8650"/>
    <cellStyle name="Comma 12 3 2 5 2" xfId="8651"/>
    <cellStyle name="Comma 12 3 2 5 2 2" xfId="8652"/>
    <cellStyle name="Comma 12 3 2 5 2 3" xfId="8653"/>
    <cellStyle name="Comma 12 3 2 5 3" xfId="8654"/>
    <cellStyle name="Comma 12 3 2 5 4" xfId="8655"/>
    <cellStyle name="Comma 12 3 2 6" xfId="8656"/>
    <cellStyle name="Comma 12 3 2 6 2" xfId="8657"/>
    <cellStyle name="Comma 12 3 2 6 3" xfId="8658"/>
    <cellStyle name="Comma 12 3 2 7" xfId="8659"/>
    <cellStyle name="Comma 12 3 2 8" xfId="8660"/>
    <cellStyle name="Comma 12 3 2 9" xfId="8661"/>
    <cellStyle name="Comma 12 3 3" xfId="8662"/>
    <cellStyle name="Comma 12 3 3 2" xfId="8663"/>
    <cellStyle name="Comma 12 3 3 2 2" xfId="8664"/>
    <cellStyle name="Comma 12 3 3 2 2 2" xfId="8665"/>
    <cellStyle name="Comma 12 3 3 2 2 3" xfId="8666"/>
    <cellStyle name="Comma 12 3 3 2 3" xfId="8667"/>
    <cellStyle name="Comma 12 3 3 2 4" xfId="8668"/>
    <cellStyle name="Comma 12 3 3 3" xfId="8669"/>
    <cellStyle name="Comma 12 3 3 3 2" xfId="8670"/>
    <cellStyle name="Comma 12 3 3 3 3" xfId="8671"/>
    <cellStyle name="Comma 12 3 3 4" xfId="8672"/>
    <cellStyle name="Comma 12 3 3 5" xfId="8673"/>
    <cellStyle name="Comma 12 3 4" xfId="8674"/>
    <cellStyle name="Comma 12 3 4 2" xfId="8675"/>
    <cellStyle name="Comma 12 3 4 2 2" xfId="8676"/>
    <cellStyle name="Comma 12 3 4 2 2 2" xfId="8677"/>
    <cellStyle name="Comma 12 3 4 2 2 3" xfId="8678"/>
    <cellStyle name="Comma 12 3 4 2 3" xfId="8679"/>
    <cellStyle name="Comma 12 3 4 2 4" xfId="8680"/>
    <cellStyle name="Comma 12 3 4 3" xfId="8681"/>
    <cellStyle name="Comma 12 3 4 3 2" xfId="8682"/>
    <cellStyle name="Comma 12 3 4 3 3" xfId="8683"/>
    <cellStyle name="Comma 12 3 4 4" xfId="8684"/>
    <cellStyle name="Comma 12 3 4 5" xfId="8685"/>
    <cellStyle name="Comma 12 3 5" xfId="8686"/>
    <cellStyle name="Comma 12 3 5 2" xfId="8687"/>
    <cellStyle name="Comma 12 3 5 2 2" xfId="8688"/>
    <cellStyle name="Comma 12 3 5 2 2 2" xfId="8689"/>
    <cellStyle name="Comma 12 3 5 2 2 3" xfId="8690"/>
    <cellStyle name="Comma 12 3 5 2 3" xfId="8691"/>
    <cellStyle name="Comma 12 3 5 2 4" xfId="8692"/>
    <cellStyle name="Comma 12 3 5 3" xfId="8693"/>
    <cellStyle name="Comma 12 3 5 3 2" xfId="8694"/>
    <cellStyle name="Comma 12 3 5 3 3" xfId="8695"/>
    <cellStyle name="Comma 12 3 5 4" xfId="8696"/>
    <cellStyle name="Comma 12 3 5 5" xfId="8697"/>
    <cellStyle name="Comma 12 3 6" xfId="8698"/>
    <cellStyle name="Comma 12 3 6 2" xfId="8699"/>
    <cellStyle name="Comma 12 3 6 2 2" xfId="8700"/>
    <cellStyle name="Comma 12 3 6 2 2 2" xfId="8701"/>
    <cellStyle name="Comma 12 3 6 2 2 3" xfId="8702"/>
    <cellStyle name="Comma 12 3 6 2 3" xfId="8703"/>
    <cellStyle name="Comma 12 3 6 2 4" xfId="8704"/>
    <cellStyle name="Comma 12 3 6 3" xfId="8705"/>
    <cellStyle name="Comma 12 3 6 3 2" xfId="8706"/>
    <cellStyle name="Comma 12 3 6 3 3" xfId="8707"/>
    <cellStyle name="Comma 12 3 6 4" xfId="8708"/>
    <cellStyle name="Comma 12 3 6 5" xfId="8709"/>
    <cellStyle name="Comma 12 3 7" xfId="8710"/>
    <cellStyle name="Comma 12 3 7 2" xfId="8711"/>
    <cellStyle name="Comma 12 3 7 2 2" xfId="8712"/>
    <cellStyle name="Comma 12 3 7 2 3" xfId="8713"/>
    <cellStyle name="Comma 12 3 7 3" xfId="8714"/>
    <cellStyle name="Comma 12 3 7 4" xfId="8715"/>
    <cellStyle name="Comma 12 3 8" xfId="8716"/>
    <cellStyle name="Comma 12 3 9" xfId="8717"/>
    <cellStyle name="Comma 12 4" xfId="8718"/>
    <cellStyle name="Comma 12 4 2" xfId="8719"/>
    <cellStyle name="Comma 12 4 2 2" xfId="8720"/>
    <cellStyle name="Comma 12 4 2 2 2" xfId="8721"/>
    <cellStyle name="Comma 12 4 2 2 2 2" xfId="8722"/>
    <cellStyle name="Comma 12 4 2 2 2 3" xfId="8723"/>
    <cellStyle name="Comma 12 4 2 2 3" xfId="8724"/>
    <cellStyle name="Comma 12 4 2 2 4" xfId="8725"/>
    <cellStyle name="Comma 12 4 2 3" xfId="8726"/>
    <cellStyle name="Comma 12 4 2 3 2" xfId="8727"/>
    <cellStyle name="Comma 12 4 2 3 3" xfId="8728"/>
    <cellStyle name="Comma 12 4 2 4" xfId="8729"/>
    <cellStyle name="Comma 12 4 2 5" xfId="8730"/>
    <cellStyle name="Comma 12 4 3" xfId="8731"/>
    <cellStyle name="Comma 12 4 3 2" xfId="8732"/>
    <cellStyle name="Comma 12 4 3 2 2" xfId="8733"/>
    <cellStyle name="Comma 12 4 3 2 2 2" xfId="8734"/>
    <cellStyle name="Comma 12 4 3 2 2 3" xfId="8735"/>
    <cellStyle name="Comma 12 4 3 2 3" xfId="8736"/>
    <cellStyle name="Comma 12 4 3 2 4" xfId="8737"/>
    <cellStyle name="Comma 12 4 3 3" xfId="8738"/>
    <cellStyle name="Comma 12 4 3 3 2" xfId="8739"/>
    <cellStyle name="Comma 12 4 3 3 3" xfId="8740"/>
    <cellStyle name="Comma 12 4 3 4" xfId="8741"/>
    <cellStyle name="Comma 12 4 3 5" xfId="8742"/>
    <cellStyle name="Comma 12 4 4" xfId="8743"/>
    <cellStyle name="Comma 12 4 4 2" xfId="8744"/>
    <cellStyle name="Comma 12 4 4 2 2" xfId="8745"/>
    <cellStyle name="Comma 12 4 4 2 2 2" xfId="8746"/>
    <cellStyle name="Comma 12 4 4 2 2 3" xfId="8747"/>
    <cellStyle name="Comma 12 4 4 2 3" xfId="8748"/>
    <cellStyle name="Comma 12 4 4 2 4" xfId="8749"/>
    <cellStyle name="Comma 12 4 4 3" xfId="8750"/>
    <cellStyle name="Comma 12 4 4 3 2" xfId="8751"/>
    <cellStyle name="Comma 12 4 4 3 3" xfId="8752"/>
    <cellStyle name="Comma 12 4 4 4" xfId="8753"/>
    <cellStyle name="Comma 12 4 4 5" xfId="8754"/>
    <cellStyle name="Comma 12 4 5" xfId="8755"/>
    <cellStyle name="Comma 12 4 5 2" xfId="8756"/>
    <cellStyle name="Comma 12 4 5 2 2" xfId="8757"/>
    <cellStyle name="Comma 12 4 5 2 2 2" xfId="8758"/>
    <cellStyle name="Comma 12 4 5 2 2 3" xfId="8759"/>
    <cellStyle name="Comma 12 4 5 2 3" xfId="8760"/>
    <cellStyle name="Comma 12 4 5 2 4" xfId="8761"/>
    <cellStyle name="Comma 12 4 5 3" xfId="8762"/>
    <cellStyle name="Comma 12 4 5 3 2" xfId="8763"/>
    <cellStyle name="Comma 12 4 5 3 3" xfId="8764"/>
    <cellStyle name="Comma 12 4 5 4" xfId="8765"/>
    <cellStyle name="Comma 12 4 5 5" xfId="8766"/>
    <cellStyle name="Comma 12 4 6" xfId="8767"/>
    <cellStyle name="Comma 12 4 6 2" xfId="8768"/>
    <cellStyle name="Comma 12 4 6 2 2" xfId="8769"/>
    <cellStyle name="Comma 12 4 6 2 3" xfId="8770"/>
    <cellStyle name="Comma 12 4 6 3" xfId="8771"/>
    <cellStyle name="Comma 12 4 6 4" xfId="8772"/>
    <cellStyle name="Comma 12 4 7" xfId="8773"/>
    <cellStyle name="Comma 12 5" xfId="8774"/>
    <cellStyle name="Comma 12 5 2" xfId="8775"/>
    <cellStyle name="Comma 12 5 2 2" xfId="8776"/>
    <cellStyle name="Comma 12 5 2 2 2" xfId="8777"/>
    <cellStyle name="Comma 12 5 2 2 2 2" xfId="8778"/>
    <cellStyle name="Comma 12 5 2 2 2 3" xfId="8779"/>
    <cellStyle name="Comma 12 5 2 2 3" xfId="8780"/>
    <cellStyle name="Comma 12 5 2 2 4" xfId="8781"/>
    <cellStyle name="Comma 12 5 2 3" xfId="8782"/>
    <cellStyle name="Comma 12 5 2 3 2" xfId="8783"/>
    <cellStyle name="Comma 12 5 2 3 3" xfId="8784"/>
    <cellStyle name="Comma 12 5 2 4" xfId="8785"/>
    <cellStyle name="Comma 12 5 2 5" xfId="8786"/>
    <cellStyle name="Comma 12 5 3" xfId="8787"/>
    <cellStyle name="Comma 12 5 3 2" xfId="8788"/>
    <cellStyle name="Comma 12 5 3 2 2" xfId="8789"/>
    <cellStyle name="Comma 12 5 3 2 2 2" xfId="8790"/>
    <cellStyle name="Comma 12 5 3 2 2 3" xfId="8791"/>
    <cellStyle name="Comma 12 5 3 2 3" xfId="8792"/>
    <cellStyle name="Comma 12 5 3 2 4" xfId="8793"/>
    <cellStyle name="Comma 12 5 3 3" xfId="8794"/>
    <cellStyle name="Comma 12 5 3 3 2" xfId="8795"/>
    <cellStyle name="Comma 12 5 3 3 3" xfId="8796"/>
    <cellStyle name="Comma 12 5 3 4" xfId="8797"/>
    <cellStyle name="Comma 12 5 3 5" xfId="8798"/>
    <cellStyle name="Comma 12 5 4" xfId="8799"/>
    <cellStyle name="Comma 12 5 4 2" xfId="8800"/>
    <cellStyle name="Comma 12 5 4 2 2" xfId="8801"/>
    <cellStyle name="Comma 12 5 4 2 2 2" xfId="8802"/>
    <cellStyle name="Comma 12 5 4 2 2 3" xfId="8803"/>
    <cellStyle name="Comma 12 5 4 2 3" xfId="8804"/>
    <cellStyle name="Comma 12 5 4 2 4" xfId="8805"/>
    <cellStyle name="Comma 12 5 4 3" xfId="8806"/>
    <cellStyle name="Comma 12 5 4 3 2" xfId="8807"/>
    <cellStyle name="Comma 12 5 4 3 3" xfId="8808"/>
    <cellStyle name="Comma 12 5 4 4" xfId="8809"/>
    <cellStyle name="Comma 12 5 4 5" xfId="8810"/>
    <cellStyle name="Comma 12 5 5" xfId="8811"/>
    <cellStyle name="Comma 12 5 5 2" xfId="8812"/>
    <cellStyle name="Comma 12 5 5 2 2" xfId="8813"/>
    <cellStyle name="Comma 12 5 5 2 3" xfId="8814"/>
    <cellStyle name="Comma 12 5 5 3" xfId="8815"/>
    <cellStyle name="Comma 12 5 5 4" xfId="8816"/>
    <cellStyle name="Comma 12 5 6" xfId="8817"/>
    <cellStyle name="Comma 12 5 6 2" xfId="8818"/>
    <cellStyle name="Comma 12 5 6 3" xfId="8819"/>
    <cellStyle name="Comma 12 5 7" xfId="8820"/>
    <cellStyle name="Comma 12 5 8" xfId="8821"/>
    <cellStyle name="Comma 12 5 9" xfId="8822"/>
    <cellStyle name="Comma 12 6" xfId="8823"/>
    <cellStyle name="Comma 12 6 2" xfId="8824"/>
    <cellStyle name="Comma 12 6 3" xfId="8825"/>
    <cellStyle name="Comma 12 7" xfId="8826"/>
    <cellStyle name="Comma 12 7 2" xfId="8827"/>
    <cellStyle name="Comma 12 8" xfId="8828"/>
    <cellStyle name="Comma 12 8 2" xfId="8829"/>
    <cellStyle name="Comma 12 9" xfId="8830"/>
    <cellStyle name="Comma 12 9 2" xfId="8831"/>
    <cellStyle name="Comma 12 9 2 2" xfId="8832"/>
    <cellStyle name="Comma 12 9 3" xfId="8833"/>
    <cellStyle name="Comma 120" xfId="8834"/>
    <cellStyle name="Comma 120 2" xfId="8835"/>
    <cellStyle name="Comma 120 2 2" xfId="8836"/>
    <cellStyle name="Comma 120 3" xfId="8837"/>
    <cellStyle name="Comma 121" xfId="8838"/>
    <cellStyle name="Comma 121 2" xfId="8839"/>
    <cellStyle name="Comma 121 2 2" xfId="8840"/>
    <cellStyle name="Comma 121 2 2 2" xfId="8841"/>
    <cellStyle name="Comma 121 2 2 3" xfId="8842"/>
    <cellStyle name="Comma 121 2 3" xfId="8843"/>
    <cellStyle name="Comma 121 2 4" xfId="8844"/>
    <cellStyle name="Comma 121 3" xfId="8845"/>
    <cellStyle name="Comma 121 3 2" xfId="8846"/>
    <cellStyle name="Comma 121 3 3" xfId="8847"/>
    <cellStyle name="Comma 121 4" xfId="8848"/>
    <cellStyle name="Comma 121 5" xfId="8849"/>
    <cellStyle name="Comma 122" xfId="8850"/>
    <cellStyle name="Comma 122 2" xfId="8851"/>
    <cellStyle name="Comma 122 2 2" xfId="8852"/>
    <cellStyle name="Comma 122 2 2 2" xfId="8853"/>
    <cellStyle name="Comma 122 2 2 3" xfId="8854"/>
    <cellStyle name="Comma 122 2 3" xfId="8855"/>
    <cellStyle name="Comma 122 2 4" xfId="8856"/>
    <cellStyle name="Comma 122 3" xfId="8857"/>
    <cellStyle name="Comma 122 3 2" xfId="8858"/>
    <cellStyle name="Comma 122 3 3" xfId="8859"/>
    <cellStyle name="Comma 122 4" xfId="8860"/>
    <cellStyle name="Comma 122 5" xfId="8861"/>
    <cellStyle name="Comma 123" xfId="8862"/>
    <cellStyle name="Comma 123 2" xfId="8863"/>
    <cellStyle name="Comma 123 2 2" xfId="8864"/>
    <cellStyle name="Comma 123 2 2 2" xfId="8865"/>
    <cellStyle name="Comma 123 2 2 3" xfId="8866"/>
    <cellStyle name="Comma 123 2 3" xfId="8867"/>
    <cellStyle name="Comma 123 2 4" xfId="8868"/>
    <cellStyle name="Comma 123 3" xfId="8869"/>
    <cellStyle name="Comma 123 3 2" xfId="8870"/>
    <cellStyle name="Comma 123 3 3" xfId="8871"/>
    <cellStyle name="Comma 123 4" xfId="8872"/>
    <cellStyle name="Comma 123 5" xfId="8873"/>
    <cellStyle name="Comma 124" xfId="8874"/>
    <cellStyle name="Comma 124 2" xfId="8875"/>
    <cellStyle name="Comma 124 2 2" xfId="8876"/>
    <cellStyle name="Comma 124 2 2 2" xfId="8877"/>
    <cellStyle name="Comma 124 2 2 3" xfId="8878"/>
    <cellStyle name="Comma 124 2 3" xfId="8879"/>
    <cellStyle name="Comma 124 2 4" xfId="8880"/>
    <cellStyle name="Comma 124 3" xfId="8881"/>
    <cellStyle name="Comma 124 3 2" xfId="8882"/>
    <cellStyle name="Comma 124 3 3" xfId="8883"/>
    <cellStyle name="Comma 124 4" xfId="8884"/>
    <cellStyle name="Comma 124 5" xfId="8885"/>
    <cellStyle name="Comma 125" xfId="8886"/>
    <cellStyle name="Comma 125 2" xfId="8887"/>
    <cellStyle name="Comma 125 2 2" xfId="8888"/>
    <cellStyle name="Comma 125 2 2 2" xfId="8889"/>
    <cellStyle name="Comma 125 2 2 3" xfId="8890"/>
    <cellStyle name="Comma 125 2 3" xfId="8891"/>
    <cellStyle name="Comma 125 2 4" xfId="8892"/>
    <cellStyle name="Comma 125 3" xfId="8893"/>
    <cellStyle name="Comma 125 3 2" xfId="8894"/>
    <cellStyle name="Comma 125 3 3" xfId="8895"/>
    <cellStyle name="Comma 125 4" xfId="8896"/>
    <cellStyle name="Comma 125 5" xfId="8897"/>
    <cellStyle name="Comma 126" xfId="8898"/>
    <cellStyle name="Comma 126 2" xfId="8899"/>
    <cellStyle name="Comma 126 2 2" xfId="8900"/>
    <cellStyle name="Comma 126 2 2 2" xfId="8901"/>
    <cellStyle name="Comma 126 2 2 3" xfId="8902"/>
    <cellStyle name="Comma 126 2 3" xfId="8903"/>
    <cellStyle name="Comma 126 2 4" xfId="8904"/>
    <cellStyle name="Comma 126 3" xfId="8905"/>
    <cellStyle name="Comma 126 3 2" xfId="8906"/>
    <cellStyle name="Comma 126 3 3" xfId="8907"/>
    <cellStyle name="Comma 126 4" xfId="8908"/>
    <cellStyle name="Comma 126 5" xfId="8909"/>
    <cellStyle name="Comma 127" xfId="8910"/>
    <cellStyle name="Comma 127 2" xfId="8911"/>
    <cellStyle name="Comma 127 2 2" xfId="8912"/>
    <cellStyle name="Comma 127 2 2 2" xfId="8913"/>
    <cellStyle name="Comma 127 2 2 3" xfId="8914"/>
    <cellStyle name="Comma 127 2 3" xfId="8915"/>
    <cellStyle name="Comma 127 2 4" xfId="8916"/>
    <cellStyle name="Comma 127 3" xfId="8917"/>
    <cellStyle name="Comma 127 3 2" xfId="8918"/>
    <cellStyle name="Comma 127 3 3" xfId="8919"/>
    <cellStyle name="Comma 127 4" xfId="8920"/>
    <cellStyle name="Comma 127 5" xfId="8921"/>
    <cellStyle name="Comma 128" xfId="8922"/>
    <cellStyle name="Comma 128 2" xfId="8923"/>
    <cellStyle name="Comma 128 2 2" xfId="8924"/>
    <cellStyle name="Comma 128 3" xfId="8925"/>
    <cellStyle name="Comma 129" xfId="8926"/>
    <cellStyle name="Comma 129 2" xfId="8927"/>
    <cellStyle name="Comma 129 2 2" xfId="8928"/>
    <cellStyle name="Comma 129 3" xfId="8929"/>
    <cellStyle name="Comma 13" xfId="8930"/>
    <cellStyle name="Comma 13 2" xfId="8931"/>
    <cellStyle name="Comma 13 2 2" xfId="8932"/>
    <cellStyle name="Comma 13 2 2 2" xfId="8933"/>
    <cellStyle name="Comma 13 2 2 3" xfId="8934"/>
    <cellStyle name="Comma 13 2 3" xfId="8935"/>
    <cellStyle name="Comma 13 3" xfId="8936"/>
    <cellStyle name="Comma 13 3 2" xfId="8937"/>
    <cellStyle name="Comma 13 3 3" xfId="8938"/>
    <cellStyle name="Comma 13 4" xfId="8939"/>
    <cellStyle name="Comma 13 4 2" xfId="8940"/>
    <cellStyle name="Comma 13 4 3" xfId="8941"/>
    <cellStyle name="Comma 13 5" xfId="8942"/>
    <cellStyle name="Comma 13 5 2" xfId="8943"/>
    <cellStyle name="Comma 13 6" xfId="8944"/>
    <cellStyle name="Comma 130" xfId="8945"/>
    <cellStyle name="Comma 130 2" xfId="8946"/>
    <cellStyle name="Comma 130 2 2" xfId="8947"/>
    <cellStyle name="Comma 130 3" xfId="8948"/>
    <cellStyle name="Comma 131" xfId="8949"/>
    <cellStyle name="Comma 131 2" xfId="8950"/>
    <cellStyle name="Comma 131 2 2" xfId="8951"/>
    <cellStyle name="Comma 131 3" xfId="8952"/>
    <cellStyle name="Comma 132" xfId="8953"/>
    <cellStyle name="Comma 132 2" xfId="8954"/>
    <cellStyle name="Comma 133" xfId="8955"/>
    <cellStyle name="Comma 133 2" xfId="8956"/>
    <cellStyle name="Comma 134" xfId="8957"/>
    <cellStyle name="Comma 134 2" xfId="8958"/>
    <cellStyle name="Comma 135" xfId="8959"/>
    <cellStyle name="Comma 135 2" xfId="8960"/>
    <cellStyle name="Comma 136" xfId="8961"/>
    <cellStyle name="Comma 136 2" xfId="8962"/>
    <cellStyle name="Comma 137" xfId="8963"/>
    <cellStyle name="Comma 137 2" xfId="8964"/>
    <cellStyle name="Comma 138" xfId="8965"/>
    <cellStyle name="Comma 138 2" xfId="8966"/>
    <cellStyle name="Comma 139" xfId="8967"/>
    <cellStyle name="Comma 139 2" xfId="8968"/>
    <cellStyle name="Comma 14" xfId="8969"/>
    <cellStyle name="Comma 14 2" xfId="8970"/>
    <cellStyle name="Comma 14 2 2" xfId="8971"/>
    <cellStyle name="Comma 14 2 2 2" xfId="8972"/>
    <cellStyle name="Comma 14 2 3" xfId="8973"/>
    <cellStyle name="Comma 14 2 3 2" xfId="8974"/>
    <cellStyle name="Comma 14 2 4" xfId="8975"/>
    <cellStyle name="Comma 14 2 5" xfId="8976"/>
    <cellStyle name="Comma 14 3" xfId="8977"/>
    <cellStyle name="Comma 14 3 2" xfId="8978"/>
    <cellStyle name="Comma 14 3 3" xfId="8979"/>
    <cellStyle name="Comma 14 4" xfId="8980"/>
    <cellStyle name="Comma 14 5" xfId="8981"/>
    <cellStyle name="Comma 14 5 2" xfId="8982"/>
    <cellStyle name="Comma 14 6" xfId="8983"/>
    <cellStyle name="Comma 140" xfId="8984"/>
    <cellStyle name="Comma 140 2" xfId="8985"/>
    <cellStyle name="Comma 141" xfId="8986"/>
    <cellStyle name="Comma 141 2" xfId="8987"/>
    <cellStyle name="Comma 142" xfId="8988"/>
    <cellStyle name="Comma 142 2" xfId="8989"/>
    <cellStyle name="Comma 143" xfId="8990"/>
    <cellStyle name="Comma 143 2" xfId="8991"/>
    <cellStyle name="Comma 144" xfId="8992"/>
    <cellStyle name="Comma 144 2" xfId="8993"/>
    <cellStyle name="Comma 145" xfId="8994"/>
    <cellStyle name="Comma 145 2" xfId="8995"/>
    <cellStyle name="Comma 146" xfId="8996"/>
    <cellStyle name="Comma 146 2" xfId="8997"/>
    <cellStyle name="Comma 147" xfId="8998"/>
    <cellStyle name="Comma 147 2" xfId="8999"/>
    <cellStyle name="Comma 148" xfId="9000"/>
    <cellStyle name="Comma 148 2" xfId="9001"/>
    <cellStyle name="Comma 149" xfId="9002"/>
    <cellStyle name="Comma 149 2" xfId="9003"/>
    <cellStyle name="Comma 15" xfId="9004"/>
    <cellStyle name="Comma 15 2" xfId="9005"/>
    <cellStyle name="Comma 15 2 2" xfId="9006"/>
    <cellStyle name="Comma 15 2 2 2" xfId="9007"/>
    <cellStyle name="Comma 15 2 2 3" xfId="9008"/>
    <cellStyle name="Comma 15 2 3" xfId="9009"/>
    <cellStyle name="Comma 15 3" xfId="9010"/>
    <cellStyle name="Comma 15 3 2" xfId="9011"/>
    <cellStyle name="Comma 15 3 3" xfId="9012"/>
    <cellStyle name="Comma 15 4" xfId="9013"/>
    <cellStyle name="Comma 15 4 2" xfId="9014"/>
    <cellStyle name="Comma 15 4 3" xfId="9015"/>
    <cellStyle name="Comma 15 5" xfId="9016"/>
    <cellStyle name="Comma 15 5 2" xfId="9017"/>
    <cellStyle name="Comma 15 6" xfId="9018"/>
    <cellStyle name="Comma 150" xfId="9019"/>
    <cellStyle name="Comma 150 2" xfId="9020"/>
    <cellStyle name="Comma 150 2 2" xfId="9021"/>
    <cellStyle name="Comma 150 2 2 2" xfId="9022"/>
    <cellStyle name="Comma 150 2 2 3" xfId="9023"/>
    <cellStyle name="Comma 150 2 3" xfId="9024"/>
    <cellStyle name="Comma 150 2 4" xfId="9025"/>
    <cellStyle name="Comma 150 3" xfId="9026"/>
    <cellStyle name="Comma 150 3 2" xfId="9027"/>
    <cellStyle name="Comma 150 3 3" xfId="9028"/>
    <cellStyle name="Comma 150 4" xfId="9029"/>
    <cellStyle name="Comma 150 5" xfId="9030"/>
    <cellStyle name="Comma 151" xfId="9031"/>
    <cellStyle name="Comma 151 2" xfId="9032"/>
    <cellStyle name="Comma 151 2 2" xfId="9033"/>
    <cellStyle name="Comma 151 2 2 2" xfId="9034"/>
    <cellStyle name="Comma 151 2 2 3" xfId="9035"/>
    <cellStyle name="Comma 151 2 3" xfId="9036"/>
    <cellStyle name="Comma 151 2 4" xfId="9037"/>
    <cellStyle name="Comma 151 3" xfId="9038"/>
    <cellStyle name="Comma 151 3 2" xfId="9039"/>
    <cellStyle name="Comma 151 3 3" xfId="9040"/>
    <cellStyle name="Comma 151 4" xfId="9041"/>
    <cellStyle name="Comma 151 5" xfId="9042"/>
    <cellStyle name="Comma 152" xfId="9043"/>
    <cellStyle name="Comma 152 2" xfId="9044"/>
    <cellStyle name="Comma 152 2 2" xfId="9045"/>
    <cellStyle name="Comma 152 2 2 2" xfId="9046"/>
    <cellStyle name="Comma 152 2 2 3" xfId="9047"/>
    <cellStyle name="Comma 152 2 3" xfId="9048"/>
    <cellStyle name="Comma 152 2 4" xfId="9049"/>
    <cellStyle name="Comma 152 3" xfId="9050"/>
    <cellStyle name="Comma 152 3 2" xfId="9051"/>
    <cellStyle name="Comma 152 3 3" xfId="9052"/>
    <cellStyle name="Comma 152 4" xfId="9053"/>
    <cellStyle name="Comma 152 5" xfId="9054"/>
    <cellStyle name="Comma 153" xfId="9055"/>
    <cellStyle name="Comma 153 2" xfId="9056"/>
    <cellStyle name="Comma 153 2 2" xfId="9057"/>
    <cellStyle name="Comma 153 2 2 2" xfId="9058"/>
    <cellStyle name="Comma 153 2 2 3" xfId="9059"/>
    <cellStyle name="Comma 153 2 3" xfId="9060"/>
    <cellStyle name="Comma 153 2 4" xfId="9061"/>
    <cellStyle name="Comma 153 3" xfId="9062"/>
    <cellStyle name="Comma 153 3 2" xfId="9063"/>
    <cellStyle name="Comma 153 3 3" xfId="9064"/>
    <cellStyle name="Comma 153 4" xfId="9065"/>
    <cellStyle name="Comma 153 5" xfId="9066"/>
    <cellStyle name="Comma 154" xfId="9067"/>
    <cellStyle name="Comma 154 2" xfId="9068"/>
    <cellStyle name="Comma 154 2 2" xfId="9069"/>
    <cellStyle name="Comma 154 2 2 2" xfId="9070"/>
    <cellStyle name="Comma 154 2 2 3" xfId="9071"/>
    <cellStyle name="Comma 154 2 3" xfId="9072"/>
    <cellStyle name="Comma 154 2 4" xfId="9073"/>
    <cellStyle name="Comma 154 3" xfId="9074"/>
    <cellStyle name="Comma 154 3 2" xfId="9075"/>
    <cellStyle name="Comma 154 3 3" xfId="9076"/>
    <cellStyle name="Comma 154 4" xfId="9077"/>
    <cellStyle name="Comma 154 5" xfId="9078"/>
    <cellStyle name="Comma 155" xfId="9079"/>
    <cellStyle name="Comma 155 2" xfId="9080"/>
    <cellStyle name="Comma 156" xfId="9081"/>
    <cellStyle name="Comma 156 2" xfId="9082"/>
    <cellStyle name="Comma 157" xfId="9083"/>
    <cellStyle name="Comma 157 2" xfId="9084"/>
    <cellStyle name="Comma 158" xfId="9085"/>
    <cellStyle name="Comma 158 2" xfId="9086"/>
    <cellStyle name="Comma 159" xfId="9087"/>
    <cellStyle name="Comma 159 2" xfId="9088"/>
    <cellStyle name="Comma 16" xfId="9089"/>
    <cellStyle name="Comma 16 2" xfId="9090"/>
    <cellStyle name="Comma 16 2 2" xfId="9091"/>
    <cellStyle name="Comma 16 2 2 2" xfId="9092"/>
    <cellStyle name="Comma 16 2 3" xfId="9093"/>
    <cellStyle name="Comma 16 3" xfId="9094"/>
    <cellStyle name="Comma 16 3 2" xfId="9095"/>
    <cellStyle name="Comma 16 4" xfId="9096"/>
    <cellStyle name="Comma 16 4 2" xfId="9097"/>
    <cellStyle name="Comma 16 5" xfId="9098"/>
    <cellStyle name="Comma 160" xfId="9099"/>
    <cellStyle name="Comma 160 2" xfId="9100"/>
    <cellStyle name="Comma 161" xfId="9101"/>
    <cellStyle name="Comma 161 2" xfId="9102"/>
    <cellStyle name="Comma 162" xfId="9103"/>
    <cellStyle name="Comma 162 2" xfId="9104"/>
    <cellStyle name="Comma 163" xfId="9105"/>
    <cellStyle name="Comma 163 2" xfId="9106"/>
    <cellStyle name="Comma 164" xfId="9107"/>
    <cellStyle name="Comma 164 2" xfId="9108"/>
    <cellStyle name="Comma 165" xfId="9109"/>
    <cellStyle name="Comma 165 2" xfId="9110"/>
    <cellStyle name="Comma 165 3" xfId="9111"/>
    <cellStyle name="Comma 166" xfId="9112"/>
    <cellStyle name="Comma 166 2" xfId="9113"/>
    <cellStyle name="Comma 166 3" xfId="9114"/>
    <cellStyle name="Comma 167" xfId="9115"/>
    <cellStyle name="Comma 167 2" xfId="9116"/>
    <cellStyle name="Comma 167 3" xfId="9117"/>
    <cellStyle name="Comma 168" xfId="9118"/>
    <cellStyle name="Comma 168 2" xfId="9119"/>
    <cellStyle name="Comma 168 3" xfId="9120"/>
    <cellStyle name="Comma 169" xfId="9121"/>
    <cellStyle name="Comma 169 2" xfId="9122"/>
    <cellStyle name="Comma 169 3" xfId="9123"/>
    <cellStyle name="Comma 17" xfId="9124"/>
    <cellStyle name="Comma 17 2" xfId="9125"/>
    <cellStyle name="Comma 17 2 2" xfId="9126"/>
    <cellStyle name="Comma 17 2 2 2" xfId="9127"/>
    <cellStyle name="Comma 17 2 3" xfId="9128"/>
    <cellStyle name="Comma 17 3" xfId="9129"/>
    <cellStyle name="Comma 17 3 2" xfId="9130"/>
    <cellStyle name="Comma 17 4" xfId="9131"/>
    <cellStyle name="Comma 17 4 2" xfId="9132"/>
    <cellStyle name="Comma 17 5" xfId="9133"/>
    <cellStyle name="Comma 170" xfId="9134"/>
    <cellStyle name="Comma 170 2" xfId="9135"/>
    <cellStyle name="Comma 170 3" xfId="9136"/>
    <cellStyle name="Comma 171" xfId="9137"/>
    <cellStyle name="Comma 171 2" xfId="9138"/>
    <cellStyle name="Comma 171 3" xfId="9139"/>
    <cellStyle name="Comma 172" xfId="9140"/>
    <cellStyle name="Comma 172 2" xfId="9141"/>
    <cellStyle name="Comma 172 3" xfId="9142"/>
    <cellStyle name="Comma 173" xfId="9143"/>
    <cellStyle name="Comma 173 2" xfId="9144"/>
    <cellStyle name="Comma 173 3" xfId="9145"/>
    <cellStyle name="Comma 174" xfId="9146"/>
    <cellStyle name="Comma 174 2" xfId="9147"/>
    <cellStyle name="Comma 174 3" xfId="9148"/>
    <cellStyle name="Comma 175" xfId="9149"/>
    <cellStyle name="Comma 175 2" xfId="9150"/>
    <cellStyle name="Comma 176" xfId="9151"/>
    <cellStyle name="Comma 176 2" xfId="9152"/>
    <cellStyle name="Comma 177" xfId="9153"/>
    <cellStyle name="Comma 177 2" xfId="9154"/>
    <cellStyle name="Comma 178" xfId="9155"/>
    <cellStyle name="Comma 178 2" xfId="9156"/>
    <cellStyle name="Comma 179" xfId="9157"/>
    <cellStyle name="Comma 179 2" xfId="9158"/>
    <cellStyle name="Comma 18" xfId="9159"/>
    <cellStyle name="Comma 18 2" xfId="9160"/>
    <cellStyle name="Comma 18 2 2" xfId="9161"/>
    <cellStyle name="Comma 18 2 2 2" xfId="9162"/>
    <cellStyle name="Comma 18 2 3" xfId="9163"/>
    <cellStyle name="Comma 18 3" xfId="9164"/>
    <cellStyle name="Comma 18 3 2" xfId="9165"/>
    <cellStyle name="Comma 18 4" xfId="9166"/>
    <cellStyle name="Comma 180" xfId="9167"/>
    <cellStyle name="Comma 180 2" xfId="9168"/>
    <cellStyle name="Comma 181" xfId="9169"/>
    <cellStyle name="Comma 181 2" xfId="9170"/>
    <cellStyle name="Comma 182" xfId="9171"/>
    <cellStyle name="Comma 182 2" xfId="9172"/>
    <cellStyle name="Comma 183" xfId="9173"/>
    <cellStyle name="Comma 183 2" xfId="9174"/>
    <cellStyle name="Comma 184" xfId="9175"/>
    <cellStyle name="Comma 184 2" xfId="9176"/>
    <cellStyle name="Comma 185" xfId="9177"/>
    <cellStyle name="Comma 185 2" xfId="9178"/>
    <cellStyle name="Comma 186" xfId="9179"/>
    <cellStyle name="Comma 186 2" xfId="9180"/>
    <cellStyle name="Comma 187" xfId="9181"/>
    <cellStyle name="Comma 187 2" xfId="9182"/>
    <cellStyle name="Comma 188" xfId="9183"/>
    <cellStyle name="Comma 188 2" xfId="9184"/>
    <cellStyle name="Comma 189" xfId="9185"/>
    <cellStyle name="Comma 189 2" xfId="9186"/>
    <cellStyle name="Comma 19" xfId="9187"/>
    <cellStyle name="Comma 19 2" xfId="9188"/>
    <cellStyle name="Comma 19 2 2" xfId="9189"/>
    <cellStyle name="Comma 19 2 2 2" xfId="9190"/>
    <cellStyle name="Comma 19 2 2 3" xfId="9191"/>
    <cellStyle name="Comma 19 2 3" xfId="9192"/>
    <cellStyle name="Comma 19 3" xfId="9193"/>
    <cellStyle name="Comma 19 4" xfId="9194"/>
    <cellStyle name="Comma 190" xfId="9195"/>
    <cellStyle name="Comma 190 2" xfId="9196"/>
    <cellStyle name="Comma 191" xfId="9197"/>
    <cellStyle name="Comma 191 2" xfId="9198"/>
    <cellStyle name="Comma 192" xfId="9199"/>
    <cellStyle name="Comma 192 2" xfId="9200"/>
    <cellStyle name="Comma 193" xfId="9201"/>
    <cellStyle name="Comma 193 2" xfId="9202"/>
    <cellStyle name="Comma 194" xfId="9203"/>
    <cellStyle name="Comma 194 2" xfId="9204"/>
    <cellStyle name="Comma 195" xfId="9205"/>
    <cellStyle name="Comma 195 2" xfId="9206"/>
    <cellStyle name="Comma 196" xfId="9207"/>
    <cellStyle name="Comma 196 2" xfId="9208"/>
    <cellStyle name="Comma 197" xfId="9209"/>
    <cellStyle name="Comma 197 2" xfId="9210"/>
    <cellStyle name="Comma 198" xfId="9211"/>
    <cellStyle name="Comma 198 2" xfId="9212"/>
    <cellStyle name="Comma 198 3" xfId="9213"/>
    <cellStyle name="Comma 199" xfId="9214"/>
    <cellStyle name="Comma 199 2" xfId="9215"/>
    <cellStyle name="Comma 199 3" xfId="9216"/>
    <cellStyle name="Comma 2" xfId="9217"/>
    <cellStyle name="Comma 2 10" xfId="9218"/>
    <cellStyle name="Comma 2 10 2"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33" xfId="46646"/>
    <cellStyle name="Comma 234" xfId="46650"/>
    <cellStyle name="Comma 235" xfId="46654"/>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xfId="2" builtinId="4"/>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00" xfId="46643"/>
    <cellStyle name="Currency 201" xfId="46648"/>
    <cellStyle name="Currency 202" xfId="46652"/>
    <cellStyle name="Currency 203" xfId="46656"/>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2" xfId="24809"/>
    <cellStyle name="Explanatory Text 2 2" xfId="24810"/>
    <cellStyle name="Explanatory Text 2 3" xfId="24811"/>
    <cellStyle name="Fixed" xfId="24812"/>
    <cellStyle name="Fixed 2" xfId="24813"/>
    <cellStyle name="Fixed 2 2" xfId="24814"/>
    <cellStyle name="Fixed 3" xfId="24815"/>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lists" xfId="25256"/>
    <cellStyle name="M_lists_4. Current Monthly Fixed Charge" xfId="25257"/>
    <cellStyle name="M_Sheet4" xfId="25258"/>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8" xfId="25860"/>
    <cellStyle name="Normal 168 2" xfId="25861"/>
    <cellStyle name="Normal 169" xfId="25862"/>
    <cellStyle name="Normal 169 2" xfId="2586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1" xfId="25877"/>
    <cellStyle name="Normal 171 2" xfId="25878"/>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4"/>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44" xfId="46642"/>
    <cellStyle name="Normal 345" xfId="46645"/>
    <cellStyle name="Normal 346" xfId="46649"/>
    <cellStyle name="Normal 347" xfId="46653"/>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xfId="3" builtinId="5"/>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72" xfId="46644"/>
    <cellStyle name="Percent 73" xfId="46647"/>
    <cellStyle name="Percent 74" xfId="46651"/>
    <cellStyle name="Percent 75" xfId="46655"/>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T$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T$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T$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fmlaLink="$T$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T$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T$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T$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fmlaLink="$T$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T$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T$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firstButton="1" fmlaLink="$T$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T$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firstButton="1" fmlaLink="$T$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T$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checked="Checked" firstButton="1" fmlaLink="$T$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firstButton="1" fmlaLink="$T$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firstButton="1" fmlaLink="$T$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firstButton="1" fmlaLink="$T$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T$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checked="Checked" firstButton="1" fmlaLink="$T$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firstButton="1" fmlaLink="$T$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firstButton="1" fmlaLink="$T$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checked="Checked" firstButton="1" fmlaLink="$T$1" lockText="1" noThreeD="1"/>
</file>

<file path=xl/ctrlProps/ctrlProp4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628650</xdr:colOff>
          <xdr:row>18</xdr:row>
          <xdr:rowOff>28575</xdr:rowOff>
        </xdr:to>
        <xdr:sp macro="" textlink="">
          <xdr:nvSpPr>
            <xdr:cNvPr id="11265" name="Option Button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47625</xdr:colOff>
          <xdr:row>18</xdr:row>
          <xdr:rowOff>133350</xdr:rowOff>
        </xdr:to>
        <xdr:sp macro="" textlink="">
          <xdr:nvSpPr>
            <xdr:cNvPr id="11266" name="Option Button 2"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647700</xdr:colOff>
          <xdr:row>18</xdr:row>
          <xdr:rowOff>28575</xdr:rowOff>
        </xdr:to>
        <xdr:sp macro="" textlink="">
          <xdr:nvSpPr>
            <xdr:cNvPr id="47105" name="Option Button 1" hidden="1">
              <a:extLst>
                <a:ext uri="{63B3BB69-23CF-44E3-9099-C40C66FF867C}">
                  <a14:compatExt spid="_x0000_s47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247650</xdr:colOff>
          <xdr:row>18</xdr:row>
          <xdr:rowOff>133350</xdr:rowOff>
        </xdr:to>
        <xdr:sp macro="" textlink="">
          <xdr:nvSpPr>
            <xdr:cNvPr id="47106" name="Option Button 2" hidden="1">
              <a:extLst>
                <a:ext uri="{63B3BB69-23CF-44E3-9099-C40C66FF867C}">
                  <a14:compatExt spid="_x0000_s47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619125</xdr:colOff>
          <xdr:row>18</xdr:row>
          <xdr:rowOff>28575</xdr:rowOff>
        </xdr:to>
        <xdr:sp macro="" textlink="">
          <xdr:nvSpPr>
            <xdr:cNvPr id="12289" name="Option 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28575</xdr:colOff>
          <xdr:row>18</xdr:row>
          <xdr:rowOff>133350</xdr:rowOff>
        </xdr:to>
        <xdr:sp macro="" textlink="">
          <xdr:nvSpPr>
            <xdr:cNvPr id="12290" name="Option Button 2" hidden="1">
              <a:extLst>
                <a:ext uri="{63B3BB69-23CF-44E3-9099-C40C66FF867C}">
                  <a14:compatExt spid="_x0000_s122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533400</xdr:colOff>
          <xdr:row>18</xdr:row>
          <xdr:rowOff>28575</xdr:rowOff>
        </xdr:to>
        <xdr:sp macro="" textlink="">
          <xdr:nvSpPr>
            <xdr:cNvPr id="13313" name="Option Button 1" hidden="1">
              <a:extLst>
                <a:ext uri="{63B3BB69-23CF-44E3-9099-C40C66FF867C}">
                  <a14:compatExt spid="_x0000_s133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57150</xdr:colOff>
          <xdr:row>18</xdr:row>
          <xdr:rowOff>133350</xdr:rowOff>
        </xdr:to>
        <xdr:sp macro="" textlink="">
          <xdr:nvSpPr>
            <xdr:cNvPr id="13314" name="Option Button 2" hidden="1">
              <a:extLst>
                <a:ext uri="{63B3BB69-23CF-44E3-9099-C40C66FF867C}">
                  <a14:compatExt spid="_x0000_s133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28575</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247650</xdr:colOff>
          <xdr:row>18</xdr:row>
          <xdr:rowOff>133350</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28575</xdr:rowOff>
        </xdr:to>
        <xdr:sp macro="" textlink="">
          <xdr:nvSpPr>
            <xdr:cNvPr id="14337" name="Option Button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247650</xdr:colOff>
          <xdr:row>18</xdr:row>
          <xdr:rowOff>133350</xdr:rowOff>
        </xdr:to>
        <xdr:sp macro="" textlink="">
          <xdr:nvSpPr>
            <xdr:cNvPr id="14338" name="Option Button 2" hidden="1">
              <a:extLst>
                <a:ext uri="{63B3BB69-23CF-44E3-9099-C40C66FF867C}">
                  <a14:compatExt spid="_x0000_s143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28575</xdr:rowOff>
        </xdr:to>
        <xdr:sp macro="" textlink="">
          <xdr:nvSpPr>
            <xdr:cNvPr id="15361" name="Option Button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219075</xdr:colOff>
          <xdr:row>18</xdr:row>
          <xdr:rowOff>133350</xdr:rowOff>
        </xdr:to>
        <xdr:sp macro="" textlink="">
          <xdr:nvSpPr>
            <xdr:cNvPr id="15362" name="Option Button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28575</xdr:rowOff>
        </xdr:to>
        <xdr:sp macro="" textlink="">
          <xdr:nvSpPr>
            <xdr:cNvPr id="16385" name="Option Button 1" hidden="1">
              <a:extLst>
                <a:ext uri="{63B3BB69-23CF-44E3-9099-C40C66FF867C}">
                  <a14:compatExt spid="_x0000_s163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219075</xdr:colOff>
          <xdr:row>18</xdr:row>
          <xdr:rowOff>133350</xdr:rowOff>
        </xdr:to>
        <xdr:sp macro="" textlink="">
          <xdr:nvSpPr>
            <xdr:cNvPr id="16386" name="Option Button 2" hidden="1">
              <a:extLst>
                <a:ext uri="{63B3BB69-23CF-44E3-9099-C40C66FF867C}">
                  <a14:compatExt spid="_x0000_s163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28575</xdr:rowOff>
        </xdr:to>
        <xdr:sp macro="" textlink="">
          <xdr:nvSpPr>
            <xdr:cNvPr id="2049" name="Option 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9525</xdr:colOff>
          <xdr:row>18</xdr:row>
          <xdr:rowOff>133350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28575</xdr:rowOff>
        </xdr:to>
        <xdr:sp macro="" textlink="">
          <xdr:nvSpPr>
            <xdr:cNvPr id="17409" name="Option 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219075</xdr:colOff>
          <xdr:row>18</xdr:row>
          <xdr:rowOff>133350</xdr:rowOff>
        </xdr:to>
        <xdr:sp macro="" textlink="">
          <xdr:nvSpPr>
            <xdr:cNvPr id="17410" name="Option Button 2" hidden="1">
              <a:extLst>
                <a:ext uri="{63B3BB69-23CF-44E3-9099-C40C66FF867C}">
                  <a14:compatExt spid="_x0000_s174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476250</xdr:colOff>
          <xdr:row>18</xdr:row>
          <xdr:rowOff>28575</xdr:rowOff>
        </xdr:to>
        <xdr:sp macro="" textlink="">
          <xdr:nvSpPr>
            <xdr:cNvPr id="18433" name="Option Button 1" hidden="1">
              <a:extLst>
                <a:ext uri="{63B3BB69-23CF-44E3-9099-C40C66FF867C}">
                  <a14:compatExt spid="_x0000_s18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247650</xdr:colOff>
          <xdr:row>18</xdr:row>
          <xdr:rowOff>133350</xdr:rowOff>
        </xdr:to>
        <xdr:sp macro="" textlink="">
          <xdr:nvSpPr>
            <xdr:cNvPr id="18434" name="Option Button 2" hidden="1">
              <a:extLst>
                <a:ext uri="{63B3BB69-23CF-44E3-9099-C40C66FF867C}">
                  <a14:compatExt spid="_x0000_s184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333375</xdr:colOff>
          <xdr:row>18</xdr:row>
          <xdr:rowOff>28575</xdr:rowOff>
        </xdr:to>
        <xdr:sp macro="" textlink="">
          <xdr:nvSpPr>
            <xdr:cNvPr id="30721" name="Option Button 1" hidden="1">
              <a:extLst>
                <a:ext uri="{63B3BB69-23CF-44E3-9099-C40C66FF867C}">
                  <a14:compatExt spid="_x0000_s307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95250</xdr:colOff>
          <xdr:row>18</xdr:row>
          <xdr:rowOff>133350</xdr:rowOff>
        </xdr:to>
        <xdr:sp macro="" textlink="">
          <xdr:nvSpPr>
            <xdr:cNvPr id="30722" name="Option Button 2" hidden="1">
              <a:extLst>
                <a:ext uri="{63B3BB69-23CF-44E3-9099-C40C66FF867C}">
                  <a14:compatExt spid="_x0000_s307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390525</xdr:colOff>
          <xdr:row>18</xdr:row>
          <xdr:rowOff>28575</xdr:rowOff>
        </xdr:to>
        <xdr:sp macro="" textlink="">
          <xdr:nvSpPr>
            <xdr:cNvPr id="31745" name="Option Button 1" hidden="1">
              <a:extLst>
                <a:ext uri="{63B3BB69-23CF-44E3-9099-C40C66FF867C}">
                  <a14:compatExt spid="_x0000_s317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104775</xdr:colOff>
          <xdr:row>18</xdr:row>
          <xdr:rowOff>133350</xdr:rowOff>
        </xdr:to>
        <xdr:sp macro="" textlink="">
          <xdr:nvSpPr>
            <xdr:cNvPr id="31746" name="Option Button 2" hidden="1">
              <a:extLst>
                <a:ext uri="{63B3BB69-23CF-44E3-9099-C40C66FF867C}">
                  <a14:compatExt spid="_x0000_s317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295275</xdr:colOff>
          <xdr:row>18</xdr:row>
          <xdr:rowOff>28575</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14</xdr:col>
          <xdr:colOff>381000</xdr:colOff>
          <xdr:row>18</xdr:row>
          <xdr:rowOff>133350</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200025</xdr:colOff>
          <xdr:row>18</xdr:row>
          <xdr:rowOff>28575</xdr:rowOff>
        </xdr:to>
        <xdr:sp macro="" textlink="">
          <xdr:nvSpPr>
            <xdr:cNvPr id="4097" name="Option 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14</xdr:col>
          <xdr:colOff>428625</xdr:colOff>
          <xdr:row>18</xdr:row>
          <xdr:rowOff>133350</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200025</xdr:colOff>
          <xdr:row>18</xdr:row>
          <xdr:rowOff>28575</xdr:rowOff>
        </xdr:to>
        <xdr:sp macro="" textlink="">
          <xdr:nvSpPr>
            <xdr:cNvPr id="5121" name="Option 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14</xdr:col>
          <xdr:colOff>647700</xdr:colOff>
          <xdr:row>18</xdr:row>
          <xdr:rowOff>133350</xdr:rowOff>
        </xdr:to>
        <xdr:sp macro="" textlink="">
          <xdr:nvSpPr>
            <xdr:cNvPr id="5122" name="Option 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228600</xdr:colOff>
          <xdr:row>18</xdr:row>
          <xdr:rowOff>28575</xdr:rowOff>
        </xdr:to>
        <xdr:sp macro="" textlink="">
          <xdr:nvSpPr>
            <xdr:cNvPr id="32769" name="Option Button 1" hidden="1">
              <a:extLst>
                <a:ext uri="{63B3BB69-23CF-44E3-9099-C40C66FF867C}">
                  <a14:compatExt spid="_x0000_s327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14</xdr:col>
          <xdr:colOff>523875</xdr:colOff>
          <xdr:row>18</xdr:row>
          <xdr:rowOff>133350</xdr:rowOff>
        </xdr:to>
        <xdr:sp macro="" textlink="">
          <xdr:nvSpPr>
            <xdr:cNvPr id="32770" name="Option Button 2" hidden="1">
              <a:extLst>
                <a:ext uri="{63B3BB69-23CF-44E3-9099-C40C66FF867C}">
                  <a14:compatExt spid="_x0000_s327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66675</xdr:colOff>
          <xdr:row>18</xdr:row>
          <xdr:rowOff>28575</xdr:rowOff>
        </xdr:to>
        <xdr:sp macro="" textlink="">
          <xdr:nvSpPr>
            <xdr:cNvPr id="6145" name="Option 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14</xdr:col>
          <xdr:colOff>495300</xdr:colOff>
          <xdr:row>18</xdr:row>
          <xdr:rowOff>133350</xdr:rowOff>
        </xdr:to>
        <xdr:sp macro="" textlink="">
          <xdr:nvSpPr>
            <xdr:cNvPr id="6146" name="Option 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57150</xdr:colOff>
          <xdr:row>18</xdr:row>
          <xdr:rowOff>28575</xdr:rowOff>
        </xdr:to>
        <xdr:sp macro="" textlink="">
          <xdr:nvSpPr>
            <xdr:cNvPr id="35841" name="Option Button 1" hidden="1">
              <a:extLst>
                <a:ext uri="{63B3BB69-23CF-44E3-9099-C40C66FF867C}">
                  <a14:compatExt spid="_x0000_s358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14</xdr:col>
          <xdr:colOff>504825</xdr:colOff>
          <xdr:row>18</xdr:row>
          <xdr:rowOff>133350</xdr:rowOff>
        </xdr:to>
        <xdr:sp macro="" textlink="">
          <xdr:nvSpPr>
            <xdr:cNvPr id="35842" name="Option Button 2" hidden="1">
              <a:extLst>
                <a:ext uri="{63B3BB69-23CF-44E3-9099-C40C66FF867C}">
                  <a14:compatExt spid="_x0000_s358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85725</xdr:colOff>
          <xdr:row>18</xdr:row>
          <xdr:rowOff>28575</xdr:rowOff>
        </xdr:to>
        <xdr:sp macro="" textlink="">
          <xdr:nvSpPr>
            <xdr:cNvPr id="7169" name="Option 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14</xdr:col>
          <xdr:colOff>428625</xdr:colOff>
          <xdr:row>18</xdr:row>
          <xdr:rowOff>133350</xdr:rowOff>
        </xdr:to>
        <xdr:sp macro="" textlink="">
          <xdr:nvSpPr>
            <xdr:cNvPr id="7170" name="Option 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28575</xdr:colOff>
          <xdr:row>18</xdr:row>
          <xdr:rowOff>28575</xdr:rowOff>
        </xdr:to>
        <xdr:sp macro="" textlink="">
          <xdr:nvSpPr>
            <xdr:cNvPr id="37889" name="Option Button 1" hidden="1">
              <a:extLst>
                <a:ext uri="{63B3BB69-23CF-44E3-9099-C40C66FF867C}">
                  <a14:compatExt spid="_x0000_s378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13</xdr:col>
          <xdr:colOff>1266825</xdr:colOff>
          <xdr:row>18</xdr:row>
          <xdr:rowOff>133350</xdr:rowOff>
        </xdr:to>
        <xdr:sp macro="" textlink="">
          <xdr:nvSpPr>
            <xdr:cNvPr id="37890" name="Option Button 2" hidden="1">
              <a:extLst>
                <a:ext uri="{63B3BB69-23CF-44E3-9099-C40C66FF867C}">
                  <a14:compatExt spid="_x0000_s378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552450</xdr:colOff>
          <xdr:row>18</xdr:row>
          <xdr:rowOff>28575</xdr:rowOff>
        </xdr:to>
        <xdr:sp macro="" textlink="">
          <xdr:nvSpPr>
            <xdr:cNvPr id="8193" name="Option 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8194" name="Option 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552450</xdr:colOff>
          <xdr:row>18</xdr:row>
          <xdr:rowOff>28575</xdr:rowOff>
        </xdr:to>
        <xdr:sp macro="" textlink="">
          <xdr:nvSpPr>
            <xdr:cNvPr id="9217" name="Option Button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9218" name="Option Button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552450</xdr:colOff>
          <xdr:row>18</xdr:row>
          <xdr:rowOff>28575</xdr:rowOff>
        </xdr:to>
        <xdr:sp macro="" textlink="">
          <xdr:nvSpPr>
            <xdr:cNvPr id="10241" name="Option 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10242" name="Option Button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pp01/sites/FIN/REG/RateApp/2016RateAppAdmin/2015_Filing_Requirements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 2-Z_Tariff"/>
      <sheetName val="App. 2-Z_Tariff (2016)"/>
      <sheetName val="App. 2-Z_Tariff (2017)"/>
      <sheetName val="App. 2-Z_Tariff (2018)"/>
      <sheetName val="App. 2-Z_Tariff (2019)"/>
      <sheetName val="App. 2-Z_Tariff (2020)"/>
      <sheetName val="lists"/>
      <sheetName val="lists2"/>
      <sheetName val="Sheet19"/>
      <sheetName val="Sheet1"/>
      <sheetName val="App.2-W_Bill Impacts Res 2016"/>
      <sheetName val="App.2-Y_MIFRS Summary Impacts"/>
      <sheetName val="App.2-V_Rev_Reconciliation"/>
      <sheetName val="App.2-W_Bill Impacts"/>
    </sheetNames>
    <sheetDataSet>
      <sheetData sheetId="0">
        <row r="16">
          <cell r="E16" t="str">
            <v>EB-2015-0004</v>
          </cell>
        </row>
        <row r="24">
          <cell r="E24">
            <v>2016</v>
          </cell>
        </row>
        <row r="26">
          <cell r="E26">
            <v>2015</v>
          </cell>
        </row>
        <row r="28">
          <cell r="E28">
            <v>2012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refreshError="1"/>
      <sheetData sheetId="69"/>
      <sheetData sheetId="70"/>
      <sheetData sheetId="71"/>
      <sheetData sheetId="72"/>
      <sheetData sheetId="73"/>
      <sheetData sheetId="7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75" refreshError="1"/>
      <sheetData sheetId="76" refreshError="1"/>
      <sheetData sheetId="77" refreshError="1"/>
      <sheetData sheetId="78"/>
      <sheetData sheetId="79" refreshError="1"/>
      <sheetData sheetId="80" refreshError="1"/>
      <sheetData sheetId="8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mments" Target="../comments7.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omments" Target="../comments8.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omments" Target="../comments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omments" Target="../comments10.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omments" Target="../comments11.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omments" Target="../comments13.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omments" Target="../comments14.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omments" Target="../comments15.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omments" Target="../comments16.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omments" Target="../comments17.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omments" Target="../comments18.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omments" Target="../comments1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omments" Target="../comments20.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comments" Target="../comments21.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4.bin"/><Relationship Id="rId6" Type="http://schemas.openxmlformats.org/officeDocument/2006/relationships/comments" Target="../comments22.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5.bin"/><Relationship Id="rId6" Type="http://schemas.openxmlformats.org/officeDocument/2006/relationships/comments" Target="../comments23.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6.bin"/><Relationship Id="rId6" Type="http://schemas.openxmlformats.org/officeDocument/2006/relationships/comments" Target="../comments24.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view="pageBreakPreview" zoomScale="70" zoomScaleNormal="70" zoomScaleSheetLayoutView="70" workbookViewId="0">
      <selection activeCell="C55" sqref="C55"/>
    </sheetView>
  </sheetViews>
  <sheetFormatPr defaultRowHeight="15" x14ac:dyDescent="0.25"/>
  <cols>
    <col min="1" max="1" width="1.85546875" style="197" customWidth="1"/>
    <col min="2" max="2" width="22" style="197" customWidth="1"/>
    <col min="3" max="3" width="33.85546875" style="197" customWidth="1"/>
    <col min="4" max="4" width="15.85546875" style="197" customWidth="1"/>
    <col min="5" max="5" width="21.28515625" style="197" customWidth="1"/>
    <col min="6" max="7" width="17.28515625" style="197" customWidth="1"/>
    <col min="8" max="8" width="16.5703125" style="197" customWidth="1"/>
    <col min="9" max="9" width="18.42578125" style="197" customWidth="1"/>
    <col min="10" max="10" width="1.7109375" style="197" customWidth="1"/>
    <col min="11" max="16384" width="9.140625" style="197"/>
  </cols>
  <sheetData>
    <row r="1" spans="2:9" ht="6.75" customHeight="1" thickBot="1" x14ac:dyDescent="0.3"/>
    <row r="2" spans="2:9" ht="15.75" thickBot="1" x14ac:dyDescent="0.3">
      <c r="B2" s="252" t="s">
        <v>125</v>
      </c>
      <c r="C2" s="253"/>
      <c r="D2" s="253"/>
      <c r="E2" s="253"/>
      <c r="F2" s="253"/>
      <c r="G2" s="253"/>
      <c r="H2" s="253"/>
      <c r="I2" s="254"/>
    </row>
    <row r="3" spans="2:9" ht="49.5" customHeight="1" thickBot="1" x14ac:dyDescent="0.3">
      <c r="B3" s="247" t="s">
        <v>81</v>
      </c>
      <c r="C3" s="198"/>
      <c r="D3" s="198" t="s">
        <v>82</v>
      </c>
      <c r="E3" s="198" t="s">
        <v>9</v>
      </c>
      <c r="F3" s="198" t="s">
        <v>11</v>
      </c>
      <c r="G3" s="198" t="s">
        <v>13</v>
      </c>
      <c r="H3" s="198" t="s">
        <v>15</v>
      </c>
      <c r="I3" s="198" t="s">
        <v>17</v>
      </c>
    </row>
    <row r="4" spans="2:9" ht="15" customHeight="1" x14ac:dyDescent="0.25">
      <c r="B4" s="249" t="s">
        <v>83</v>
      </c>
      <c r="C4" s="199" t="s">
        <v>84</v>
      </c>
      <c r="D4" s="237">
        <f>+'Res (800)'!H23+'Res (800)'!H29</f>
        <v>28.39</v>
      </c>
      <c r="E4" s="238">
        <f>+'Res (800)'!L23+'Res (800)'!L29</f>
        <v>28.42</v>
      </c>
      <c r="F4" s="205">
        <f>+'Res (800)'!S23+'Res (800)'!S29</f>
        <v>28.689999999999998</v>
      </c>
      <c r="G4" s="205">
        <f>+'Res (800)'!Z23+'Res (800)'!Z29</f>
        <v>28.9</v>
      </c>
      <c r="H4" s="205">
        <f>+'Res (800)'!AG23+'Res (800)'!AG29</f>
        <v>28.81</v>
      </c>
      <c r="I4" s="206">
        <f>+'Res (800)'!AN23+'Res (800)'!AN29</f>
        <v>28.1</v>
      </c>
    </row>
    <row r="5" spans="2:9" x14ac:dyDescent="0.25">
      <c r="B5" s="250"/>
      <c r="C5" s="203" t="s">
        <v>85</v>
      </c>
      <c r="D5" s="239"/>
      <c r="E5" s="240">
        <f>+'Res (800)'!N23+'Res (800)'!N29</f>
        <v>3.0000000000002913E-2</v>
      </c>
      <c r="F5" s="205">
        <f>+'Res (800)'!U23+'Res (800)'!U29</f>
        <v>0.2699999999999978</v>
      </c>
      <c r="G5" s="205">
        <f>+'Res (800)'!AB23+'Res (800)'!AB29</f>
        <v>0.21000000000000085</v>
      </c>
      <c r="H5" s="205">
        <f>+'Res (800)'!AI23+'Res (800)'!AI29</f>
        <v>-9.0000000000001634E-2</v>
      </c>
      <c r="I5" s="206">
        <f>+'Res (800)'!AP23+'Res (800)'!AP29</f>
        <v>-0.7099999999999973</v>
      </c>
    </row>
    <row r="6" spans="2:9" x14ac:dyDescent="0.25">
      <c r="B6" s="250"/>
      <c r="C6" s="207" t="s">
        <v>86</v>
      </c>
      <c r="D6" s="241"/>
      <c r="E6" s="242">
        <f>E5/D4</f>
        <v>1.0567101091934806E-3</v>
      </c>
      <c r="F6" s="219">
        <f t="shared" ref="F6:I6" si="0">F5/E4</f>
        <v>9.5003518648838058E-3</v>
      </c>
      <c r="G6" s="219">
        <f t="shared" si="0"/>
        <v>7.3196235622168303E-3</v>
      </c>
      <c r="H6" s="219">
        <f t="shared" si="0"/>
        <v>-3.1141868512111295E-3</v>
      </c>
      <c r="I6" s="220">
        <f t="shared" si="0"/>
        <v>-2.4644220756681615E-2</v>
      </c>
    </row>
    <row r="7" spans="2:9" x14ac:dyDescent="0.25">
      <c r="B7" s="250"/>
      <c r="C7" s="207" t="s">
        <v>87</v>
      </c>
      <c r="D7" s="241"/>
      <c r="E7" s="243">
        <f>+'Res (800)'!O81</f>
        <v>-1.0326812091755379E-2</v>
      </c>
      <c r="F7" s="209">
        <f>+'Res (800)'!V81</f>
        <v>1.109509724632687E-2</v>
      </c>
      <c r="G7" s="209">
        <f>+'Res (800)'!AC81</f>
        <v>1.590482272551741E-3</v>
      </c>
      <c r="H7" s="209">
        <f>+'Res (800)'!AJ81</f>
        <v>-6.7011332407858391E-4</v>
      </c>
      <c r="I7" s="210">
        <f>+'Res (800)'!AQ81</f>
        <v>-5.2818693745127002E-3</v>
      </c>
    </row>
    <row r="8" spans="2:9" ht="15.75" thickBot="1" x14ac:dyDescent="0.3">
      <c r="B8" s="251"/>
      <c r="C8" s="211" t="s">
        <v>88</v>
      </c>
      <c r="D8" s="244"/>
      <c r="E8" s="245">
        <f>+'Res (800)'!O65</f>
        <v>-7.0250008876489448E-3</v>
      </c>
      <c r="F8" s="213">
        <f>+'Res (800)'!V65</f>
        <v>7.7330336259040624E-3</v>
      </c>
      <c r="G8" s="213">
        <f>+'Res (800)'!AC65</f>
        <v>1.590482272551741E-3</v>
      </c>
      <c r="H8" s="213">
        <f>+'Res (800)'!AJ65</f>
        <v>-6.7011332407858391E-4</v>
      </c>
      <c r="I8" s="214">
        <f>+'Res (800)'!AQ65</f>
        <v>-5.2818693745127002E-3</v>
      </c>
    </row>
    <row r="9" spans="2:9" x14ac:dyDescent="0.25">
      <c r="B9" s="249" t="s">
        <v>120</v>
      </c>
      <c r="C9" s="199" t="s">
        <v>84</v>
      </c>
      <c r="D9" s="237">
        <f>+'Res (232)'!H23+'Res (232)'!H29</f>
        <v>15.098800000000001</v>
      </c>
      <c r="E9" s="238">
        <f>+'Res (232)'!L23+'Res (232)'!L29</f>
        <v>17.457599999999999</v>
      </c>
      <c r="F9" s="205">
        <f>+'Res (232)'!S23+'Res (232)'!S29</f>
        <v>20.113199999999999</v>
      </c>
      <c r="G9" s="205">
        <f>+'Res (232)'!Z23+'Res (232)'!Z29</f>
        <v>22.936</v>
      </c>
      <c r="H9" s="205">
        <f>+'Res (232)'!AG23+'Res (232)'!AG29</f>
        <v>25.742799999999999</v>
      </c>
      <c r="I9" s="206">
        <f>+'Res (232)'!AN23+'Res (232)'!AN29</f>
        <v>28.1</v>
      </c>
    </row>
    <row r="10" spans="2:9" x14ac:dyDescent="0.25">
      <c r="B10" s="250"/>
      <c r="C10" s="203" t="s">
        <v>85</v>
      </c>
      <c r="D10" s="239"/>
      <c r="E10" s="240">
        <f>+'Res (232)'!N23+'Res (232)'!N29</f>
        <v>2.3588000000000013</v>
      </c>
      <c r="F10" s="205">
        <f>+'Res (232)'!U23+'Res (232)'!U29</f>
        <v>2.6555999999999984</v>
      </c>
      <c r="G10" s="205">
        <f>+'Res (232)'!AB23+'Res (232)'!AB29</f>
        <v>2.8228000000000004</v>
      </c>
      <c r="H10" s="205">
        <f>+'Res (232)'!AI23+'Res (232)'!AI29</f>
        <v>2.8067999999999986</v>
      </c>
      <c r="I10" s="206">
        <f>+'Res (232)'!AP23+'Res (232)'!AP29</f>
        <v>2.3572000000000028</v>
      </c>
    </row>
    <row r="11" spans="2:9" x14ac:dyDescent="0.25">
      <c r="B11" s="250"/>
      <c r="C11" s="207" t="s">
        <v>86</v>
      </c>
      <c r="D11" s="241"/>
      <c r="E11" s="242">
        <f>E10/D9</f>
        <v>0.15622433570879812</v>
      </c>
      <c r="F11" s="219">
        <f t="shared" ref="F11" si="1">F10/E9</f>
        <v>0.152117129502337</v>
      </c>
      <c r="G11" s="219">
        <f t="shared" ref="G11" si="2">G10/F9</f>
        <v>0.14034564365690197</v>
      </c>
      <c r="H11" s="219">
        <f t="shared" ref="H11" si="3">H10/G9</f>
        <v>0.12237530519707004</v>
      </c>
      <c r="I11" s="220">
        <f t="shared" ref="I11" si="4">I10/H9</f>
        <v>9.1567350870923242E-2</v>
      </c>
    </row>
    <row r="12" spans="2:9" x14ac:dyDescent="0.25">
      <c r="B12" s="250"/>
      <c r="C12" s="207" t="s">
        <v>87</v>
      </c>
      <c r="D12" s="241"/>
      <c r="E12" s="243">
        <f>+'Res (232)'!O81</f>
        <v>0</v>
      </c>
      <c r="F12" s="209">
        <f>+'Res (232)'!V81</f>
        <v>0</v>
      </c>
      <c r="G12" s="209">
        <f>+'Res (232)'!AC81</f>
        <v>0</v>
      </c>
      <c r="H12" s="209">
        <f>+'Res (232)'!AJ81</f>
        <v>0</v>
      </c>
      <c r="I12" s="210">
        <f>+'Res (232)'!AQ81</f>
        <v>0</v>
      </c>
    </row>
    <row r="13" spans="2:9" ht="15.75" thickBot="1" x14ac:dyDescent="0.3">
      <c r="B13" s="251"/>
      <c r="C13" s="211" t="s">
        <v>88</v>
      </c>
      <c r="D13" s="244"/>
      <c r="E13" s="245">
        <f>+'Res (232)'!O65</f>
        <v>6.1785207692876043E-2</v>
      </c>
      <c r="F13" s="213">
        <f>+'Res (232)'!V65</f>
        <v>4.2040834176219274E-2</v>
      </c>
      <c r="G13" s="213">
        <f>+'Res (232)'!AC65</f>
        <v>5.4804024546012596E-2</v>
      </c>
      <c r="H13" s="213">
        <f>+'Res (232)'!AJ65</f>
        <v>5.181030704855908E-2</v>
      </c>
      <c r="I13" s="214">
        <f>+'Res (232)'!AQ65</f>
        <v>4.1201703876794768E-2</v>
      </c>
    </row>
    <row r="14" spans="2:9" ht="15" customHeight="1" x14ac:dyDescent="0.25">
      <c r="B14" s="249" t="s">
        <v>89</v>
      </c>
      <c r="C14" s="199" t="s">
        <v>84</v>
      </c>
      <c r="D14" s="200">
        <f>+'SC (2000)'!H23+'SC (2000)'!H29</f>
        <v>58.72</v>
      </c>
      <c r="E14" s="201">
        <f>+'SC (2000)'!L23+'SC (2000)'!L29</f>
        <v>60.65</v>
      </c>
      <c r="F14" s="201">
        <f>+'SC (2000)'!S23+'SC (2000)'!S29</f>
        <v>63.290000000000006</v>
      </c>
      <c r="G14" s="201">
        <f>+'SC (2000)'!Z23+'SC (2000)'!Z29</f>
        <v>66.19</v>
      </c>
      <c r="H14" s="201">
        <f>+'SC (2000)'!AG23+'SC (2000)'!AG29</f>
        <v>68.819999999999993</v>
      </c>
      <c r="I14" s="202">
        <f>+'SC (2000)'!AN23+'SC (2000)'!AN29</f>
        <v>70.13</v>
      </c>
    </row>
    <row r="15" spans="2:9" x14ac:dyDescent="0.25">
      <c r="B15" s="250"/>
      <c r="C15" s="203" t="s">
        <v>85</v>
      </c>
      <c r="D15" s="204"/>
      <c r="E15" s="205">
        <f>+'SC (2000)'!N23+'SC (2000)'!N29</f>
        <v>1.9299999999999997</v>
      </c>
      <c r="F15" s="205">
        <f>+'SC (2000)'!U23+'SC (2000)'!U29</f>
        <v>2.6400000000000077</v>
      </c>
      <c r="G15" s="205">
        <f>+'SC (2000)'!AB23+'SC (2000)'!AB29</f>
        <v>2.899999999999995</v>
      </c>
      <c r="H15" s="205">
        <f>+'SC (2000)'!AI23+'SC (2000)'!AI29</f>
        <v>2.629999999999999</v>
      </c>
      <c r="I15" s="206">
        <f>+'SC (2000)'!AP23+'SC (2000)'!AP29</f>
        <v>1.3100000000000023</v>
      </c>
    </row>
    <row r="16" spans="2:9" x14ac:dyDescent="0.25">
      <c r="B16" s="250"/>
      <c r="C16" s="207" t="s">
        <v>86</v>
      </c>
      <c r="D16" s="208"/>
      <c r="E16" s="219">
        <f>E15/D14</f>
        <v>3.2867847411444134E-2</v>
      </c>
      <c r="F16" s="219">
        <f t="shared" ref="F16" si="5">F15/E14</f>
        <v>4.3528441879637392E-2</v>
      </c>
      <c r="G16" s="219">
        <f t="shared" ref="G16" si="6">G15/F14</f>
        <v>4.5820824774845864E-2</v>
      </c>
      <c r="H16" s="219">
        <f t="shared" ref="H16" si="7">H15/G14</f>
        <v>3.9734098806466223E-2</v>
      </c>
      <c r="I16" s="220">
        <f t="shared" ref="I16" si="8">I15/H14</f>
        <v>1.9035164196454554E-2</v>
      </c>
    </row>
    <row r="17" spans="2:9" x14ac:dyDescent="0.25">
      <c r="B17" s="250"/>
      <c r="C17" s="207" t="s">
        <v>87</v>
      </c>
      <c r="D17" s="208"/>
      <c r="E17" s="209">
        <f>+'SC (2000)'!O81</f>
        <v>-5.1244522043483991E-3</v>
      </c>
      <c r="F17" s="209">
        <f>+'SC (2000)'!V81</f>
        <v>1.7772667670670955E-2</v>
      </c>
      <c r="G17" s="209">
        <f>+'SC (2000)'!AC81</f>
        <v>8.9443098466268252E-3</v>
      </c>
      <c r="H17" s="209">
        <f>+'SC (2000)'!AJ81</f>
        <v>8.0675577812015474E-3</v>
      </c>
      <c r="I17" s="210">
        <f>+'SC (2000)'!AQ81</f>
        <v>3.9697161772893758E-3</v>
      </c>
    </row>
    <row r="18" spans="2:9" ht="15.75" thickBot="1" x14ac:dyDescent="0.3">
      <c r="B18" s="251"/>
      <c r="C18" s="211" t="s">
        <v>88</v>
      </c>
      <c r="D18" s="212"/>
      <c r="E18" s="213">
        <f>+'SC (2000)'!O65</f>
        <v>-4.3787167495447241E-4</v>
      </c>
      <c r="F18" s="213">
        <f>+'SC (2000)'!V65</f>
        <v>1.300070459555175E-2</v>
      </c>
      <c r="G18" s="213">
        <f>+'SC (2000)'!AC65</f>
        <v>8.9443098466268252E-3</v>
      </c>
      <c r="H18" s="213">
        <f>+'SC (2000)'!AJ65</f>
        <v>8.0675577812015474E-3</v>
      </c>
      <c r="I18" s="214">
        <f>+'SC (2000)'!AQ65</f>
        <v>3.9697161772893758E-3</v>
      </c>
    </row>
    <row r="19" spans="2:9" ht="15" customHeight="1" x14ac:dyDescent="0.25">
      <c r="B19" s="249" t="s">
        <v>90</v>
      </c>
      <c r="C19" s="199" t="s">
        <v>84</v>
      </c>
      <c r="D19" s="200">
        <f>+'&gt;50 (250)'!H23+'&gt;50 (250)'!H29</f>
        <v>1153.095</v>
      </c>
      <c r="E19" s="201">
        <f>+'&gt;50 (250)'!L23+'&gt;50 (250)'!L29</f>
        <v>1219.4000000000001</v>
      </c>
      <c r="F19" s="201">
        <f>+'&gt;50 (250)'!S23+'&gt;50 (250)'!S29</f>
        <v>1281.25</v>
      </c>
      <c r="G19" s="201">
        <f>+'&gt;50 (250)'!Z23+'&gt;50 (250)'!Z29</f>
        <v>1345.8999999999999</v>
      </c>
      <c r="H19" s="201">
        <f>+'&gt;50 (250)'!AG23+'&gt;50 (250)'!AG29</f>
        <v>1403.7</v>
      </c>
      <c r="I19" s="202">
        <f>+'&gt;50 (250)'!AN23+'&gt;50 (250)'!AN29</f>
        <v>1435.4</v>
      </c>
    </row>
    <row r="20" spans="2:9" x14ac:dyDescent="0.25">
      <c r="B20" s="250"/>
      <c r="C20" s="203" t="s">
        <v>85</v>
      </c>
      <c r="D20" s="204"/>
      <c r="E20" s="205">
        <f>+'&gt;50 (250)'!N23+'&gt;50 (250)'!N29</f>
        <v>66.305000000000007</v>
      </c>
      <c r="F20" s="205">
        <f>+'&gt;50 (250)'!U23+'&gt;50 (250)'!U29</f>
        <v>61.849999999999909</v>
      </c>
      <c r="G20" s="205">
        <f>+'&gt;50 (250)'!AB23+'&gt;50 (250)'!AB29</f>
        <v>64.649999999999864</v>
      </c>
      <c r="H20" s="205">
        <f>+'&gt;50 (250)'!AI23+'&gt;50 (250)'!AI29</f>
        <v>57.800000000000182</v>
      </c>
      <c r="I20" s="206">
        <f>+'&gt;50 (250)'!AP23+'&gt;50 (250)'!AP29</f>
        <v>31.700000000000045</v>
      </c>
    </row>
    <row r="21" spans="2:9" x14ac:dyDescent="0.25">
      <c r="B21" s="250"/>
      <c r="C21" s="207" t="s">
        <v>86</v>
      </c>
      <c r="D21" s="208"/>
      <c r="E21" s="219">
        <f>E20/D19</f>
        <v>5.7501766983639686E-2</v>
      </c>
      <c r="F21" s="219">
        <f t="shared" ref="F21" si="9">F20/E19</f>
        <v>5.0721666393308107E-2</v>
      </c>
      <c r="G21" s="219">
        <f t="shared" ref="G21" si="10">G20/F19</f>
        <v>5.0458536585365747E-2</v>
      </c>
      <c r="H21" s="219">
        <f t="shared" ref="H21" si="11">H20/G19</f>
        <v>4.2945241102608063E-2</v>
      </c>
      <c r="I21" s="220">
        <f t="shared" ref="I21" si="12">I20/H19</f>
        <v>2.2583173042672967E-2</v>
      </c>
    </row>
    <row r="22" spans="2:9" x14ac:dyDescent="0.25">
      <c r="B22" s="250"/>
      <c r="C22" s="207" t="s">
        <v>87</v>
      </c>
      <c r="D22" s="208"/>
      <c r="E22" s="209">
        <f>+'&gt;50 (250)'!O81</f>
        <v>-7.0832671312092655E-3</v>
      </c>
      <c r="F22" s="209">
        <f>+'&gt;50 (250)'!V81</f>
        <v>1.2730037219619435E-2</v>
      </c>
      <c r="G22" s="209">
        <f>+'&gt;50 (250)'!AC81</f>
        <v>3.6854776563326518E-3</v>
      </c>
      <c r="H22" s="209">
        <f>+'&gt;50 (250)'!AJ81</f>
        <v>3.2826579824590408E-3</v>
      </c>
      <c r="I22" s="210">
        <f>+'&gt;50 (250)'!AQ81</f>
        <v>1.794518796311946E-3</v>
      </c>
    </row>
    <row r="23" spans="2:9" ht="15.75" thickBot="1" x14ac:dyDescent="0.3">
      <c r="B23" s="251"/>
      <c r="C23" s="211" t="s">
        <v>88</v>
      </c>
      <c r="D23" s="212"/>
      <c r="E23" s="213">
        <f>+'&gt;50 (250)'!O65</f>
        <v>1.4646869920748543E-2</v>
      </c>
      <c r="F23" s="213">
        <f>+'&gt;50 (250)'!V65</f>
        <v>-8.9588288568912822E-3</v>
      </c>
      <c r="G23" s="213">
        <f>+'&gt;50 (250)'!AC65</f>
        <v>3.6856376481940252E-3</v>
      </c>
      <c r="H23" s="213">
        <f>+'&gt;50 (250)'!AJ65</f>
        <v>3.282547728774995E-3</v>
      </c>
      <c r="I23" s="214">
        <f>+'&gt;50 (250)'!AQ65</f>
        <v>1.7943861047729714E-3</v>
      </c>
    </row>
    <row r="24" spans="2:9" ht="15" customHeight="1" x14ac:dyDescent="0.25">
      <c r="B24" s="249" t="s">
        <v>91</v>
      </c>
      <c r="C24" s="199" t="s">
        <v>84</v>
      </c>
      <c r="D24" s="200">
        <f>+'&gt;1500(2500)'!H23+'&gt;1500(2500)'!H29</f>
        <v>12915.68</v>
      </c>
      <c r="E24" s="201">
        <f>+'&gt;1500(2500)'!L23+'&gt;1500(2500)'!L29</f>
        <v>13348.68</v>
      </c>
      <c r="F24" s="201">
        <f>+'&gt;1500(2500)'!S23+'&gt;1500(2500)'!S29</f>
        <v>13990.43</v>
      </c>
      <c r="G24" s="201">
        <f>+'&gt;1500(2500)'!Z23+'&gt;1500(2500)'!Z29</f>
        <v>14648.43</v>
      </c>
      <c r="H24" s="201">
        <f>+'&gt;1500(2500)'!AG23+'&gt;1500(2500)'!AG29</f>
        <v>15219.68</v>
      </c>
      <c r="I24" s="202">
        <f>+'&gt;1500(2500)'!AN23+'&gt;1500(2500)'!AN29</f>
        <v>15505.93</v>
      </c>
    </row>
    <row r="25" spans="2:9" x14ac:dyDescent="0.25">
      <c r="B25" s="250"/>
      <c r="C25" s="203" t="s">
        <v>85</v>
      </c>
      <c r="D25" s="204"/>
      <c r="E25" s="205">
        <f>+'&gt;1500(2500)'!N23+'&gt;1500(2500)'!N29</f>
        <v>433</v>
      </c>
      <c r="F25" s="205">
        <f>+'&gt;1500(2500)'!U23+'&gt;1500(2500)'!U29</f>
        <v>641.75</v>
      </c>
      <c r="G25" s="205">
        <f>+'&gt;1500(2500)'!AB23+'&gt;1500(2500)'!AB29</f>
        <v>658</v>
      </c>
      <c r="H25" s="205">
        <f>+'&gt;1500(2500)'!AI23+'&gt;1500(2500)'!AI29</f>
        <v>571.25</v>
      </c>
      <c r="I25" s="206">
        <f>+'&gt;1500(2500)'!AP23+'&gt;1500(2500)'!AP29</f>
        <v>286.25</v>
      </c>
    </row>
    <row r="26" spans="2:9" x14ac:dyDescent="0.25">
      <c r="B26" s="250"/>
      <c r="C26" s="207" t="s">
        <v>86</v>
      </c>
      <c r="D26" s="208"/>
      <c r="E26" s="219">
        <f>E25/D24</f>
        <v>3.3525141533391971E-2</v>
      </c>
      <c r="F26" s="219">
        <f t="shared" ref="F26" si="13">F25/E24</f>
        <v>4.8075914622269768E-2</v>
      </c>
      <c r="G26" s="219">
        <f t="shared" ref="G26" si="14">G25/F24</f>
        <v>4.7032149833850713E-2</v>
      </c>
      <c r="H26" s="219">
        <f t="shared" ref="H26" si="15">H25/G24</f>
        <v>3.8997353299978221E-2</v>
      </c>
      <c r="I26" s="220">
        <f t="shared" ref="I26" si="16">I25/H24</f>
        <v>1.8807885579723096E-2</v>
      </c>
    </row>
    <row r="27" spans="2:9" x14ac:dyDescent="0.25">
      <c r="B27" s="250"/>
      <c r="C27" s="207" t="s">
        <v>87</v>
      </c>
      <c r="D27" s="208"/>
      <c r="E27" s="209">
        <f>+'&gt;1500(2500)'!O81</f>
        <v>-1.0693743299092969E-2</v>
      </c>
      <c r="F27" s="209">
        <f>+'&gt;1500(2500)'!V81</f>
        <v>1.3783769788212911E-2</v>
      </c>
      <c r="G27" s="209">
        <f>+'&gt;1500(2500)'!AC81</f>
        <v>3.7195291843220247E-3</v>
      </c>
      <c r="H27" s="209">
        <f>+'&gt;1500(2500)'!AJ81</f>
        <v>3.2167106819498909E-3</v>
      </c>
      <c r="I27" s="210">
        <f>+'&gt;1500(2500)'!AQ81</f>
        <v>1.6068654716917326E-3</v>
      </c>
    </row>
    <row r="28" spans="2:9" ht="15.75" thickBot="1" x14ac:dyDescent="0.3">
      <c r="B28" s="251"/>
      <c r="C28" s="211" t="s">
        <v>88</v>
      </c>
      <c r="D28" s="212"/>
      <c r="E28" s="213">
        <f>+'&gt;1500(2500)'!O65</f>
        <v>1.1016250888305273E-2</v>
      </c>
      <c r="F28" s="213">
        <f>+'&gt;1500(2500)'!V65</f>
        <v>-7.985674693689996E-3</v>
      </c>
      <c r="G28" s="213">
        <f>+'&gt;1500(2500)'!AC65</f>
        <v>3.7195239021442774E-3</v>
      </c>
      <c r="H28" s="213">
        <f>+'&gt;1500(2500)'!AJ65</f>
        <v>3.2167278591780173E-3</v>
      </c>
      <c r="I28" s="214">
        <f>+'&gt;1500(2500)'!AQ65</f>
        <v>1.6068549658610758E-3</v>
      </c>
    </row>
    <row r="29" spans="2:9" ht="15" customHeight="1" x14ac:dyDescent="0.25">
      <c r="B29" s="249" t="s">
        <v>92</v>
      </c>
      <c r="C29" s="199" t="s">
        <v>84</v>
      </c>
      <c r="D29" s="200">
        <f>+'LU(7500)'!H23+'LU(7500)'!H29</f>
        <v>40078.07</v>
      </c>
      <c r="E29" s="201">
        <f>+'LU(7500)'!L23+'LU(7500)'!L29</f>
        <v>41341.82</v>
      </c>
      <c r="F29" s="201">
        <f>+'LU(7500)'!S23+'LU(7500)'!S29</f>
        <v>43134.32</v>
      </c>
      <c r="G29" s="201">
        <f>+'LU(7500)'!Z23+'LU(7500)'!Z29</f>
        <v>45002.57</v>
      </c>
      <c r="H29" s="201">
        <f>+'LU(7500)'!AG23+'LU(7500)'!AG29</f>
        <v>46660.82</v>
      </c>
      <c r="I29" s="202">
        <f>+'LU(7500)'!AN23+'LU(7500)'!AN29</f>
        <v>47536.820000000007</v>
      </c>
    </row>
    <row r="30" spans="2:9" x14ac:dyDescent="0.25">
      <c r="B30" s="250"/>
      <c r="C30" s="203" t="s">
        <v>85</v>
      </c>
      <c r="D30" s="204"/>
      <c r="E30" s="205">
        <f>+'LU(7500)'!N23+'LU(7500)'!N29</f>
        <v>1263.75</v>
      </c>
      <c r="F30" s="205">
        <f>+'LU(7500)'!U23+'LU(7500)'!U29</f>
        <v>1792.5</v>
      </c>
      <c r="G30" s="205">
        <f>+'LU(7500)'!AB23+'LU(7500)'!AB29</f>
        <v>1868.25</v>
      </c>
      <c r="H30" s="205">
        <f>+'LU(7500)'!AI23+'LU(7500)'!AI29</f>
        <v>1658.25</v>
      </c>
      <c r="I30" s="206">
        <f>+'LU(7500)'!AP23+'LU(7500)'!AP29</f>
        <v>876.00000000000364</v>
      </c>
    </row>
    <row r="31" spans="2:9" x14ac:dyDescent="0.25">
      <c r="B31" s="250"/>
      <c r="C31" s="207" t="s">
        <v>86</v>
      </c>
      <c r="D31" s="208"/>
      <c r="E31" s="219">
        <f>E30/D29</f>
        <v>3.1532207014958555E-2</v>
      </c>
      <c r="F31" s="219">
        <f t="shared" ref="F31" si="17">F30/E29</f>
        <v>4.3358033100623049E-2</v>
      </c>
      <c r="G31" s="219">
        <f t="shared" ref="G31" si="18">G30/F29</f>
        <v>4.3312378634924577E-2</v>
      </c>
      <c r="H31" s="219">
        <f t="shared" ref="H31" si="19">H30/G29</f>
        <v>3.6847895575741564E-2</v>
      </c>
      <c r="I31" s="220">
        <f t="shared" ref="I31" si="20">I30/H29</f>
        <v>1.8773780657948224E-2</v>
      </c>
    </row>
    <row r="32" spans="2:9" x14ac:dyDescent="0.25">
      <c r="B32" s="250"/>
      <c r="C32" s="207" t="s">
        <v>87</v>
      </c>
      <c r="D32" s="208"/>
      <c r="E32" s="209">
        <f>+'LU(7500)'!O81</f>
        <v>-9.7458808783294874E-3</v>
      </c>
      <c r="F32" s="209">
        <f>+'LU(7500)'!V81</f>
        <v>1.5004953137322854E-2</v>
      </c>
      <c r="G32" s="209">
        <f>+'LU(7500)'!AC81</f>
        <v>3.4295344482977428E-3</v>
      </c>
      <c r="H32" s="209">
        <f>+'LU(7500)'!AJ81</f>
        <v>3.0331874123192752E-3</v>
      </c>
      <c r="I32" s="210">
        <f>+'LU(7500)'!AQ81</f>
        <v>1.5975574670731877E-3</v>
      </c>
    </row>
    <row r="33" spans="1:9" ht="15.75" thickBot="1" x14ac:dyDescent="0.3">
      <c r="B33" s="251"/>
      <c r="C33" s="211" t="s">
        <v>88</v>
      </c>
      <c r="D33" s="212"/>
      <c r="E33" s="213">
        <f>+'LU(7500)'!O65</f>
        <v>1.2754966762158274E-2</v>
      </c>
      <c r="F33" s="213">
        <f>+'LU(7500)'!V65</f>
        <v>-7.5458814174469676E-3</v>
      </c>
      <c r="G33" s="213">
        <f>+'LU(7500)'!AC65</f>
        <v>3.4295315802247341E-3</v>
      </c>
      <c r="H33" s="213">
        <f>+'LU(7500)'!AJ65</f>
        <v>3.0331915791289928E-3</v>
      </c>
      <c r="I33" s="214">
        <f>+'LU(7500)'!AQ65</f>
        <v>1.5975485780718556E-3</v>
      </c>
    </row>
    <row r="34" spans="1:9" ht="15" customHeight="1" x14ac:dyDescent="0.25">
      <c r="B34" s="249" t="s">
        <v>93</v>
      </c>
      <c r="C34" s="199" t="s">
        <v>84</v>
      </c>
      <c r="D34" s="200">
        <f>+'SN (.4)'!H23+'SN (.4)'!H29</f>
        <v>6.6344399999999997</v>
      </c>
      <c r="E34" s="201">
        <f>+'SN (.4)'!L23+'SN (.4)'!L29</f>
        <v>7.5486800000000001</v>
      </c>
      <c r="F34" s="201">
        <f>+'SN (.4)'!S23+'SN (.4)'!S29</f>
        <v>7.9499600000000008</v>
      </c>
      <c r="G34" s="201">
        <f>+'SN (.4)'!Z23+'SN (.4)'!Z29</f>
        <v>8.7662399999999998</v>
      </c>
      <c r="H34" s="201">
        <f>+'SN (.4)'!AG23+'SN (.4)'!AG29</f>
        <v>9.2012800000000006</v>
      </c>
      <c r="I34" s="202">
        <f>+'SN (.4)'!AN23+'SN (.4)'!AN29</f>
        <v>9.1984000000000012</v>
      </c>
    </row>
    <row r="35" spans="1:9" x14ac:dyDescent="0.25">
      <c r="B35" s="250"/>
      <c r="C35" s="203" t="s">
        <v>85</v>
      </c>
      <c r="D35" s="204"/>
      <c r="E35" s="205">
        <f>+'SN (.4)'!N23+'SN (.4)'!N29</f>
        <v>0.91424000000000039</v>
      </c>
      <c r="F35" s="205">
        <f>+'SN (.4)'!U23+'SN (.4)'!U29</f>
        <v>0.40128000000000075</v>
      </c>
      <c r="G35" s="205">
        <f>+'SN (.4)'!AB23+'SN (.4)'!AB29</f>
        <v>0.81627999999999989</v>
      </c>
      <c r="H35" s="205">
        <f>+'SN (.4)'!AI23+'SN (.4)'!AI29</f>
        <v>0.43503999999999987</v>
      </c>
      <c r="I35" s="206">
        <f>+'SN (.4)'!AP23+'SN (.4)'!AP29</f>
        <v>-2.8799999999997716E-3</v>
      </c>
    </row>
    <row r="36" spans="1:9" x14ac:dyDescent="0.25">
      <c r="A36" s="221"/>
      <c r="B36" s="250"/>
      <c r="C36" s="207" t="s">
        <v>86</v>
      </c>
      <c r="D36" s="208"/>
      <c r="E36" s="219">
        <f>E35/D34</f>
        <v>0.13780213552311882</v>
      </c>
      <c r="F36" s="219">
        <f t="shared" ref="F36" si="21">F35/E34</f>
        <v>5.3158962891525503E-2</v>
      </c>
      <c r="G36" s="219">
        <f t="shared" ref="G36" si="22">G35/F34</f>
        <v>0.1026772461748235</v>
      </c>
      <c r="H36" s="219">
        <f t="shared" ref="H36" si="23">H35/G34</f>
        <v>4.9626749895051912E-2</v>
      </c>
      <c r="I36" s="220">
        <f t="shared" ref="I36" si="24">I35/H34</f>
        <v>-3.1299993044443504E-4</v>
      </c>
    </row>
    <row r="37" spans="1:9" x14ac:dyDescent="0.25">
      <c r="B37" s="250"/>
      <c r="C37" s="207" t="s">
        <v>87</v>
      </c>
      <c r="D37" s="208"/>
      <c r="E37" s="209">
        <f>+'SN (.4)'!O81</f>
        <v>3.8831592768825807E-2</v>
      </c>
      <c r="F37" s="209">
        <f>+'SN (.4)'!V81</f>
        <v>2.6617646857273327E-2</v>
      </c>
      <c r="G37" s="209">
        <f>+'SN (.4)'!AC81</f>
        <v>3.9591422081629718E-2</v>
      </c>
      <c r="H37" s="209">
        <f>+'SN (.4)'!AJ81</f>
        <v>2.0203435196832327E-2</v>
      </c>
      <c r="I37" s="210">
        <f>+'SN (.4)'!AQ81</f>
        <v>-1.4573939866867233E-4</v>
      </c>
    </row>
    <row r="38" spans="1:9" ht="15.75" thickBot="1" x14ac:dyDescent="0.3">
      <c r="B38" s="251"/>
      <c r="C38" s="211" t="s">
        <v>88</v>
      </c>
      <c r="D38" s="212"/>
      <c r="E38" s="213">
        <f>+'SN (.4)'!O65</f>
        <v>4.1176589076696447E-2</v>
      </c>
      <c r="F38" s="213">
        <f>+'SN (.4)'!V65</f>
        <v>2.4498481013989704E-2</v>
      </c>
      <c r="G38" s="213">
        <f>+'SN (.4)'!AC65</f>
        <v>3.9478265610599216E-2</v>
      </c>
      <c r="H38" s="213">
        <f>+'SN (.4)'!AJ65</f>
        <v>2.0240723789121555E-2</v>
      </c>
      <c r="I38" s="214">
        <f>+'SN (.4)'!AQ65</f>
        <v>-1.3115325755404833E-4</v>
      </c>
    </row>
    <row r="39" spans="1:9" ht="15" customHeight="1" x14ac:dyDescent="0.25">
      <c r="B39" s="249" t="s">
        <v>94</v>
      </c>
      <c r="C39" s="199" t="s">
        <v>84</v>
      </c>
      <c r="D39" s="200">
        <f>+'StLght (1.5)'!H23+'StLght (1.5)'!H29</f>
        <v>4.5697000000000001</v>
      </c>
      <c r="E39" s="201">
        <f>+'StLght (1.5)'!L23+'StLght (1.5)'!L29</f>
        <v>6.0377999999999998</v>
      </c>
      <c r="F39" s="201">
        <f>+'StLght (1.5)'!S23+'StLght (1.5)'!S29</f>
        <v>6.4082000000000008</v>
      </c>
      <c r="G39" s="201">
        <f>+'StLght (1.5)'!Z23+'StLght (1.5)'!Z29</f>
        <v>6.78</v>
      </c>
      <c r="H39" s="201">
        <f>+'StLght (1.5)'!AG23+'StLght (1.5)'!AG29</f>
        <v>7.1469000000000005</v>
      </c>
      <c r="I39" s="202">
        <f>+'StLght (1.5)'!AN23+'StLght (1.5)'!AN29</f>
        <v>7.3373999999999997</v>
      </c>
    </row>
    <row r="40" spans="1:9" x14ac:dyDescent="0.25">
      <c r="B40" s="250"/>
      <c r="C40" s="203" t="s">
        <v>85</v>
      </c>
      <c r="D40" s="204"/>
      <c r="E40" s="205">
        <f>+'StLght (1.5)'!N23+'StLght (1.5)'!N29</f>
        <v>1.4681000000000002</v>
      </c>
      <c r="F40" s="205">
        <f>+'StLght (1.5)'!U23+'StLght (1.5)'!U29</f>
        <v>0.37040000000000028</v>
      </c>
      <c r="G40" s="205">
        <f>+'StLght (1.5)'!AB23+'StLght (1.5)'!AB29</f>
        <v>0.37179999999999958</v>
      </c>
      <c r="H40" s="205">
        <f>+'StLght (1.5)'!AI23+'StLght (1.5)'!AI29</f>
        <v>0.36690000000000023</v>
      </c>
      <c r="I40" s="206">
        <f>+'StLght (1.5)'!AP23+'StLght (1.5)'!AP29</f>
        <v>0.19049999999999967</v>
      </c>
    </row>
    <row r="41" spans="1:9" x14ac:dyDescent="0.25">
      <c r="A41" s="221"/>
      <c r="B41" s="250"/>
      <c r="C41" s="207" t="s">
        <v>86</v>
      </c>
      <c r="D41" s="208"/>
      <c r="E41" s="219">
        <f>E40/D39</f>
        <v>0.32126835459658187</v>
      </c>
      <c r="F41" s="219">
        <f t="shared" ref="F41" si="25">F40/E39</f>
        <v>6.1346848189738033E-2</v>
      </c>
      <c r="G41" s="219">
        <f t="shared" ref="G41" si="26">G40/F39</f>
        <v>5.8019412627570849E-2</v>
      </c>
      <c r="H41" s="219">
        <f t="shared" ref="H41" si="27">H40/G39</f>
        <v>5.4115044247787639E-2</v>
      </c>
      <c r="I41" s="220">
        <f t="shared" ref="I41" si="28">I40/H39</f>
        <v>2.6654913319061363E-2</v>
      </c>
    </row>
    <row r="42" spans="1:9" x14ac:dyDescent="0.25">
      <c r="B42" s="250"/>
      <c r="C42" s="207" t="s">
        <v>87</v>
      </c>
      <c r="D42" s="208"/>
      <c r="E42" s="209">
        <f>+'StLght (1.5)'!O81</f>
        <v>3.4596592673113838E-2</v>
      </c>
      <c r="F42" s="209">
        <f>+'StLght (1.5)'!V81</f>
        <v>3.3673818568162719E-2</v>
      </c>
      <c r="G42" s="209">
        <f>+'StLght (1.5)'!AC81</f>
        <v>1.3079796970838369E-2</v>
      </c>
      <c r="H42" s="209">
        <f>+'StLght (1.5)'!AJ81</f>
        <v>1.3065794743885509E-2</v>
      </c>
      <c r="I42" s="210">
        <f>+'StLght (1.5)'!AQ81</f>
        <v>6.7229088213989763E-3</v>
      </c>
    </row>
    <row r="43" spans="1:9" ht="15.75" thickBot="1" x14ac:dyDescent="0.3">
      <c r="B43" s="251"/>
      <c r="C43" s="211" t="s">
        <v>88</v>
      </c>
      <c r="D43" s="212"/>
      <c r="E43" s="213">
        <f>+'StLght (1.5)'!O65</f>
        <v>4.6539243933279524E-2</v>
      </c>
      <c r="F43" s="213">
        <f>+'StLght (1.5)'!V65</f>
        <v>2.1743442768811697E-2</v>
      </c>
      <c r="G43" s="213">
        <f>+'StLght (1.5)'!AC65</f>
        <v>1.3363797693436687E-2</v>
      </c>
      <c r="H43" s="213">
        <f>+'StLght (1.5)'!AJ65</f>
        <v>1.3013070595943503E-2</v>
      </c>
      <c r="I43" s="214">
        <f>+'StLght (1.5)'!AQ65</f>
        <v>6.6697741631485249E-3</v>
      </c>
    </row>
    <row r="44" spans="1:9" x14ac:dyDescent="0.25">
      <c r="B44" s="249" t="s">
        <v>95</v>
      </c>
      <c r="C44" s="199" t="s">
        <v>84</v>
      </c>
      <c r="D44" s="200">
        <f>+'USL (470)'!H23+'USL (470)'!H29</f>
        <v>14.722999999999999</v>
      </c>
      <c r="E44" s="201">
        <f>+'USL (470)'!L23+'USL (470)'!L29</f>
        <v>14.722999999999999</v>
      </c>
      <c r="F44" s="201">
        <f>+'USL (470)'!S23+'USL (470)'!S29</f>
        <v>15.231999999999999</v>
      </c>
      <c r="G44" s="201">
        <f>+'USL (470)'!Z23+'USL (470)'!Z29</f>
        <v>15.885</v>
      </c>
      <c r="H44" s="201">
        <f>+'USL (470)'!AG23+'USL (470)'!AG29</f>
        <v>16.423999999999999</v>
      </c>
      <c r="I44" s="202">
        <f>+'USL (470)'!AN23+'USL (470)'!AN29</f>
        <v>16.664999999999999</v>
      </c>
    </row>
    <row r="45" spans="1:9" x14ac:dyDescent="0.25">
      <c r="A45" s="221"/>
      <c r="B45" s="250"/>
      <c r="C45" s="203" t="s">
        <v>85</v>
      </c>
      <c r="D45" s="204"/>
      <c r="E45" s="205">
        <f>+'USL (470)'!N23+'USL (470)'!N29</f>
        <v>0</v>
      </c>
      <c r="F45" s="205">
        <f>+'USL (470)'!U23+'USL (470)'!U29</f>
        <v>0.50900000000000123</v>
      </c>
      <c r="G45" s="205">
        <f>+'USL (470)'!AB23+'USL (470)'!AB29</f>
        <v>0.65299999999999958</v>
      </c>
      <c r="H45" s="205">
        <f>+'USL (470)'!AI23+'USL (470)'!AI29</f>
        <v>0.53899999999999881</v>
      </c>
      <c r="I45" s="206">
        <f>+'USL (470)'!AP23+'USL (470)'!AP29</f>
        <v>0.24100000000000232</v>
      </c>
    </row>
    <row r="46" spans="1:9" x14ac:dyDescent="0.25">
      <c r="B46" s="250"/>
      <c r="C46" s="207" t="s">
        <v>86</v>
      </c>
      <c r="D46" s="208"/>
      <c r="E46" s="219">
        <f>E45/D44</f>
        <v>0</v>
      </c>
      <c r="F46" s="219">
        <f t="shared" ref="F46" si="29">F45/E44</f>
        <v>3.4571758473137357E-2</v>
      </c>
      <c r="G46" s="219">
        <f t="shared" ref="G46" si="30">G45/F44</f>
        <v>4.287027310924367E-2</v>
      </c>
      <c r="H46" s="219">
        <f t="shared" ref="H46" si="31">H45/G44</f>
        <v>3.3931381806735841E-2</v>
      </c>
      <c r="I46" s="220">
        <f t="shared" ref="I46" si="32">I45/H44</f>
        <v>1.4673648319532533E-2</v>
      </c>
    </row>
    <row r="47" spans="1:9" x14ac:dyDescent="0.25">
      <c r="B47" s="250"/>
      <c r="C47" s="207" t="s">
        <v>87</v>
      </c>
      <c r="D47" s="208"/>
      <c r="E47" s="209">
        <f>+'USL (470)'!O81</f>
        <v>-1.1065165011663254E-2</v>
      </c>
      <c r="F47" s="209">
        <f>+'USL (470)'!V81</f>
        <v>1.6283246564976078E-2</v>
      </c>
      <c r="G47" s="209">
        <f>+'USL (470)'!AC81</f>
        <v>8.4557557623474028E-3</v>
      </c>
      <c r="H47" s="209">
        <f>+'USL (470)'!AJ81</f>
        <v>6.9979367283503121E-3</v>
      </c>
      <c r="I47" s="210">
        <f>+'USL (470)'!AQ81</f>
        <v>3.0670502938583886E-3</v>
      </c>
    </row>
    <row r="48" spans="1:9" ht="15.75" thickBot="1" x14ac:dyDescent="0.3">
      <c r="B48" s="251"/>
      <c r="C48" s="211" t="s">
        <v>88</v>
      </c>
      <c r="D48" s="212"/>
      <c r="E48" s="213">
        <f>+'USL (470)'!O65</f>
        <v>-1.1221280427300145E-2</v>
      </c>
      <c r="F48" s="213">
        <f>+'USL (470)'!V65</f>
        <v>1.6404597774180619E-2</v>
      </c>
      <c r="G48" s="213">
        <f>+'USL (470)'!AC65</f>
        <v>8.5360653918432842E-3</v>
      </c>
      <c r="H48" s="213">
        <f>+'USL (470)'!AJ65</f>
        <v>6.9862139896144588E-3</v>
      </c>
      <c r="I48" s="214">
        <f>+'USL (470)'!AQ65</f>
        <v>3.1020345921041964E-3</v>
      </c>
    </row>
    <row r="49" spans="3:10" ht="3.75" customHeight="1" x14ac:dyDescent="0.25"/>
    <row r="51" spans="3:10" x14ac:dyDescent="0.25">
      <c r="C51" s="215"/>
      <c r="E51" s="216"/>
      <c r="F51" s="216"/>
      <c r="G51" s="216"/>
      <c r="H51" s="216"/>
      <c r="I51" s="216"/>
      <c r="J51" s="217"/>
    </row>
    <row r="53" spans="3:10" x14ac:dyDescent="0.25">
      <c r="E53" s="217"/>
      <c r="F53" s="217"/>
      <c r="G53" s="217"/>
      <c r="H53" s="217"/>
      <c r="I53" s="217"/>
      <c r="J53" s="217"/>
    </row>
    <row r="54" spans="3:10" x14ac:dyDescent="0.25">
      <c r="E54" s="217"/>
      <c r="F54" s="217"/>
      <c r="G54" s="217"/>
      <c r="H54" s="217"/>
      <c r="I54" s="217"/>
      <c r="J54" s="217"/>
    </row>
    <row r="55" spans="3:10" x14ac:dyDescent="0.25">
      <c r="E55" s="217"/>
      <c r="F55" s="217"/>
      <c r="G55" s="217"/>
      <c r="H55" s="217"/>
      <c r="I55" s="217"/>
      <c r="J55" s="217"/>
    </row>
    <row r="56" spans="3:10" x14ac:dyDescent="0.25">
      <c r="E56" s="217"/>
      <c r="F56" s="217"/>
      <c r="G56" s="217"/>
      <c r="H56" s="217"/>
      <c r="I56" s="217"/>
      <c r="J56" s="217"/>
    </row>
    <row r="57" spans="3:10" x14ac:dyDescent="0.25">
      <c r="E57" s="217"/>
      <c r="F57" s="217"/>
      <c r="G57" s="217"/>
      <c r="H57" s="217"/>
      <c r="I57" s="217"/>
      <c r="J57" s="217"/>
    </row>
    <row r="58" spans="3:10" x14ac:dyDescent="0.25">
      <c r="E58" s="217"/>
      <c r="F58" s="217"/>
      <c r="G58" s="217"/>
      <c r="H58" s="217"/>
      <c r="I58" s="217"/>
      <c r="J58" s="217"/>
    </row>
    <row r="59" spans="3:10" x14ac:dyDescent="0.25">
      <c r="E59" s="217"/>
      <c r="F59" s="217"/>
      <c r="G59" s="217"/>
      <c r="H59" s="217"/>
      <c r="I59" s="217"/>
      <c r="J59" s="217"/>
    </row>
    <row r="60" spans="3:10" x14ac:dyDescent="0.25">
      <c r="E60" s="217"/>
      <c r="F60" s="217"/>
      <c r="G60" s="217"/>
      <c r="H60" s="217"/>
      <c r="I60" s="217"/>
      <c r="J60" s="217"/>
    </row>
    <row r="62" spans="3:10" x14ac:dyDescent="0.25">
      <c r="C62" s="215"/>
      <c r="E62" s="216"/>
      <c r="F62" s="216"/>
      <c r="G62" s="216"/>
      <c r="H62" s="216"/>
      <c r="I62" s="216"/>
      <c r="J62" s="217"/>
    </row>
    <row r="64" spans="3:10" x14ac:dyDescent="0.25">
      <c r="E64" s="217"/>
      <c r="F64" s="217"/>
      <c r="G64" s="217"/>
      <c r="H64" s="217"/>
      <c r="I64" s="217"/>
      <c r="J64" s="217"/>
    </row>
    <row r="65" spans="5:10" x14ac:dyDescent="0.25">
      <c r="E65" s="217"/>
      <c r="F65" s="217"/>
      <c r="G65" s="217"/>
      <c r="H65" s="217"/>
      <c r="I65" s="217"/>
      <c r="J65" s="217"/>
    </row>
    <row r="66" spans="5:10" x14ac:dyDescent="0.25">
      <c r="E66" s="217"/>
      <c r="F66" s="217"/>
      <c r="G66" s="217"/>
      <c r="H66" s="217"/>
      <c r="I66" s="217"/>
      <c r="J66" s="217"/>
    </row>
    <row r="67" spans="5:10" x14ac:dyDescent="0.25">
      <c r="E67" s="217"/>
      <c r="F67" s="217"/>
      <c r="G67" s="217"/>
      <c r="H67" s="217"/>
      <c r="I67" s="217"/>
      <c r="J67" s="217"/>
    </row>
    <row r="68" spans="5:10" x14ac:dyDescent="0.25">
      <c r="E68" s="217"/>
      <c r="F68" s="217"/>
      <c r="G68" s="217"/>
      <c r="H68" s="217"/>
      <c r="I68" s="217"/>
      <c r="J68" s="217"/>
    </row>
    <row r="69" spans="5:10" x14ac:dyDescent="0.25">
      <c r="E69" s="217"/>
      <c r="F69" s="217"/>
      <c r="G69" s="217"/>
      <c r="H69" s="217"/>
      <c r="I69" s="217"/>
      <c r="J69" s="217"/>
    </row>
    <row r="70" spans="5:10" x14ac:dyDescent="0.25">
      <c r="E70" s="217"/>
      <c r="F70" s="217"/>
      <c r="G70" s="217"/>
      <c r="H70" s="217"/>
      <c r="I70" s="217"/>
      <c r="J70" s="217"/>
    </row>
    <row r="71" spans="5:10" x14ac:dyDescent="0.25">
      <c r="E71" s="217"/>
      <c r="F71" s="217"/>
      <c r="G71" s="217"/>
      <c r="H71" s="217"/>
      <c r="I71" s="217"/>
      <c r="J71" s="217"/>
    </row>
  </sheetData>
  <mergeCells count="10">
    <mergeCell ref="B9:B13"/>
    <mergeCell ref="B2:I2"/>
    <mergeCell ref="B39:B43"/>
    <mergeCell ref="B44:B48"/>
    <mergeCell ref="B4:B8"/>
    <mergeCell ref="B14:B18"/>
    <mergeCell ref="B19:B23"/>
    <mergeCell ref="B24:B28"/>
    <mergeCell ref="B29:B33"/>
    <mergeCell ref="B34:B38"/>
  </mergeCells>
  <pageMargins left="0.31496062992125984" right="0.31496062992125984" top="0.74803149606299213" bottom="0.74803149606299213" header="0.31496062992125984" footer="0.31496062992125984"/>
  <pageSetup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07"/>
  <sheetViews>
    <sheetView view="pageBreakPreview" zoomScale="85" zoomScaleNormal="100" zoomScaleSheetLayoutView="85" workbookViewId="0">
      <selection activeCell="E29" sqref="E29"/>
    </sheetView>
  </sheetViews>
  <sheetFormatPr defaultRowHeight="12.75" x14ac:dyDescent="0.2"/>
  <cols>
    <col min="1" max="1" width="5.85546875" customWidth="1"/>
    <col min="3" max="3" width="47.28515625" bestFit="1" customWidth="1"/>
    <col min="4" max="6" width="11.85546875" bestFit="1" customWidth="1"/>
    <col min="7" max="8" width="12.28515625" bestFit="1" customWidth="1"/>
    <col min="9" max="9" width="22.28515625" bestFit="1" customWidth="1"/>
    <col min="10" max="10" width="11.140625" bestFit="1" customWidth="1"/>
    <col min="11" max="11" width="9.5703125" bestFit="1" customWidth="1"/>
    <col min="15" max="15" width="16.5703125" bestFit="1" customWidth="1"/>
    <col min="16" max="16" width="12.85546875" bestFit="1" customWidth="1"/>
    <col min="17" max="17" width="11.28515625" bestFit="1" customWidth="1"/>
  </cols>
  <sheetData>
    <row r="2" spans="1:13" x14ac:dyDescent="0.2">
      <c r="A2" s="229" t="s">
        <v>121</v>
      </c>
    </row>
    <row r="4" spans="1:13" x14ac:dyDescent="0.2">
      <c r="A4" s="229" t="s">
        <v>106</v>
      </c>
    </row>
    <row r="5" spans="1:13" ht="15" x14ac:dyDescent="0.25">
      <c r="D5" s="226"/>
      <c r="E5" s="228"/>
      <c r="F5" s="224"/>
      <c r="G5" s="224"/>
      <c r="H5" s="224"/>
    </row>
    <row r="6" spans="1:13" ht="15" x14ac:dyDescent="0.25">
      <c r="B6" s="227" t="s">
        <v>105</v>
      </c>
      <c r="C6" s="224"/>
      <c r="D6" s="227">
        <v>2016</v>
      </c>
      <c r="E6" s="227">
        <v>2017</v>
      </c>
      <c r="F6" s="227">
        <v>2018</v>
      </c>
      <c r="G6" s="227">
        <v>2019</v>
      </c>
      <c r="H6" s="227">
        <v>2020</v>
      </c>
    </row>
    <row r="7" spans="1:13" ht="15" x14ac:dyDescent="0.25">
      <c r="C7" s="227" t="s">
        <v>3</v>
      </c>
      <c r="D7" s="225">
        <v>12.98</v>
      </c>
      <c r="E7" s="225">
        <v>16.61</v>
      </c>
      <c r="F7" s="225">
        <v>20.5</v>
      </c>
      <c r="G7" s="225">
        <v>24.49</v>
      </c>
      <c r="H7" s="225">
        <v>28.1</v>
      </c>
      <c r="J7" s="235"/>
      <c r="K7" s="235"/>
      <c r="L7" s="235"/>
      <c r="M7" s="235"/>
    </row>
    <row r="8" spans="1:13" ht="15" x14ac:dyDescent="0.25">
      <c r="C8" s="227" t="s">
        <v>97</v>
      </c>
      <c r="D8" s="225">
        <v>17.25</v>
      </c>
      <c r="E8" s="225">
        <v>17.89</v>
      </c>
      <c r="F8" s="225">
        <v>18.59</v>
      </c>
      <c r="G8" s="225">
        <v>19.22</v>
      </c>
      <c r="H8" s="225">
        <v>19.53</v>
      </c>
    </row>
    <row r="9" spans="1:13" ht="15" x14ac:dyDescent="0.25">
      <c r="C9" s="227" t="s">
        <v>98</v>
      </c>
      <c r="D9" s="225">
        <v>200</v>
      </c>
      <c r="E9" s="225">
        <v>200</v>
      </c>
      <c r="F9" s="225">
        <v>200</v>
      </c>
      <c r="G9" s="225">
        <v>200</v>
      </c>
      <c r="H9" s="225">
        <v>200</v>
      </c>
    </row>
    <row r="10" spans="1:13" ht="15" x14ac:dyDescent="0.25">
      <c r="C10" s="227" t="s">
        <v>99</v>
      </c>
      <c r="D10" s="225">
        <v>4193.93</v>
      </c>
      <c r="E10" s="225">
        <v>4193.93</v>
      </c>
      <c r="F10" s="225">
        <v>4193.93</v>
      </c>
      <c r="G10" s="225">
        <v>4193.93</v>
      </c>
      <c r="H10" s="225">
        <v>4193.93</v>
      </c>
    </row>
    <row r="11" spans="1:13" ht="15" x14ac:dyDescent="0.25">
      <c r="C11" s="227" t="s">
        <v>100</v>
      </c>
      <c r="D11" s="225">
        <v>15231.32</v>
      </c>
      <c r="E11" s="225">
        <v>15231.32</v>
      </c>
      <c r="F11" s="225">
        <v>15231.32</v>
      </c>
      <c r="G11" s="225">
        <v>15231.32</v>
      </c>
      <c r="H11" s="225">
        <v>15231.32</v>
      </c>
    </row>
    <row r="12" spans="1:13" ht="15" x14ac:dyDescent="0.25">
      <c r="C12" s="227" t="s">
        <v>80</v>
      </c>
      <c r="D12" s="225">
        <v>0.76</v>
      </c>
      <c r="E12" s="225">
        <v>0.81</v>
      </c>
      <c r="F12" s="225">
        <v>0.86</v>
      </c>
      <c r="G12" s="225">
        <v>0.9</v>
      </c>
      <c r="H12" s="225">
        <v>0.92</v>
      </c>
    </row>
    <row r="13" spans="1:13" ht="15" x14ac:dyDescent="0.25">
      <c r="C13" s="227" t="s">
        <v>101</v>
      </c>
      <c r="D13" s="225">
        <v>2.99</v>
      </c>
      <c r="E13" s="225">
        <v>3.04</v>
      </c>
      <c r="F13" s="225">
        <v>3.24</v>
      </c>
      <c r="G13" s="225">
        <v>3.29</v>
      </c>
      <c r="H13" s="225">
        <v>3.19</v>
      </c>
    </row>
    <row r="14" spans="1:13" ht="15" x14ac:dyDescent="0.25">
      <c r="C14" s="227" t="s">
        <v>78</v>
      </c>
      <c r="D14" s="225">
        <v>4.43</v>
      </c>
      <c r="E14" s="225">
        <v>4.6100000000000003</v>
      </c>
      <c r="F14" s="225">
        <v>4.84</v>
      </c>
      <c r="G14" s="225">
        <v>5.05</v>
      </c>
      <c r="H14" s="225">
        <v>5.15</v>
      </c>
    </row>
    <row r="15" spans="1:13" ht="15" x14ac:dyDescent="0.25">
      <c r="C15" s="227" t="s">
        <v>102</v>
      </c>
      <c r="D15" s="225">
        <v>126.54</v>
      </c>
      <c r="E15" s="225">
        <v>132.38999999999999</v>
      </c>
      <c r="F15" s="225">
        <v>138.49</v>
      </c>
      <c r="G15" s="225">
        <v>143.88999999999999</v>
      </c>
      <c r="H15" s="225">
        <v>146.72</v>
      </c>
    </row>
    <row r="16" spans="1:13" ht="15" x14ac:dyDescent="0.25">
      <c r="C16" s="227" t="s">
        <v>103</v>
      </c>
      <c r="D16" s="225">
        <v>126.54</v>
      </c>
      <c r="E16" s="225">
        <v>132.38999999999999</v>
      </c>
      <c r="F16" s="225">
        <v>138.49</v>
      </c>
      <c r="G16" s="225">
        <v>143.88999999999999</v>
      </c>
      <c r="H16" s="225">
        <v>146.72</v>
      </c>
    </row>
    <row r="17" spans="2:9" ht="15" x14ac:dyDescent="0.25">
      <c r="C17" s="227" t="s">
        <v>104</v>
      </c>
      <c r="D17" s="225">
        <v>126.54</v>
      </c>
      <c r="E17" s="225">
        <v>132.38999999999999</v>
      </c>
      <c r="F17" s="225">
        <v>138.49</v>
      </c>
      <c r="G17" s="225">
        <v>143.88999999999999</v>
      </c>
      <c r="H17" s="225">
        <v>146.72</v>
      </c>
    </row>
    <row r="18" spans="2:9" ht="13.5" customHeight="1" x14ac:dyDescent="0.2"/>
    <row r="19" spans="2:9" ht="15" x14ac:dyDescent="0.25">
      <c r="B19" s="223" t="s">
        <v>96</v>
      </c>
      <c r="C19" s="222"/>
      <c r="D19" s="223">
        <v>2016</v>
      </c>
      <c r="E19" s="223">
        <v>2017</v>
      </c>
      <c r="F19" s="223">
        <v>2018</v>
      </c>
      <c r="G19" s="223">
        <v>2019</v>
      </c>
      <c r="H19" s="223">
        <v>2020</v>
      </c>
    </row>
    <row r="20" spans="2:9" ht="15" x14ac:dyDescent="0.25">
      <c r="C20" s="223" t="s">
        <v>3</v>
      </c>
      <c r="D20" s="231">
        <v>1.9300000000000001E-2</v>
      </c>
      <c r="E20" s="231">
        <v>1.5100000000000001E-2</v>
      </c>
      <c r="F20" s="231">
        <v>1.0500000000000001E-2</v>
      </c>
      <c r="G20" s="231">
        <v>5.4000000000000003E-3</v>
      </c>
      <c r="H20" s="231">
        <v>0</v>
      </c>
      <c r="I20" t="s">
        <v>109</v>
      </c>
    </row>
    <row r="21" spans="2:9" ht="15" x14ac:dyDescent="0.25">
      <c r="C21" s="223" t="s">
        <v>97</v>
      </c>
      <c r="D21" s="231">
        <v>2.1700000000000001E-2</v>
      </c>
      <c r="E21" s="231">
        <v>2.2700000000000001E-2</v>
      </c>
      <c r="F21" s="231">
        <v>2.3800000000000002E-2</v>
      </c>
      <c r="G21" s="231">
        <v>2.4799999999999999E-2</v>
      </c>
      <c r="H21" s="231">
        <v>2.53E-2</v>
      </c>
      <c r="I21" t="s">
        <v>109</v>
      </c>
    </row>
    <row r="22" spans="2:9" ht="15" x14ac:dyDescent="0.25">
      <c r="C22" s="223" t="s">
        <v>98</v>
      </c>
      <c r="D22" s="231">
        <v>4.0776000000000003</v>
      </c>
      <c r="E22" s="231">
        <v>4.3250000000000002</v>
      </c>
      <c r="F22" s="231">
        <v>4.5835999999999997</v>
      </c>
      <c r="G22" s="231">
        <v>4.8148</v>
      </c>
      <c r="H22" s="231">
        <v>4.9416000000000002</v>
      </c>
      <c r="I22" t="s">
        <v>110</v>
      </c>
    </row>
    <row r="23" spans="2:9" ht="15" x14ac:dyDescent="0.25">
      <c r="C23" s="223" t="s">
        <v>99</v>
      </c>
      <c r="D23" s="231">
        <v>3.6619000000000002</v>
      </c>
      <c r="E23" s="231">
        <v>3.9186000000000001</v>
      </c>
      <c r="F23" s="231">
        <v>4.1818</v>
      </c>
      <c r="G23" s="231">
        <v>4.4103000000000003</v>
      </c>
      <c r="H23" s="231">
        <v>4.5247999999999999</v>
      </c>
      <c r="I23" t="s">
        <v>110</v>
      </c>
    </row>
    <row r="24" spans="2:9" ht="15" x14ac:dyDescent="0.25">
      <c r="C24" s="223" t="s">
        <v>100</v>
      </c>
      <c r="D24" s="231">
        <v>3.4813999999999998</v>
      </c>
      <c r="E24" s="231">
        <v>3.7204000000000002</v>
      </c>
      <c r="F24" s="231">
        <v>3.9695</v>
      </c>
      <c r="G24" s="231">
        <v>4.1905999999999999</v>
      </c>
      <c r="H24" s="231">
        <v>4.3074000000000003</v>
      </c>
      <c r="I24" t="s">
        <v>110</v>
      </c>
    </row>
    <row r="25" spans="2:9" ht="15" x14ac:dyDescent="0.25">
      <c r="C25" s="223" t="s">
        <v>80</v>
      </c>
      <c r="D25" s="231">
        <v>5.2778</v>
      </c>
      <c r="E25" s="231">
        <v>5.5982000000000003</v>
      </c>
      <c r="F25" s="231">
        <v>5.92</v>
      </c>
      <c r="G25" s="231">
        <v>6.2469000000000001</v>
      </c>
      <c r="H25" s="231">
        <v>6.4173999999999998</v>
      </c>
      <c r="I25" t="s">
        <v>110</v>
      </c>
    </row>
    <row r="26" spans="2:9" ht="15" x14ac:dyDescent="0.25">
      <c r="C26" s="223" t="s">
        <v>101</v>
      </c>
      <c r="D26" s="231">
        <v>11.396699999999999</v>
      </c>
      <c r="E26" s="231">
        <v>12.274900000000001</v>
      </c>
      <c r="F26" s="231">
        <v>13.8156</v>
      </c>
      <c r="G26" s="231">
        <v>14.7782</v>
      </c>
      <c r="H26" s="231">
        <v>15.021000000000001</v>
      </c>
      <c r="I26" t="s">
        <v>110</v>
      </c>
    </row>
    <row r="27" spans="2:9" ht="15" x14ac:dyDescent="0.25">
      <c r="C27" s="223" t="s">
        <v>78</v>
      </c>
      <c r="D27" s="231">
        <v>2.1899999999999999E-2</v>
      </c>
      <c r="E27" s="231">
        <v>2.2599999999999999E-2</v>
      </c>
      <c r="F27" s="231">
        <v>2.35E-2</v>
      </c>
      <c r="G27" s="231">
        <v>2.4199999999999999E-2</v>
      </c>
      <c r="H27" s="231">
        <v>2.4500000000000001E-2</v>
      </c>
      <c r="I27" t="s">
        <v>109</v>
      </c>
    </row>
    <row r="28" spans="2:9" ht="15" x14ac:dyDescent="0.25">
      <c r="C28" s="223" t="s">
        <v>102</v>
      </c>
      <c r="D28" s="231">
        <v>1.6889000000000001</v>
      </c>
      <c r="E28" s="231">
        <v>1.7670999999999999</v>
      </c>
      <c r="F28" s="231">
        <v>1.8484</v>
      </c>
      <c r="G28" s="231">
        <v>1.9204000000000001</v>
      </c>
      <c r="H28" s="231">
        <v>1.9581999999999999</v>
      </c>
      <c r="I28" t="s">
        <v>110</v>
      </c>
    </row>
    <row r="29" spans="2:9" ht="15" x14ac:dyDescent="0.25">
      <c r="C29" s="223" t="s">
        <v>103</v>
      </c>
      <c r="D29" s="231">
        <v>1.5490999999999999</v>
      </c>
      <c r="E29" s="231">
        <v>1.6208</v>
      </c>
      <c r="F29" s="231">
        <v>1.6954</v>
      </c>
      <c r="G29" s="231">
        <v>1.7614000000000001</v>
      </c>
      <c r="H29" s="231">
        <v>1.7961</v>
      </c>
      <c r="I29" t="s">
        <v>110</v>
      </c>
    </row>
    <row r="30" spans="2:9" ht="15" x14ac:dyDescent="0.25">
      <c r="C30" s="223" t="s">
        <v>104</v>
      </c>
      <c r="D30" s="231">
        <v>1.7191000000000001</v>
      </c>
      <c r="E30" s="231">
        <v>1.7987</v>
      </c>
      <c r="F30" s="231">
        <v>1.8815</v>
      </c>
      <c r="G30" s="231">
        <v>1.9547000000000001</v>
      </c>
      <c r="H30" s="231">
        <v>1.9932000000000001</v>
      </c>
      <c r="I30" t="s">
        <v>110</v>
      </c>
    </row>
    <row r="33" spans="1:16" x14ac:dyDescent="0.2">
      <c r="A33" s="229" t="s">
        <v>34</v>
      </c>
    </row>
    <row r="34" spans="1:16" x14ac:dyDescent="0.2">
      <c r="A34" s="229"/>
    </row>
    <row r="35" spans="1:16" x14ac:dyDescent="0.2">
      <c r="B35" s="229" t="s">
        <v>107</v>
      </c>
    </row>
    <row r="36" spans="1:16" x14ac:dyDescent="0.2">
      <c r="B36" s="229" t="s">
        <v>108</v>
      </c>
    </row>
    <row r="37" spans="1:16" ht="15" x14ac:dyDescent="0.25">
      <c r="D37" s="223">
        <v>2016</v>
      </c>
      <c r="E37" s="223">
        <v>2017</v>
      </c>
      <c r="F37" s="223">
        <v>2018</v>
      </c>
      <c r="G37" s="223">
        <v>2019</v>
      </c>
      <c r="H37" s="223">
        <v>2020</v>
      </c>
      <c r="J37" s="223">
        <v>2016</v>
      </c>
    </row>
    <row r="38" spans="1:16" ht="15" x14ac:dyDescent="0.25">
      <c r="C38" s="223" t="s">
        <v>3</v>
      </c>
      <c r="D38" s="246">
        <f>ROUND(J38,6)</f>
        <v>-8.2600000000000002E-4</v>
      </c>
      <c r="I38" t="s">
        <v>109</v>
      </c>
      <c r="J38" s="246">
        <v>-8.2557074710757294E-4</v>
      </c>
      <c r="P38" s="232"/>
    </row>
    <row r="39" spans="1:16" ht="15" x14ac:dyDescent="0.25">
      <c r="C39" s="223" t="s">
        <v>97</v>
      </c>
      <c r="D39" s="246">
        <f t="shared" ref="D39:D48" si="0">ROUND(J39,6)</f>
        <v>-8.4000000000000003E-4</v>
      </c>
      <c r="I39" t="s">
        <v>109</v>
      </c>
      <c r="J39" s="246">
        <v>-8.4045492749809886E-4</v>
      </c>
      <c r="P39" s="232"/>
    </row>
    <row r="40" spans="1:16" ht="15" x14ac:dyDescent="0.25">
      <c r="C40" s="223" t="s">
        <v>98</v>
      </c>
      <c r="D40" s="246">
        <f t="shared" si="0"/>
        <v>-0.35541499999999998</v>
      </c>
      <c r="I40" t="s">
        <v>110</v>
      </c>
      <c r="J40" s="246">
        <v>-0.35541522908541784</v>
      </c>
      <c r="P40" s="232"/>
    </row>
    <row r="41" spans="1:16" ht="15" x14ac:dyDescent="0.25">
      <c r="C41" s="223" t="s">
        <v>99</v>
      </c>
      <c r="D41" s="246">
        <f t="shared" si="0"/>
        <v>-0.395098</v>
      </c>
      <c r="I41" t="s">
        <v>110</v>
      </c>
      <c r="J41" s="246">
        <v>-0.39509790202753231</v>
      </c>
      <c r="P41" s="232"/>
    </row>
    <row r="42" spans="1:16" ht="15" x14ac:dyDescent="0.25">
      <c r="C42" s="223" t="s">
        <v>100</v>
      </c>
      <c r="D42" s="246">
        <f t="shared" si="0"/>
        <v>-0.46758</v>
      </c>
      <c r="I42" t="s">
        <v>110</v>
      </c>
      <c r="J42" s="246">
        <v>-0.46758008393084916</v>
      </c>
      <c r="P42" s="232"/>
    </row>
    <row r="43" spans="1:16" ht="15" x14ac:dyDescent="0.25">
      <c r="C43" s="223" t="s">
        <v>80</v>
      </c>
      <c r="D43" s="246">
        <f t="shared" si="0"/>
        <v>-0.29901</v>
      </c>
      <c r="I43" t="s">
        <v>110</v>
      </c>
      <c r="J43" s="246">
        <v>-0.29901020693667751</v>
      </c>
    </row>
    <row r="44" spans="1:16" ht="15" x14ac:dyDescent="0.25">
      <c r="C44" s="223" t="s">
        <v>101</v>
      </c>
      <c r="D44" s="246">
        <f t="shared" si="0"/>
        <v>-0.18787899999999999</v>
      </c>
      <c r="I44" t="s">
        <v>110</v>
      </c>
      <c r="J44" s="246">
        <v>-0.18787917851972716</v>
      </c>
    </row>
    <row r="45" spans="1:16" ht="15" x14ac:dyDescent="0.25">
      <c r="C45" s="223" t="s">
        <v>78</v>
      </c>
      <c r="D45" s="246">
        <f t="shared" si="0"/>
        <v>-8.4500000000000005E-4</v>
      </c>
      <c r="I45" t="s">
        <v>109</v>
      </c>
      <c r="J45" s="246">
        <v>-8.4545630333877236E-4</v>
      </c>
    </row>
    <row r="46" spans="1:16" ht="15" x14ac:dyDescent="0.25">
      <c r="C46" s="223" t="s">
        <v>102</v>
      </c>
      <c r="D46" s="246">
        <f t="shared" si="0"/>
        <v>0</v>
      </c>
      <c r="I46" t="s">
        <v>110</v>
      </c>
      <c r="J46" s="246">
        <v>0</v>
      </c>
    </row>
    <row r="47" spans="1:16" ht="15" x14ac:dyDescent="0.25">
      <c r="C47" s="223" t="s">
        <v>103</v>
      </c>
      <c r="D47" s="246">
        <f t="shared" si="0"/>
        <v>0</v>
      </c>
      <c r="I47" t="s">
        <v>110</v>
      </c>
      <c r="J47" s="246">
        <v>0</v>
      </c>
    </row>
    <row r="48" spans="1:16" ht="15" x14ac:dyDescent="0.25">
      <c r="C48" s="223" t="s">
        <v>104</v>
      </c>
      <c r="D48" s="246">
        <f t="shared" si="0"/>
        <v>0</v>
      </c>
      <c r="I48" t="s">
        <v>110</v>
      </c>
      <c r="J48" s="246">
        <v>0</v>
      </c>
    </row>
    <row r="49" spans="2:17" ht="15" x14ac:dyDescent="0.25">
      <c r="C49" s="223"/>
      <c r="G49" t="s">
        <v>111</v>
      </c>
    </row>
    <row r="50" spans="2:17" x14ac:dyDescent="0.2">
      <c r="B50" s="229" t="s">
        <v>113</v>
      </c>
    </row>
    <row r="51" spans="2:17" ht="15" x14ac:dyDescent="0.25">
      <c r="D51" s="223">
        <v>2016</v>
      </c>
      <c r="E51" s="223">
        <v>2017</v>
      </c>
      <c r="F51" s="223">
        <v>2018</v>
      </c>
      <c r="G51" s="223">
        <v>2019</v>
      </c>
      <c r="H51" s="223">
        <v>2020</v>
      </c>
      <c r="J51" s="223">
        <v>2016</v>
      </c>
    </row>
    <row r="52" spans="2:17" ht="15" x14ac:dyDescent="0.25">
      <c r="C52" s="223" t="s">
        <v>3</v>
      </c>
      <c r="D52" s="230">
        <v>1.1200000000000001</v>
      </c>
      <c r="I52" t="s">
        <v>114</v>
      </c>
      <c r="J52" s="230">
        <v>1.1200000000000001</v>
      </c>
      <c r="Q52" s="232"/>
    </row>
    <row r="53" spans="2:17" ht="15" x14ac:dyDescent="0.25">
      <c r="C53" s="223" t="s">
        <v>97</v>
      </c>
      <c r="D53" s="246">
        <f>ROUND(J53,5)</f>
        <v>1.3600000000000001E-3</v>
      </c>
      <c r="I53" t="s">
        <v>109</v>
      </c>
      <c r="J53" s="231">
        <v>1.3642483366005649E-3</v>
      </c>
      <c r="Q53" s="232"/>
    </row>
    <row r="54" spans="2:17" ht="15" x14ac:dyDescent="0.25">
      <c r="C54" s="223" t="s">
        <v>98</v>
      </c>
      <c r="D54" s="246">
        <f t="shared" ref="D54:D62" si="1">ROUND(J54,5)</f>
        <v>0.51319999999999999</v>
      </c>
      <c r="I54" t="s">
        <v>110</v>
      </c>
      <c r="J54" s="231">
        <v>0.51319614836748895</v>
      </c>
      <c r="Q54" s="232"/>
    </row>
    <row r="55" spans="2:17" ht="15" x14ac:dyDescent="0.25">
      <c r="C55" s="223" t="s">
        <v>99</v>
      </c>
      <c r="D55" s="246">
        <f t="shared" si="1"/>
        <v>0.56838</v>
      </c>
      <c r="I55" t="s">
        <v>110</v>
      </c>
      <c r="J55" s="231">
        <v>0.56838404819846944</v>
      </c>
      <c r="Q55" s="232"/>
    </row>
    <row r="56" spans="2:17" ht="15" x14ac:dyDescent="0.25">
      <c r="C56" s="223" t="s">
        <v>100</v>
      </c>
      <c r="D56" s="246">
        <f t="shared" si="1"/>
        <v>0.67249000000000003</v>
      </c>
      <c r="I56" t="s">
        <v>110</v>
      </c>
      <c r="J56" s="231">
        <v>0.67248528814092101</v>
      </c>
      <c r="Q56" s="232"/>
    </row>
    <row r="57" spans="2:17" ht="15" x14ac:dyDescent="0.25">
      <c r="C57" s="223" t="s">
        <v>80</v>
      </c>
      <c r="D57" s="246">
        <f t="shared" si="1"/>
        <v>0.43030000000000002</v>
      </c>
      <c r="I57" t="s">
        <v>110</v>
      </c>
      <c r="J57" s="231">
        <v>0.43030194930086696</v>
      </c>
      <c r="Q57" s="232"/>
    </row>
    <row r="58" spans="2:17" ht="15" x14ac:dyDescent="0.25">
      <c r="C58" s="223" t="s">
        <v>101</v>
      </c>
      <c r="D58" s="246">
        <f t="shared" si="1"/>
        <v>0.29054999999999997</v>
      </c>
      <c r="I58" t="s">
        <v>110</v>
      </c>
      <c r="J58" s="231">
        <v>0.29054971105612926</v>
      </c>
      <c r="Q58" s="232"/>
    </row>
    <row r="59" spans="2:17" ht="15" x14ac:dyDescent="0.25">
      <c r="C59" s="223" t="s">
        <v>78</v>
      </c>
      <c r="D59" s="246">
        <f t="shared" si="1"/>
        <v>1.25E-3</v>
      </c>
      <c r="I59" t="s">
        <v>109</v>
      </c>
      <c r="J59" s="231">
        <v>1.2512600397362303E-3</v>
      </c>
      <c r="Q59" s="232"/>
    </row>
    <row r="60" spans="2:17" ht="15" x14ac:dyDescent="0.25">
      <c r="C60" s="223" t="s">
        <v>102</v>
      </c>
      <c r="D60" s="246">
        <f t="shared" si="1"/>
        <v>0</v>
      </c>
      <c r="I60" t="s">
        <v>110</v>
      </c>
      <c r="J60" s="231">
        <v>0</v>
      </c>
      <c r="Q60" s="232"/>
    </row>
    <row r="61" spans="2:17" ht="15" x14ac:dyDescent="0.25">
      <c r="C61" s="223" t="s">
        <v>103</v>
      </c>
      <c r="D61" s="246">
        <f t="shared" si="1"/>
        <v>0</v>
      </c>
      <c r="I61" t="s">
        <v>110</v>
      </c>
      <c r="J61" s="231">
        <v>0</v>
      </c>
      <c r="Q61" s="232"/>
    </row>
    <row r="62" spans="2:17" ht="15" x14ac:dyDescent="0.25">
      <c r="C62" s="223" t="s">
        <v>104</v>
      </c>
      <c r="D62" s="246">
        <f t="shared" si="1"/>
        <v>0</v>
      </c>
      <c r="I62" t="s">
        <v>110</v>
      </c>
      <c r="J62" s="231">
        <v>0</v>
      </c>
      <c r="Q62" s="232"/>
    </row>
    <row r="63" spans="2:17" ht="15" x14ac:dyDescent="0.25">
      <c r="C63" s="223"/>
      <c r="G63" t="s">
        <v>111</v>
      </c>
    </row>
    <row r="65" spans="2:17" x14ac:dyDescent="0.2">
      <c r="B65" s="229" t="s">
        <v>115</v>
      </c>
    </row>
    <row r="66" spans="2:17" ht="15" x14ac:dyDescent="0.25">
      <c r="B66" s="229"/>
      <c r="D66" s="223">
        <v>2016</v>
      </c>
      <c r="E66" s="223">
        <v>2017</v>
      </c>
      <c r="F66" s="223">
        <v>2018</v>
      </c>
      <c r="G66" s="223">
        <v>2019</v>
      </c>
      <c r="H66" s="223">
        <v>2020</v>
      </c>
    </row>
    <row r="67" spans="2:17" ht="15" x14ac:dyDescent="0.25">
      <c r="C67" s="223" t="s">
        <v>3</v>
      </c>
      <c r="D67" s="231">
        <v>-2.0000000000000002E-5</v>
      </c>
      <c r="I67" t="s">
        <v>109</v>
      </c>
      <c r="Q67" s="232"/>
    </row>
    <row r="68" spans="2:17" ht="15" x14ac:dyDescent="0.25">
      <c r="C68" s="223" t="s">
        <v>97</v>
      </c>
      <c r="D68" s="231">
        <v>2.3000000000000001E-4</v>
      </c>
      <c r="I68" t="s">
        <v>109</v>
      </c>
      <c r="Q68" s="232"/>
    </row>
    <row r="69" spans="2:17" ht="15" x14ac:dyDescent="0.25">
      <c r="C69" s="223" t="s">
        <v>98</v>
      </c>
      <c r="D69" s="231">
        <v>-7.7109999999999998E-2</v>
      </c>
      <c r="I69" t="s">
        <v>110</v>
      </c>
      <c r="Q69" s="232"/>
    </row>
    <row r="70" spans="2:17" ht="15" x14ac:dyDescent="0.25">
      <c r="C70" s="223" t="s">
        <v>99</v>
      </c>
      <c r="D70" s="231">
        <v>-7.7109999999999998E-2</v>
      </c>
      <c r="I70" t="s">
        <v>110</v>
      </c>
      <c r="Q70" s="232"/>
    </row>
    <row r="71" spans="2:17" ht="15" x14ac:dyDescent="0.25">
      <c r="C71" s="223" t="s">
        <v>100</v>
      </c>
      <c r="D71" s="231">
        <v>-7.7109999999999998E-2</v>
      </c>
      <c r="I71" t="s">
        <v>110</v>
      </c>
      <c r="Q71" s="232"/>
    </row>
    <row r="72" spans="2:17" ht="15" x14ac:dyDescent="0.25">
      <c r="C72" s="223" t="s">
        <v>80</v>
      </c>
      <c r="D72" s="231">
        <v>-0.24051</v>
      </c>
      <c r="I72" t="s">
        <v>110</v>
      </c>
      <c r="Q72" s="232"/>
    </row>
    <row r="73" spans="2:17" ht="15" x14ac:dyDescent="0.25">
      <c r="C73" s="223" t="s">
        <v>101</v>
      </c>
      <c r="D73" s="231">
        <v>0</v>
      </c>
      <c r="I73" t="s">
        <v>110</v>
      </c>
      <c r="Q73" s="232"/>
    </row>
    <row r="74" spans="2:17" ht="15" x14ac:dyDescent="0.25">
      <c r="C74" s="223" t="s">
        <v>78</v>
      </c>
      <c r="D74" s="231">
        <v>-4.4000000000000002E-4</v>
      </c>
      <c r="I74" t="s">
        <v>109</v>
      </c>
      <c r="Q74" s="232"/>
    </row>
    <row r="75" spans="2:17" ht="15" x14ac:dyDescent="0.25">
      <c r="C75" s="223" t="s">
        <v>102</v>
      </c>
      <c r="D75" s="231">
        <v>0</v>
      </c>
      <c r="I75" t="s">
        <v>110</v>
      </c>
      <c r="Q75" s="232"/>
    </row>
    <row r="76" spans="2:17" ht="15" x14ac:dyDescent="0.25">
      <c r="C76" s="223" t="s">
        <v>103</v>
      </c>
      <c r="D76" s="231">
        <v>0</v>
      </c>
      <c r="I76" t="s">
        <v>110</v>
      </c>
      <c r="Q76" s="232"/>
    </row>
    <row r="77" spans="2:17" ht="15" x14ac:dyDescent="0.25">
      <c r="C77" s="223" t="s">
        <v>104</v>
      </c>
      <c r="D77" s="231">
        <v>0</v>
      </c>
      <c r="I77" t="s">
        <v>110</v>
      </c>
      <c r="Q77" s="232"/>
    </row>
    <row r="78" spans="2:17" ht="15" x14ac:dyDescent="0.25">
      <c r="C78" s="223"/>
      <c r="G78" t="s">
        <v>111</v>
      </c>
      <c r="Q78" s="232"/>
    </row>
    <row r="79" spans="2:17" x14ac:dyDescent="0.2">
      <c r="B79" s="229" t="s">
        <v>112</v>
      </c>
    </row>
    <row r="80" spans="2:17" ht="15" x14ac:dyDescent="0.25">
      <c r="D80" s="223">
        <v>2016</v>
      </c>
      <c r="E80" s="223">
        <v>2017</v>
      </c>
      <c r="F80" s="223">
        <v>2018</v>
      </c>
      <c r="G80" s="223">
        <v>2019</v>
      </c>
      <c r="H80" s="223">
        <v>2020</v>
      </c>
    </row>
    <row r="81" spans="2:10" ht="15" x14ac:dyDescent="0.25">
      <c r="C81" s="223" t="s">
        <v>3</v>
      </c>
      <c r="D81" s="231">
        <v>2.81E-3</v>
      </c>
      <c r="I81" t="s">
        <v>109</v>
      </c>
      <c r="J81" s="223"/>
    </row>
    <row r="82" spans="2:10" ht="15" x14ac:dyDescent="0.25">
      <c r="C82" s="223" t="s">
        <v>97</v>
      </c>
      <c r="D82" s="231">
        <v>2.81E-3</v>
      </c>
      <c r="I82" t="s">
        <v>109</v>
      </c>
      <c r="J82" s="223"/>
    </row>
    <row r="83" spans="2:10" ht="15" x14ac:dyDescent="0.25">
      <c r="C83" s="223" t="s">
        <v>98</v>
      </c>
      <c r="D83" s="231">
        <v>2.81E-3</v>
      </c>
      <c r="I83" t="s">
        <v>109</v>
      </c>
      <c r="J83" s="223"/>
    </row>
    <row r="84" spans="2:10" ht="15" x14ac:dyDescent="0.25">
      <c r="C84" s="223" t="s">
        <v>99</v>
      </c>
      <c r="D84" s="231">
        <v>2.81E-3</v>
      </c>
      <c r="I84" t="s">
        <v>109</v>
      </c>
      <c r="J84" s="223"/>
    </row>
    <row r="85" spans="2:10" ht="15" x14ac:dyDescent="0.25">
      <c r="C85" s="223" t="s">
        <v>100</v>
      </c>
      <c r="D85" s="231">
        <v>2.81E-3</v>
      </c>
      <c r="I85" t="s">
        <v>109</v>
      </c>
      <c r="J85" s="223"/>
    </row>
    <row r="86" spans="2:10" ht="15" x14ac:dyDescent="0.25">
      <c r="C86" s="223" t="s">
        <v>80</v>
      </c>
      <c r="D86" s="231">
        <v>2.81E-3</v>
      </c>
      <c r="I86" t="s">
        <v>109</v>
      </c>
      <c r="J86" s="223"/>
    </row>
    <row r="87" spans="2:10" ht="15" x14ac:dyDescent="0.25">
      <c r="C87" s="223" t="s">
        <v>101</v>
      </c>
      <c r="D87" s="231">
        <v>0</v>
      </c>
      <c r="I87" t="s">
        <v>109</v>
      </c>
      <c r="J87" s="223"/>
    </row>
    <row r="88" spans="2:10" ht="15" x14ac:dyDescent="0.25">
      <c r="C88" s="223" t="s">
        <v>78</v>
      </c>
      <c r="D88" s="231">
        <v>0</v>
      </c>
      <c r="I88" t="s">
        <v>109</v>
      </c>
      <c r="J88" s="223"/>
    </row>
    <row r="89" spans="2:10" ht="15" x14ac:dyDescent="0.25">
      <c r="C89" s="223" t="s">
        <v>102</v>
      </c>
      <c r="D89" s="231">
        <v>0</v>
      </c>
      <c r="I89" t="s">
        <v>109</v>
      </c>
      <c r="J89" s="223"/>
    </row>
    <row r="90" spans="2:10" ht="15" x14ac:dyDescent="0.25">
      <c r="C90" s="223" t="s">
        <v>103</v>
      </c>
      <c r="D90" s="231">
        <v>0</v>
      </c>
      <c r="I90" t="s">
        <v>109</v>
      </c>
      <c r="J90" s="223"/>
    </row>
    <row r="91" spans="2:10" ht="15" x14ac:dyDescent="0.25">
      <c r="C91" s="223" t="s">
        <v>104</v>
      </c>
      <c r="D91" s="231">
        <v>0</v>
      </c>
      <c r="I91" t="s">
        <v>109</v>
      </c>
      <c r="J91" s="223"/>
    </row>
    <row r="92" spans="2:10" x14ac:dyDescent="0.2">
      <c r="G92" t="s">
        <v>111</v>
      </c>
    </row>
    <row r="93" spans="2:10" x14ac:dyDescent="0.2">
      <c r="B93" s="229" t="s">
        <v>122</v>
      </c>
      <c r="C93" s="229"/>
      <c r="D93" s="229"/>
      <c r="E93" s="229"/>
      <c r="F93" s="229"/>
      <c r="G93" s="229"/>
      <c r="H93" s="229"/>
    </row>
    <row r="94" spans="2:10" x14ac:dyDescent="0.2">
      <c r="B94" s="229" t="s">
        <v>123</v>
      </c>
      <c r="C94" s="229"/>
      <c r="D94" s="229"/>
      <c r="E94" s="229"/>
      <c r="F94" s="229"/>
      <c r="G94" s="229"/>
      <c r="H94" s="229"/>
    </row>
    <row r="95" spans="2:10" x14ac:dyDescent="0.2">
      <c r="B95" s="229"/>
      <c r="C95" s="229"/>
      <c r="D95" s="229"/>
      <c r="E95" s="229"/>
      <c r="F95" s="229"/>
      <c r="G95" s="229"/>
      <c r="H95" s="229"/>
    </row>
    <row r="96" spans="2:10" ht="15" x14ac:dyDescent="0.25">
      <c r="D96" s="223">
        <v>2016</v>
      </c>
      <c r="E96" s="223">
        <v>2017</v>
      </c>
      <c r="F96" s="223">
        <v>2018</v>
      </c>
      <c r="G96" s="223">
        <v>2019</v>
      </c>
      <c r="H96" s="223">
        <v>2020</v>
      </c>
      <c r="J96" s="223">
        <v>2016</v>
      </c>
    </row>
    <row r="97" spans="3:10" ht="15" x14ac:dyDescent="0.25">
      <c r="C97" s="223" t="s">
        <v>3</v>
      </c>
      <c r="D97" s="246">
        <f t="shared" ref="D97:D107" si="2">ROUND(J97,6)</f>
        <v>-1.5089999999999999E-3</v>
      </c>
      <c r="I97" t="s">
        <v>109</v>
      </c>
      <c r="J97" s="248">
        <v>-1.5094238012076005E-3</v>
      </c>
    </row>
    <row r="98" spans="3:10" ht="15" x14ac:dyDescent="0.25">
      <c r="C98" s="223" t="s">
        <v>97</v>
      </c>
      <c r="D98" s="246">
        <f t="shared" si="2"/>
        <v>-1.5089999999999999E-3</v>
      </c>
      <c r="I98" t="s">
        <v>109</v>
      </c>
      <c r="J98" s="248">
        <v>-1.5094238012076002E-3</v>
      </c>
    </row>
    <row r="99" spans="3:10" ht="15" x14ac:dyDescent="0.25">
      <c r="C99" s="223" t="s">
        <v>98</v>
      </c>
      <c r="D99" s="246">
        <f t="shared" si="2"/>
        <v>-0.63453599999999999</v>
      </c>
      <c r="I99" t="s">
        <v>110</v>
      </c>
      <c r="J99" s="248">
        <v>-0.63453569862169246</v>
      </c>
    </row>
    <row r="100" spans="3:10" ht="15" x14ac:dyDescent="0.25">
      <c r="C100" s="223" t="s">
        <v>99</v>
      </c>
      <c r="D100" s="246">
        <f t="shared" si="2"/>
        <v>-0.70538299999999998</v>
      </c>
      <c r="I100" t="s">
        <v>110</v>
      </c>
      <c r="J100" s="248">
        <v>-0.70538261382928225</v>
      </c>
    </row>
    <row r="101" spans="3:10" ht="15" x14ac:dyDescent="0.25">
      <c r="C101" s="223" t="s">
        <v>100</v>
      </c>
      <c r="D101" s="246">
        <f t="shared" si="2"/>
        <v>-0.83478799999999997</v>
      </c>
      <c r="I101" t="s">
        <v>110</v>
      </c>
      <c r="J101" s="248">
        <v>-0.83478768195198838</v>
      </c>
    </row>
    <row r="102" spans="3:10" ht="15" x14ac:dyDescent="0.25">
      <c r="C102" s="223" t="s">
        <v>80</v>
      </c>
      <c r="D102" s="246">
        <f t="shared" si="2"/>
        <v>-0.53383400000000003</v>
      </c>
      <c r="I102" t="s">
        <v>110</v>
      </c>
      <c r="J102" s="248">
        <v>-0.53383376689236517</v>
      </c>
    </row>
    <row r="103" spans="3:10" ht="15" x14ac:dyDescent="0.25">
      <c r="C103" s="223" t="s">
        <v>101</v>
      </c>
      <c r="D103" s="246">
        <f t="shared" si="2"/>
        <v>-0.335428</v>
      </c>
      <c r="I103" t="s">
        <v>110</v>
      </c>
      <c r="J103" s="248">
        <v>-0.33542751137946669</v>
      </c>
    </row>
    <row r="104" spans="3:10" ht="15" x14ac:dyDescent="0.25">
      <c r="C104" s="223" t="s">
        <v>78</v>
      </c>
      <c r="D104" s="246">
        <f t="shared" si="2"/>
        <v>-1.5089999999999999E-3</v>
      </c>
      <c r="I104" t="s">
        <v>109</v>
      </c>
      <c r="J104" s="248">
        <v>-1.5094238012076002E-3</v>
      </c>
    </row>
    <row r="105" spans="3:10" ht="15" x14ac:dyDescent="0.25">
      <c r="C105" s="223" t="s">
        <v>102</v>
      </c>
      <c r="D105" s="246">
        <f t="shared" si="2"/>
        <v>0</v>
      </c>
      <c r="I105" t="s">
        <v>110</v>
      </c>
      <c r="J105" s="248">
        <v>0</v>
      </c>
    </row>
    <row r="106" spans="3:10" ht="15" x14ac:dyDescent="0.25">
      <c r="C106" s="223" t="s">
        <v>103</v>
      </c>
      <c r="D106" s="246">
        <f t="shared" si="2"/>
        <v>0</v>
      </c>
      <c r="I106" t="s">
        <v>110</v>
      </c>
      <c r="J106" s="248">
        <v>0</v>
      </c>
    </row>
    <row r="107" spans="3:10" ht="15" x14ac:dyDescent="0.25">
      <c r="C107" s="223" t="s">
        <v>104</v>
      </c>
      <c r="D107" s="246">
        <f t="shared" si="2"/>
        <v>0</v>
      </c>
      <c r="I107" t="s">
        <v>110</v>
      </c>
      <c r="J107" s="248">
        <v>0</v>
      </c>
    </row>
  </sheetData>
  <pageMargins left="0.70866141732283472" right="0.70866141732283472" top="0.74803149606299213" bottom="0.74803149606299213" header="0.31496062992125984" footer="0.31496062992125984"/>
  <pageSetup scale="70" orientation="landscape" r:id="rId1"/>
  <rowBreaks count="2" manualBreakCount="2">
    <brk id="49" max="16383" man="1"/>
    <brk id="9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Q92"/>
  <sheetViews>
    <sheetView showGridLines="0" tabSelected="1" view="pageBreakPreview" zoomScale="60" zoomScaleNormal="85" workbookViewId="0">
      <selection activeCell="K42" sqref="K4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1.42578125" style="6" customWidth="1"/>
    <col min="9" max="9" width="2.85546875" style="6" customWidth="1"/>
    <col min="10" max="10" width="12.140625" style="6" customWidth="1"/>
    <col min="11" max="11" width="10.42578125" style="6" customWidth="1"/>
    <col min="12" max="12" width="10.85546875" style="6"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10.85546875" style="6"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12.140625" style="6"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10.85546875" style="6"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10.7109375" style="6"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3</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100</v>
      </c>
      <c r="G18" s="12" t="s">
        <v>7</v>
      </c>
    </row>
    <row r="19" spans="2:43" x14ac:dyDescent="0.2">
      <c r="B19" s="11"/>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24">
        <v>9.67</v>
      </c>
      <c r="G23" s="25">
        <v>1</v>
      </c>
      <c r="H23" s="26">
        <f>G23*F23</f>
        <v>9.67</v>
      </c>
      <c r="I23" s="27"/>
      <c r="J23" s="28">
        <f>+'Proposed Rates'!D7</f>
        <v>12.98</v>
      </c>
      <c r="K23" s="29">
        <v>1</v>
      </c>
      <c r="L23" s="26">
        <f>K23*J23</f>
        <v>12.98</v>
      </c>
      <c r="M23" s="27"/>
      <c r="N23" s="30">
        <f>L23-H23</f>
        <v>3.3100000000000005</v>
      </c>
      <c r="O23" s="31">
        <f>IF((H23)=0,"",(N23/H23))</f>
        <v>0.34229576008273016</v>
      </c>
      <c r="Q23" s="28">
        <f>+'Proposed Rates'!E7</f>
        <v>16.61</v>
      </c>
      <c r="R23" s="29">
        <v>1</v>
      </c>
      <c r="S23" s="26">
        <f>R23*Q23</f>
        <v>16.61</v>
      </c>
      <c r="T23" s="27"/>
      <c r="U23" s="30">
        <f>S23-L23</f>
        <v>3.629999999999999</v>
      </c>
      <c r="V23" s="31">
        <f>IF((L23)=0,"",(U23/L23))</f>
        <v>0.27966101694915246</v>
      </c>
      <c r="X23" s="28">
        <f>+'Proposed Rates'!F7</f>
        <v>20.5</v>
      </c>
      <c r="Y23" s="29">
        <v>1</v>
      </c>
      <c r="Z23" s="26">
        <f>Y23*X23</f>
        <v>20.5</v>
      </c>
      <c r="AA23" s="27"/>
      <c r="AB23" s="30">
        <f>Z23-S23</f>
        <v>3.8900000000000006</v>
      </c>
      <c r="AC23" s="31">
        <f>IF((S23)=0,"",(AB23/S23))</f>
        <v>0.23419626730885013</v>
      </c>
      <c r="AE23" s="28">
        <f>+'Proposed Rates'!G7</f>
        <v>24.49</v>
      </c>
      <c r="AF23" s="29">
        <v>1</v>
      </c>
      <c r="AG23" s="26">
        <f>AF23*AE23</f>
        <v>24.49</v>
      </c>
      <c r="AH23" s="27"/>
      <c r="AI23" s="30">
        <f>AG23-Z23</f>
        <v>3.9899999999999984</v>
      </c>
      <c r="AJ23" s="31">
        <f>IF((Z23)=0,"",(AI23/Z23))</f>
        <v>0.19463414634146334</v>
      </c>
      <c r="AL23" s="28">
        <f>+'Proposed Rates'!H7</f>
        <v>28.1</v>
      </c>
      <c r="AM23" s="29">
        <v>1</v>
      </c>
      <c r="AN23" s="26">
        <f>AM23*AL23</f>
        <v>28.1</v>
      </c>
      <c r="AO23" s="27"/>
      <c r="AP23" s="30">
        <f>AN23-AG23</f>
        <v>3.610000000000003</v>
      </c>
      <c r="AQ23" s="31">
        <f>IF((AG23)=0,"",(AP23/AG23))</f>
        <v>0.14740710494079229</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30</v>
      </c>
      <c r="E29" s="23"/>
      <c r="F29" s="24">
        <v>2.3400000000000001E-2</v>
      </c>
      <c r="G29" s="25">
        <f>$F$18</f>
        <v>100</v>
      </c>
      <c r="H29" s="26">
        <f t="shared" si="0"/>
        <v>2.34</v>
      </c>
      <c r="I29" s="27"/>
      <c r="J29" s="28">
        <f>+'Proposed Rates'!D20</f>
        <v>1.9300000000000001E-2</v>
      </c>
      <c r="K29" s="25">
        <f>$F$18</f>
        <v>100</v>
      </c>
      <c r="L29" s="26">
        <f t="shared" si="9"/>
        <v>1.9300000000000002</v>
      </c>
      <c r="M29" s="27"/>
      <c r="N29" s="30">
        <f t="shared" si="10"/>
        <v>-0.4099999999999997</v>
      </c>
      <c r="O29" s="31">
        <f t="shared" si="11"/>
        <v>-0.17521367521367509</v>
      </c>
      <c r="Q29" s="28">
        <f>+'Proposed Rates'!E20</f>
        <v>1.5100000000000001E-2</v>
      </c>
      <c r="R29" s="25">
        <f>$F$18</f>
        <v>100</v>
      </c>
      <c r="S29" s="26">
        <f t="shared" si="12"/>
        <v>1.51</v>
      </c>
      <c r="T29" s="27"/>
      <c r="U29" s="30">
        <f t="shared" si="1"/>
        <v>-0.42000000000000015</v>
      </c>
      <c r="V29" s="31">
        <f t="shared" si="2"/>
        <v>-0.21761658031088088</v>
      </c>
      <c r="X29" s="28">
        <f>+'Proposed Rates'!F20</f>
        <v>1.0500000000000001E-2</v>
      </c>
      <c r="Y29" s="25">
        <f>$F$18</f>
        <v>100</v>
      </c>
      <c r="Z29" s="26">
        <f t="shared" si="13"/>
        <v>1.05</v>
      </c>
      <c r="AA29" s="27"/>
      <c r="AB29" s="30">
        <f t="shared" si="3"/>
        <v>-0.45999999999999996</v>
      </c>
      <c r="AC29" s="31">
        <f t="shared" si="4"/>
        <v>-0.30463576158940397</v>
      </c>
      <c r="AE29" s="28">
        <f>+'Proposed Rates'!G20</f>
        <v>5.4000000000000003E-3</v>
      </c>
      <c r="AF29" s="25">
        <f>$F$18</f>
        <v>100</v>
      </c>
      <c r="AG29" s="26">
        <f t="shared" si="14"/>
        <v>0.54</v>
      </c>
      <c r="AH29" s="27"/>
      <c r="AI29" s="30">
        <f t="shared" si="5"/>
        <v>-0.51</v>
      </c>
      <c r="AJ29" s="31">
        <f t="shared" si="6"/>
        <v>-0.48571428571428571</v>
      </c>
      <c r="AL29" s="28">
        <f>+'Proposed Rates'!H20</f>
        <v>0</v>
      </c>
      <c r="AM29" s="25">
        <f>$F$18</f>
        <v>100</v>
      </c>
      <c r="AN29" s="26">
        <f t="shared" si="15"/>
        <v>0</v>
      </c>
      <c r="AO29" s="27"/>
      <c r="AP29" s="30">
        <f t="shared" si="7"/>
        <v>-0.54</v>
      </c>
      <c r="AQ29" s="31">
        <f t="shared" si="8"/>
        <v>-1</v>
      </c>
    </row>
    <row r="30" spans="2:43" x14ac:dyDescent="0.2">
      <c r="B30" s="21" t="s">
        <v>31</v>
      </c>
      <c r="C30" s="21"/>
      <c r="D30" s="22"/>
      <c r="E30" s="23"/>
      <c r="F30" s="24"/>
      <c r="G30" s="25">
        <f t="shared" ref="G30" si="16">$F$18</f>
        <v>100</v>
      </c>
      <c r="H30" s="26">
        <f t="shared" si="0"/>
        <v>0</v>
      </c>
      <c r="I30" s="27"/>
      <c r="J30" s="28"/>
      <c r="K30" s="25">
        <f t="shared" ref="K30:K38" si="17">$F$18</f>
        <v>100</v>
      </c>
      <c r="L30" s="26">
        <f t="shared" si="9"/>
        <v>0</v>
      </c>
      <c r="M30" s="27"/>
      <c r="N30" s="30">
        <f t="shared" si="10"/>
        <v>0</v>
      </c>
      <c r="O30" s="31" t="str">
        <f t="shared" si="11"/>
        <v/>
      </c>
      <c r="Q30" s="28"/>
      <c r="R30" s="25">
        <f t="shared" ref="R30:R38" si="18">$F$18</f>
        <v>100</v>
      </c>
      <c r="S30" s="26">
        <f t="shared" si="12"/>
        <v>0</v>
      </c>
      <c r="T30" s="27"/>
      <c r="U30" s="30">
        <f t="shared" si="1"/>
        <v>0</v>
      </c>
      <c r="V30" s="31" t="str">
        <f t="shared" si="2"/>
        <v/>
      </c>
      <c r="X30" s="28"/>
      <c r="Y30" s="25">
        <f t="shared" ref="Y30:Y38" si="19">$F$18</f>
        <v>100</v>
      </c>
      <c r="Z30" s="26">
        <f t="shared" si="13"/>
        <v>0</v>
      </c>
      <c r="AA30" s="27"/>
      <c r="AB30" s="30">
        <f t="shared" si="3"/>
        <v>0</v>
      </c>
      <c r="AC30" s="31" t="str">
        <f t="shared" si="4"/>
        <v/>
      </c>
      <c r="AE30" s="28"/>
      <c r="AF30" s="25">
        <f t="shared" ref="AF30:AF38" si="20">$F$18</f>
        <v>100</v>
      </c>
      <c r="AG30" s="26">
        <f t="shared" si="14"/>
        <v>0</v>
      </c>
      <c r="AH30" s="27"/>
      <c r="AI30" s="30">
        <f t="shared" si="5"/>
        <v>0</v>
      </c>
      <c r="AJ30" s="31" t="str">
        <f t="shared" si="6"/>
        <v/>
      </c>
      <c r="AL30" s="28"/>
      <c r="AM30" s="25">
        <f t="shared" ref="AM30:AM38" si="21">$F$18</f>
        <v>100</v>
      </c>
      <c r="AN30" s="26">
        <f t="shared" si="15"/>
        <v>0</v>
      </c>
      <c r="AO30" s="27"/>
      <c r="AP30" s="30">
        <f t="shared" si="7"/>
        <v>0</v>
      </c>
      <c r="AQ30" s="31" t="str">
        <f t="shared" si="8"/>
        <v/>
      </c>
    </row>
    <row r="31" spans="2:43" x14ac:dyDescent="0.2">
      <c r="B31" s="21" t="s">
        <v>32</v>
      </c>
      <c r="C31" s="21"/>
      <c r="D31" s="22" t="s">
        <v>30</v>
      </c>
      <c r="E31" s="23"/>
      <c r="F31" s="24">
        <v>0</v>
      </c>
      <c r="G31" s="25">
        <f>$F$18</f>
        <v>100</v>
      </c>
      <c r="H31" s="26">
        <f t="shared" si="0"/>
        <v>0</v>
      </c>
      <c r="I31" s="27"/>
      <c r="J31" s="52">
        <f>+'Proposed Rates'!D67</f>
        <v>-2.0000000000000002E-5</v>
      </c>
      <c r="K31" s="25">
        <f t="shared" si="17"/>
        <v>100</v>
      </c>
      <c r="L31" s="26">
        <f t="shared" si="9"/>
        <v>-2E-3</v>
      </c>
      <c r="M31" s="27"/>
      <c r="N31" s="30">
        <f t="shared" si="10"/>
        <v>-2E-3</v>
      </c>
      <c r="O31" s="31" t="str">
        <f t="shared" si="11"/>
        <v/>
      </c>
      <c r="Q31" s="28"/>
      <c r="R31" s="25">
        <f t="shared" si="18"/>
        <v>100</v>
      </c>
      <c r="S31" s="26">
        <f t="shared" si="12"/>
        <v>0</v>
      </c>
      <c r="T31" s="27"/>
      <c r="U31" s="30">
        <f t="shared" si="1"/>
        <v>2E-3</v>
      </c>
      <c r="V31" s="31">
        <f t="shared" si="2"/>
        <v>-1</v>
      </c>
      <c r="X31" s="28"/>
      <c r="Y31" s="25">
        <f t="shared" si="19"/>
        <v>100</v>
      </c>
      <c r="Z31" s="26">
        <f t="shared" si="13"/>
        <v>0</v>
      </c>
      <c r="AA31" s="27"/>
      <c r="AB31" s="30">
        <f t="shared" si="3"/>
        <v>0</v>
      </c>
      <c r="AC31" s="31" t="str">
        <f t="shared" si="4"/>
        <v/>
      </c>
      <c r="AE31" s="28"/>
      <c r="AF31" s="25">
        <f t="shared" si="20"/>
        <v>100</v>
      </c>
      <c r="AG31" s="26">
        <f t="shared" si="14"/>
        <v>0</v>
      </c>
      <c r="AH31" s="27"/>
      <c r="AI31" s="30">
        <f t="shared" si="5"/>
        <v>0</v>
      </c>
      <c r="AJ31" s="31" t="str">
        <f t="shared" si="6"/>
        <v/>
      </c>
      <c r="AL31" s="28"/>
      <c r="AM31" s="25">
        <f t="shared" si="21"/>
        <v>100</v>
      </c>
      <c r="AN31" s="26">
        <f t="shared" si="15"/>
        <v>0</v>
      </c>
      <c r="AO31" s="27"/>
      <c r="AP31" s="30">
        <f t="shared" si="7"/>
        <v>0</v>
      </c>
      <c r="AQ31" s="31" t="str">
        <f t="shared" si="8"/>
        <v/>
      </c>
    </row>
    <row r="32" spans="2:43" x14ac:dyDescent="0.2">
      <c r="B32" s="33"/>
      <c r="C32" s="21"/>
      <c r="D32" s="22"/>
      <c r="E32" s="23"/>
      <c r="F32" s="24"/>
      <c r="G32" s="25">
        <f t="shared" ref="G32:G38" si="22">$F$18</f>
        <v>100</v>
      </c>
      <c r="H32" s="26">
        <f t="shared" si="0"/>
        <v>0</v>
      </c>
      <c r="I32" s="27"/>
      <c r="J32" s="28"/>
      <c r="K32" s="25">
        <f t="shared" si="17"/>
        <v>100</v>
      </c>
      <c r="L32" s="26">
        <f t="shared" si="9"/>
        <v>0</v>
      </c>
      <c r="M32" s="27"/>
      <c r="N32" s="30">
        <f t="shared" si="10"/>
        <v>0</v>
      </c>
      <c r="O32" s="31" t="str">
        <f t="shared" si="11"/>
        <v/>
      </c>
      <c r="Q32" s="28"/>
      <c r="R32" s="25">
        <f t="shared" si="18"/>
        <v>100</v>
      </c>
      <c r="S32" s="26">
        <f t="shared" si="12"/>
        <v>0</v>
      </c>
      <c r="T32" s="27"/>
      <c r="U32" s="30">
        <f t="shared" si="1"/>
        <v>0</v>
      </c>
      <c r="V32" s="31" t="str">
        <f t="shared" si="2"/>
        <v/>
      </c>
      <c r="X32" s="28"/>
      <c r="Y32" s="25">
        <f t="shared" si="19"/>
        <v>100</v>
      </c>
      <c r="Z32" s="26">
        <f t="shared" si="13"/>
        <v>0</v>
      </c>
      <c r="AA32" s="27"/>
      <c r="AB32" s="30">
        <f t="shared" si="3"/>
        <v>0</v>
      </c>
      <c r="AC32" s="31" t="str">
        <f t="shared" si="4"/>
        <v/>
      </c>
      <c r="AE32" s="28"/>
      <c r="AF32" s="25">
        <f t="shared" si="20"/>
        <v>100</v>
      </c>
      <c r="AG32" s="26">
        <f t="shared" si="14"/>
        <v>0</v>
      </c>
      <c r="AH32" s="27"/>
      <c r="AI32" s="30">
        <f t="shared" si="5"/>
        <v>0</v>
      </c>
      <c r="AJ32" s="31" t="str">
        <f t="shared" si="6"/>
        <v/>
      </c>
      <c r="AL32" s="28"/>
      <c r="AM32" s="25">
        <f t="shared" si="21"/>
        <v>100</v>
      </c>
      <c r="AN32" s="26">
        <f t="shared" si="15"/>
        <v>0</v>
      </c>
      <c r="AO32" s="27"/>
      <c r="AP32" s="30">
        <f t="shared" si="7"/>
        <v>0</v>
      </c>
      <c r="AQ32" s="31" t="str">
        <f t="shared" si="8"/>
        <v/>
      </c>
    </row>
    <row r="33" spans="2:43" x14ac:dyDescent="0.2">
      <c r="B33" s="33"/>
      <c r="C33" s="21"/>
      <c r="D33" s="22"/>
      <c r="E33" s="23"/>
      <c r="F33" s="24"/>
      <c r="G33" s="25">
        <f t="shared" si="22"/>
        <v>100</v>
      </c>
      <c r="H33" s="26">
        <f t="shared" si="0"/>
        <v>0</v>
      </c>
      <c r="I33" s="27"/>
      <c r="J33" s="28"/>
      <c r="K33" s="25">
        <f t="shared" si="17"/>
        <v>100</v>
      </c>
      <c r="L33" s="26">
        <f t="shared" si="9"/>
        <v>0</v>
      </c>
      <c r="M33" s="27"/>
      <c r="N33" s="30">
        <f t="shared" si="10"/>
        <v>0</v>
      </c>
      <c r="O33" s="31" t="str">
        <f t="shared" si="11"/>
        <v/>
      </c>
      <c r="Q33" s="28"/>
      <c r="R33" s="25">
        <f t="shared" si="18"/>
        <v>100</v>
      </c>
      <c r="S33" s="26">
        <f t="shared" si="12"/>
        <v>0</v>
      </c>
      <c r="T33" s="27"/>
      <c r="U33" s="30">
        <f t="shared" si="1"/>
        <v>0</v>
      </c>
      <c r="V33" s="31" t="str">
        <f t="shared" si="2"/>
        <v/>
      </c>
      <c r="X33" s="28"/>
      <c r="Y33" s="25">
        <f t="shared" si="19"/>
        <v>100</v>
      </c>
      <c r="Z33" s="26">
        <f t="shared" si="13"/>
        <v>0</v>
      </c>
      <c r="AA33" s="27"/>
      <c r="AB33" s="30">
        <f t="shared" si="3"/>
        <v>0</v>
      </c>
      <c r="AC33" s="31" t="str">
        <f t="shared" si="4"/>
        <v/>
      </c>
      <c r="AE33" s="28"/>
      <c r="AF33" s="25">
        <f t="shared" si="20"/>
        <v>100</v>
      </c>
      <c r="AG33" s="26">
        <f t="shared" si="14"/>
        <v>0</v>
      </c>
      <c r="AH33" s="27"/>
      <c r="AI33" s="30">
        <f t="shared" si="5"/>
        <v>0</v>
      </c>
      <c r="AJ33" s="31" t="str">
        <f t="shared" si="6"/>
        <v/>
      </c>
      <c r="AL33" s="28"/>
      <c r="AM33" s="25">
        <f t="shared" si="21"/>
        <v>100</v>
      </c>
      <c r="AN33" s="26">
        <f t="shared" si="15"/>
        <v>0</v>
      </c>
      <c r="AO33" s="27"/>
      <c r="AP33" s="30">
        <f t="shared" si="7"/>
        <v>0</v>
      </c>
      <c r="AQ33" s="31" t="str">
        <f t="shared" si="8"/>
        <v/>
      </c>
    </row>
    <row r="34" spans="2:43" x14ac:dyDescent="0.2">
      <c r="B34" s="33"/>
      <c r="C34" s="21"/>
      <c r="D34" s="22"/>
      <c r="E34" s="23"/>
      <c r="F34" s="24"/>
      <c r="G34" s="25">
        <f t="shared" si="22"/>
        <v>100</v>
      </c>
      <c r="H34" s="26">
        <f t="shared" si="0"/>
        <v>0</v>
      </c>
      <c r="I34" s="27"/>
      <c r="J34" s="28"/>
      <c r="K34" s="25">
        <f t="shared" si="17"/>
        <v>100</v>
      </c>
      <c r="L34" s="26">
        <f t="shared" si="9"/>
        <v>0</v>
      </c>
      <c r="M34" s="27"/>
      <c r="N34" s="30">
        <f t="shared" si="10"/>
        <v>0</v>
      </c>
      <c r="O34" s="31" t="str">
        <f t="shared" si="11"/>
        <v/>
      </c>
      <c r="Q34" s="28"/>
      <c r="R34" s="25">
        <f t="shared" si="18"/>
        <v>100</v>
      </c>
      <c r="S34" s="26">
        <f t="shared" si="12"/>
        <v>0</v>
      </c>
      <c r="T34" s="27"/>
      <c r="U34" s="30">
        <f t="shared" si="1"/>
        <v>0</v>
      </c>
      <c r="V34" s="31" t="str">
        <f t="shared" si="2"/>
        <v/>
      </c>
      <c r="X34" s="28"/>
      <c r="Y34" s="25">
        <f t="shared" si="19"/>
        <v>100</v>
      </c>
      <c r="Z34" s="26">
        <f t="shared" si="13"/>
        <v>0</v>
      </c>
      <c r="AA34" s="27"/>
      <c r="AB34" s="30">
        <f t="shared" si="3"/>
        <v>0</v>
      </c>
      <c r="AC34" s="31" t="str">
        <f t="shared" si="4"/>
        <v/>
      </c>
      <c r="AE34" s="28"/>
      <c r="AF34" s="25">
        <f t="shared" si="20"/>
        <v>100</v>
      </c>
      <c r="AG34" s="26">
        <f t="shared" si="14"/>
        <v>0</v>
      </c>
      <c r="AH34" s="27"/>
      <c r="AI34" s="30">
        <f t="shared" si="5"/>
        <v>0</v>
      </c>
      <c r="AJ34" s="31" t="str">
        <f t="shared" si="6"/>
        <v/>
      </c>
      <c r="AL34" s="28"/>
      <c r="AM34" s="25">
        <f t="shared" si="21"/>
        <v>100</v>
      </c>
      <c r="AN34" s="26">
        <f t="shared" si="15"/>
        <v>0</v>
      </c>
      <c r="AO34" s="27"/>
      <c r="AP34" s="30">
        <f t="shared" si="7"/>
        <v>0</v>
      </c>
      <c r="AQ34" s="31" t="str">
        <f t="shared" si="8"/>
        <v/>
      </c>
    </row>
    <row r="35" spans="2:43" x14ac:dyDescent="0.2">
      <c r="B35" s="33"/>
      <c r="C35" s="21"/>
      <c r="D35" s="22"/>
      <c r="E35" s="23"/>
      <c r="F35" s="24"/>
      <c r="G35" s="25">
        <f t="shared" si="22"/>
        <v>100</v>
      </c>
      <c r="H35" s="26">
        <f t="shared" si="0"/>
        <v>0</v>
      </c>
      <c r="I35" s="27"/>
      <c r="J35" s="28"/>
      <c r="K35" s="25">
        <f t="shared" si="17"/>
        <v>100</v>
      </c>
      <c r="L35" s="26">
        <f t="shared" si="9"/>
        <v>0</v>
      </c>
      <c r="M35" s="27"/>
      <c r="N35" s="30">
        <f t="shared" si="10"/>
        <v>0</v>
      </c>
      <c r="O35" s="31" t="str">
        <f t="shared" si="11"/>
        <v/>
      </c>
      <c r="Q35" s="28"/>
      <c r="R35" s="25">
        <f t="shared" si="18"/>
        <v>100</v>
      </c>
      <c r="S35" s="26">
        <f t="shared" si="12"/>
        <v>0</v>
      </c>
      <c r="T35" s="27"/>
      <c r="U35" s="30">
        <f t="shared" si="1"/>
        <v>0</v>
      </c>
      <c r="V35" s="31" t="str">
        <f t="shared" si="2"/>
        <v/>
      </c>
      <c r="X35" s="28"/>
      <c r="Y35" s="25">
        <f t="shared" si="19"/>
        <v>100</v>
      </c>
      <c r="Z35" s="26">
        <f t="shared" si="13"/>
        <v>0</v>
      </c>
      <c r="AA35" s="27"/>
      <c r="AB35" s="30">
        <f t="shared" si="3"/>
        <v>0</v>
      </c>
      <c r="AC35" s="31" t="str">
        <f t="shared" si="4"/>
        <v/>
      </c>
      <c r="AE35" s="28"/>
      <c r="AF35" s="25">
        <f t="shared" si="20"/>
        <v>100</v>
      </c>
      <c r="AG35" s="26">
        <f t="shared" si="14"/>
        <v>0</v>
      </c>
      <c r="AH35" s="27"/>
      <c r="AI35" s="30">
        <f t="shared" si="5"/>
        <v>0</v>
      </c>
      <c r="AJ35" s="31" t="str">
        <f t="shared" si="6"/>
        <v/>
      </c>
      <c r="AL35" s="28"/>
      <c r="AM35" s="25">
        <f t="shared" si="21"/>
        <v>100</v>
      </c>
      <c r="AN35" s="26">
        <f t="shared" si="15"/>
        <v>0</v>
      </c>
      <c r="AO35" s="27"/>
      <c r="AP35" s="30">
        <f t="shared" si="7"/>
        <v>0</v>
      </c>
      <c r="AQ35" s="31" t="str">
        <f t="shared" si="8"/>
        <v/>
      </c>
    </row>
    <row r="36" spans="2:43" x14ac:dyDescent="0.2">
      <c r="B36" s="33"/>
      <c r="C36" s="21"/>
      <c r="D36" s="22"/>
      <c r="E36" s="23"/>
      <c r="F36" s="24"/>
      <c r="G36" s="25">
        <f t="shared" si="22"/>
        <v>100</v>
      </c>
      <c r="H36" s="26">
        <f t="shared" si="0"/>
        <v>0</v>
      </c>
      <c r="I36" s="27"/>
      <c r="J36" s="28"/>
      <c r="K36" s="25">
        <f t="shared" si="17"/>
        <v>100</v>
      </c>
      <c r="L36" s="26">
        <f t="shared" si="9"/>
        <v>0</v>
      </c>
      <c r="M36" s="27"/>
      <c r="N36" s="30">
        <f t="shared" si="10"/>
        <v>0</v>
      </c>
      <c r="O36" s="31" t="str">
        <f t="shared" si="11"/>
        <v/>
      </c>
      <c r="Q36" s="28"/>
      <c r="R36" s="25">
        <f t="shared" si="18"/>
        <v>100</v>
      </c>
      <c r="S36" s="26">
        <f t="shared" si="12"/>
        <v>0</v>
      </c>
      <c r="T36" s="27"/>
      <c r="U36" s="30">
        <f t="shared" si="1"/>
        <v>0</v>
      </c>
      <c r="V36" s="31" t="str">
        <f t="shared" si="2"/>
        <v/>
      </c>
      <c r="X36" s="28"/>
      <c r="Y36" s="25">
        <f t="shared" si="19"/>
        <v>100</v>
      </c>
      <c r="Z36" s="26">
        <f t="shared" si="13"/>
        <v>0</v>
      </c>
      <c r="AA36" s="27"/>
      <c r="AB36" s="30">
        <f t="shared" si="3"/>
        <v>0</v>
      </c>
      <c r="AC36" s="31" t="str">
        <f t="shared" si="4"/>
        <v/>
      </c>
      <c r="AE36" s="28"/>
      <c r="AF36" s="25">
        <f t="shared" si="20"/>
        <v>100</v>
      </c>
      <c r="AG36" s="26">
        <f t="shared" si="14"/>
        <v>0</v>
      </c>
      <c r="AH36" s="27"/>
      <c r="AI36" s="30">
        <f t="shared" si="5"/>
        <v>0</v>
      </c>
      <c r="AJ36" s="31" t="str">
        <f t="shared" si="6"/>
        <v/>
      </c>
      <c r="AL36" s="28"/>
      <c r="AM36" s="25">
        <f t="shared" si="21"/>
        <v>100</v>
      </c>
      <c r="AN36" s="26">
        <f t="shared" si="15"/>
        <v>0</v>
      </c>
      <c r="AO36" s="27"/>
      <c r="AP36" s="30">
        <f t="shared" si="7"/>
        <v>0</v>
      </c>
      <c r="AQ36" s="31" t="str">
        <f t="shared" si="8"/>
        <v/>
      </c>
    </row>
    <row r="37" spans="2:43" x14ac:dyDescent="0.2">
      <c r="B37" s="33"/>
      <c r="C37" s="21"/>
      <c r="D37" s="22"/>
      <c r="E37" s="23"/>
      <c r="F37" s="24"/>
      <c r="G37" s="25">
        <f t="shared" si="22"/>
        <v>100</v>
      </c>
      <c r="H37" s="26">
        <f t="shared" si="0"/>
        <v>0</v>
      </c>
      <c r="I37" s="27"/>
      <c r="J37" s="28"/>
      <c r="K37" s="25">
        <f t="shared" si="17"/>
        <v>100</v>
      </c>
      <c r="L37" s="26">
        <f t="shared" si="9"/>
        <v>0</v>
      </c>
      <c r="M37" s="27"/>
      <c r="N37" s="30">
        <f t="shared" si="10"/>
        <v>0</v>
      </c>
      <c r="O37" s="31" t="str">
        <f t="shared" si="11"/>
        <v/>
      </c>
      <c r="Q37" s="28"/>
      <c r="R37" s="25">
        <f t="shared" si="18"/>
        <v>100</v>
      </c>
      <c r="S37" s="26">
        <f t="shared" si="12"/>
        <v>0</v>
      </c>
      <c r="T37" s="27"/>
      <c r="U37" s="30">
        <f t="shared" si="1"/>
        <v>0</v>
      </c>
      <c r="V37" s="31" t="str">
        <f t="shared" si="2"/>
        <v/>
      </c>
      <c r="X37" s="28"/>
      <c r="Y37" s="25">
        <f t="shared" si="19"/>
        <v>100</v>
      </c>
      <c r="Z37" s="26">
        <f t="shared" si="13"/>
        <v>0</v>
      </c>
      <c r="AA37" s="27"/>
      <c r="AB37" s="30">
        <f t="shared" si="3"/>
        <v>0</v>
      </c>
      <c r="AC37" s="31" t="str">
        <f t="shared" si="4"/>
        <v/>
      </c>
      <c r="AE37" s="28"/>
      <c r="AF37" s="25">
        <f t="shared" si="20"/>
        <v>100</v>
      </c>
      <c r="AG37" s="26">
        <f t="shared" si="14"/>
        <v>0</v>
      </c>
      <c r="AH37" s="27"/>
      <c r="AI37" s="30">
        <f t="shared" si="5"/>
        <v>0</v>
      </c>
      <c r="AJ37" s="31" t="str">
        <f t="shared" si="6"/>
        <v/>
      </c>
      <c r="AL37" s="28"/>
      <c r="AM37" s="25">
        <f t="shared" si="21"/>
        <v>100</v>
      </c>
      <c r="AN37" s="26">
        <f t="shared" si="15"/>
        <v>0</v>
      </c>
      <c r="AO37" s="27"/>
      <c r="AP37" s="30">
        <f t="shared" si="7"/>
        <v>0</v>
      </c>
      <c r="AQ37" s="31" t="str">
        <f t="shared" si="8"/>
        <v/>
      </c>
    </row>
    <row r="38" spans="2:43" x14ac:dyDescent="0.2">
      <c r="B38" s="33"/>
      <c r="C38" s="21"/>
      <c r="D38" s="22"/>
      <c r="E38" s="23"/>
      <c r="F38" s="24"/>
      <c r="G38" s="25">
        <f t="shared" si="22"/>
        <v>100</v>
      </c>
      <c r="H38" s="26">
        <f t="shared" si="0"/>
        <v>0</v>
      </c>
      <c r="I38" s="27"/>
      <c r="J38" s="28"/>
      <c r="K38" s="25">
        <f t="shared" si="17"/>
        <v>100</v>
      </c>
      <c r="L38" s="26">
        <f t="shared" si="9"/>
        <v>0</v>
      </c>
      <c r="M38" s="27"/>
      <c r="N38" s="30">
        <f t="shared" si="10"/>
        <v>0</v>
      </c>
      <c r="O38" s="31" t="str">
        <f t="shared" si="11"/>
        <v/>
      </c>
      <c r="Q38" s="28"/>
      <c r="R38" s="25">
        <f t="shared" si="18"/>
        <v>100</v>
      </c>
      <c r="S38" s="26">
        <f t="shared" si="12"/>
        <v>0</v>
      </c>
      <c r="T38" s="27"/>
      <c r="U38" s="30">
        <f t="shared" si="1"/>
        <v>0</v>
      </c>
      <c r="V38" s="31" t="str">
        <f t="shared" si="2"/>
        <v/>
      </c>
      <c r="X38" s="28"/>
      <c r="Y38" s="25">
        <f t="shared" si="19"/>
        <v>100</v>
      </c>
      <c r="Z38" s="26">
        <f t="shared" si="13"/>
        <v>0</v>
      </c>
      <c r="AA38" s="27"/>
      <c r="AB38" s="30">
        <f t="shared" si="3"/>
        <v>0</v>
      </c>
      <c r="AC38" s="31" t="str">
        <f t="shared" si="4"/>
        <v/>
      </c>
      <c r="AE38" s="28"/>
      <c r="AF38" s="25">
        <f t="shared" si="20"/>
        <v>100</v>
      </c>
      <c r="AG38" s="26">
        <f t="shared" si="14"/>
        <v>0</v>
      </c>
      <c r="AH38" s="27"/>
      <c r="AI38" s="30">
        <f t="shared" si="5"/>
        <v>0</v>
      </c>
      <c r="AJ38" s="31" t="str">
        <f t="shared" si="6"/>
        <v/>
      </c>
      <c r="AL38" s="28"/>
      <c r="AM38" s="25">
        <f t="shared" si="21"/>
        <v>100</v>
      </c>
      <c r="AN38" s="26">
        <f t="shared" si="15"/>
        <v>0</v>
      </c>
      <c r="AO38" s="27"/>
      <c r="AP38" s="30">
        <f t="shared" si="7"/>
        <v>0</v>
      </c>
      <c r="AQ38" s="31" t="str">
        <f t="shared" si="8"/>
        <v/>
      </c>
    </row>
    <row r="39" spans="2:43" s="45" customFormat="1" x14ac:dyDescent="0.2">
      <c r="B39" s="34" t="s">
        <v>33</v>
      </c>
      <c r="C39" s="35"/>
      <c r="D39" s="36"/>
      <c r="E39" s="35"/>
      <c r="F39" s="37"/>
      <c r="G39" s="38"/>
      <c r="H39" s="39">
        <f>SUM(H23:H38)</f>
        <v>12.01</v>
      </c>
      <c r="I39" s="40"/>
      <c r="J39" s="41"/>
      <c r="K39" s="42"/>
      <c r="L39" s="39">
        <f>SUM(L23:L38)</f>
        <v>14.907999999999999</v>
      </c>
      <c r="M39" s="40"/>
      <c r="N39" s="43">
        <f t="shared" si="10"/>
        <v>2.8979999999999997</v>
      </c>
      <c r="O39" s="44">
        <f t="shared" si="11"/>
        <v>0.24129891756869273</v>
      </c>
      <c r="Q39" s="41"/>
      <c r="R39" s="42"/>
      <c r="S39" s="39">
        <f>SUM(S23:S38)</f>
        <v>18.12</v>
      </c>
      <c r="T39" s="40"/>
      <c r="U39" s="43">
        <f t="shared" si="1"/>
        <v>3.2120000000000015</v>
      </c>
      <c r="V39" s="44">
        <f t="shared" si="2"/>
        <v>0.21545478937483242</v>
      </c>
      <c r="X39" s="41"/>
      <c r="Y39" s="42"/>
      <c r="Z39" s="39">
        <f>SUM(Z23:Z38)</f>
        <v>21.55</v>
      </c>
      <c r="AA39" s="40"/>
      <c r="AB39" s="43">
        <f t="shared" si="3"/>
        <v>3.4299999999999997</v>
      </c>
      <c r="AC39" s="44">
        <f t="shared" si="4"/>
        <v>0.18929359823399555</v>
      </c>
      <c r="AE39" s="41"/>
      <c r="AF39" s="42"/>
      <c r="AG39" s="39">
        <f>SUM(AG23:AG38)</f>
        <v>25.029999999999998</v>
      </c>
      <c r="AH39" s="40"/>
      <c r="AI39" s="43">
        <f t="shared" si="5"/>
        <v>3.4799999999999969</v>
      </c>
      <c r="AJ39" s="44">
        <f t="shared" si="6"/>
        <v>0.16148491879350332</v>
      </c>
      <c r="AL39" s="41"/>
      <c r="AM39" s="42"/>
      <c r="AN39" s="39">
        <f>SUM(AN23:AN38)</f>
        <v>28.1</v>
      </c>
      <c r="AO39" s="40"/>
      <c r="AP39" s="43">
        <f t="shared" si="7"/>
        <v>3.0700000000000038</v>
      </c>
      <c r="AQ39" s="44">
        <f t="shared" si="8"/>
        <v>0.1226528166200561</v>
      </c>
    </row>
    <row r="40" spans="2:43" ht="38.25" x14ac:dyDescent="0.2">
      <c r="B40" s="178" t="s">
        <v>117</v>
      </c>
      <c r="C40" s="21"/>
      <c r="D40" s="22" t="s">
        <v>30</v>
      </c>
      <c r="E40" s="23"/>
      <c r="F40" s="24">
        <v>0</v>
      </c>
      <c r="G40" s="25">
        <f>$F$18</f>
        <v>100</v>
      </c>
      <c r="H40" s="26">
        <f>G40*F40</f>
        <v>0</v>
      </c>
      <c r="I40" s="27"/>
      <c r="J40" s="28">
        <f>+'Proposed Rates'!D38</f>
        <v>-8.2600000000000002E-4</v>
      </c>
      <c r="K40" s="25">
        <f>$F$18</f>
        <v>100</v>
      </c>
      <c r="L40" s="26">
        <f>K40*J40</f>
        <v>-8.2600000000000007E-2</v>
      </c>
      <c r="M40" s="27"/>
      <c r="N40" s="30">
        <f>L40-H40</f>
        <v>-8.2600000000000007E-2</v>
      </c>
      <c r="O40" s="31" t="str">
        <f>IF((H40)=0,"",(N40/H40))</f>
        <v/>
      </c>
      <c r="Q40" s="28"/>
      <c r="R40" s="25">
        <f>$F$18</f>
        <v>100</v>
      </c>
      <c r="S40" s="26">
        <f>R40*Q40</f>
        <v>0</v>
      </c>
      <c r="T40" s="27"/>
      <c r="U40" s="30">
        <f t="shared" si="1"/>
        <v>8.2600000000000007E-2</v>
      </c>
      <c r="V40" s="31">
        <f t="shared" si="2"/>
        <v>-1</v>
      </c>
      <c r="X40" s="28"/>
      <c r="Y40" s="25">
        <f>$F$18</f>
        <v>100</v>
      </c>
      <c r="Z40" s="26">
        <f>Y40*X40</f>
        <v>0</v>
      </c>
      <c r="AA40" s="27"/>
      <c r="AB40" s="30">
        <f t="shared" si="3"/>
        <v>0</v>
      </c>
      <c r="AC40" s="31" t="str">
        <f t="shared" si="4"/>
        <v/>
      </c>
      <c r="AE40" s="28"/>
      <c r="AF40" s="25">
        <f>$F$18</f>
        <v>100</v>
      </c>
      <c r="AG40" s="26">
        <f>AF40*AE40</f>
        <v>0</v>
      </c>
      <c r="AH40" s="27"/>
      <c r="AI40" s="30">
        <f t="shared" si="5"/>
        <v>0</v>
      </c>
      <c r="AJ40" s="31" t="str">
        <f t="shared" si="6"/>
        <v/>
      </c>
      <c r="AL40" s="28"/>
      <c r="AM40" s="25">
        <f>$F$18</f>
        <v>100</v>
      </c>
      <c r="AN40" s="26">
        <f>AM40*AL40</f>
        <v>0</v>
      </c>
      <c r="AO40" s="27"/>
      <c r="AP40" s="30">
        <f t="shared" si="7"/>
        <v>0</v>
      </c>
      <c r="AQ40" s="31" t="str">
        <f t="shared" si="8"/>
        <v/>
      </c>
    </row>
    <row r="41" spans="2:43" ht="38.25" x14ac:dyDescent="0.2">
      <c r="B41" s="178" t="s">
        <v>116</v>
      </c>
      <c r="C41" s="21"/>
      <c r="D41" s="22" t="s">
        <v>27</v>
      </c>
      <c r="E41" s="23"/>
      <c r="F41" s="24"/>
      <c r="G41" s="25">
        <f t="shared" ref="G41:G43" si="23">$F$18</f>
        <v>100</v>
      </c>
      <c r="H41" s="26">
        <f t="shared" ref="H41:H45" si="24">G41*F41</f>
        <v>0</v>
      </c>
      <c r="I41" s="47"/>
      <c r="J41" s="28">
        <f>+'Proposed Rates'!D52</f>
        <v>1.1200000000000001</v>
      </c>
      <c r="K41" s="25">
        <v>1</v>
      </c>
      <c r="L41" s="26">
        <f t="shared" ref="L41:L45" si="25">K41*J41</f>
        <v>1.1200000000000001</v>
      </c>
      <c r="M41" s="48"/>
      <c r="N41" s="30">
        <f t="shared" ref="N41:N45" si="26">L41-H41</f>
        <v>1.1200000000000001</v>
      </c>
      <c r="O41" s="31" t="str">
        <f t="shared" ref="O41:O65" si="27">IF((H41)=0,"",(N41/H41))</f>
        <v/>
      </c>
      <c r="Q41" s="28"/>
      <c r="R41" s="25">
        <f>+K41</f>
        <v>1</v>
      </c>
      <c r="S41" s="26">
        <f t="shared" ref="S41:S43" si="28">R41*Q41</f>
        <v>0</v>
      </c>
      <c r="T41" s="48"/>
      <c r="U41" s="30">
        <f t="shared" si="1"/>
        <v>-1.1200000000000001</v>
      </c>
      <c r="V41" s="31">
        <f t="shared" si="2"/>
        <v>-1</v>
      </c>
      <c r="X41" s="28"/>
      <c r="Y41" s="25">
        <f>+R41</f>
        <v>1</v>
      </c>
      <c r="Z41" s="26">
        <f t="shared" ref="Z41:Z43" si="29">Y41*X41</f>
        <v>0</v>
      </c>
      <c r="AA41" s="48"/>
      <c r="AB41" s="30">
        <f t="shared" si="3"/>
        <v>0</v>
      </c>
      <c r="AC41" s="31" t="str">
        <f t="shared" si="4"/>
        <v/>
      </c>
      <c r="AE41" s="28"/>
      <c r="AF41" s="25">
        <f>+Y41</f>
        <v>1</v>
      </c>
      <c r="AG41" s="26">
        <f t="shared" ref="AG41:AG43" si="30">AF41*AE41</f>
        <v>0</v>
      </c>
      <c r="AH41" s="48"/>
      <c r="AI41" s="30">
        <f t="shared" si="5"/>
        <v>0</v>
      </c>
      <c r="AJ41" s="31" t="str">
        <f t="shared" si="6"/>
        <v/>
      </c>
      <c r="AL41" s="28"/>
      <c r="AM41" s="25">
        <f>+AF41</f>
        <v>1</v>
      </c>
      <c r="AN41" s="26">
        <f t="shared" ref="AN41:AN43" si="31">AM41*AL41</f>
        <v>0</v>
      </c>
      <c r="AO41" s="48"/>
      <c r="AP41" s="30">
        <f t="shared" si="7"/>
        <v>0</v>
      </c>
      <c r="AQ41" s="31" t="str">
        <f t="shared" si="8"/>
        <v/>
      </c>
    </row>
    <row r="42" spans="2:43" ht="38.25" x14ac:dyDescent="0.2">
      <c r="B42" s="178" t="s">
        <v>124</v>
      </c>
      <c r="C42" s="21"/>
      <c r="D42" s="22" t="s">
        <v>30</v>
      </c>
      <c r="E42" s="23"/>
      <c r="F42" s="24"/>
      <c r="G42" s="25">
        <f t="shared" si="23"/>
        <v>100</v>
      </c>
      <c r="H42" s="26">
        <f t="shared" si="24"/>
        <v>0</v>
      </c>
      <c r="I42" s="47"/>
      <c r="J42" s="28">
        <f>+'Proposed Rates'!D97</f>
        <v>-1.5089999999999999E-3</v>
      </c>
      <c r="K42" s="25">
        <f t="shared" ref="K42:K43" si="32">$F$18</f>
        <v>100</v>
      </c>
      <c r="L42" s="26">
        <f t="shared" si="25"/>
        <v>-0.15089999999999998</v>
      </c>
      <c r="M42" s="48"/>
      <c r="N42" s="30">
        <f t="shared" si="26"/>
        <v>-0.15089999999999998</v>
      </c>
      <c r="O42" s="31" t="str">
        <f t="shared" si="27"/>
        <v/>
      </c>
      <c r="Q42" s="28"/>
      <c r="R42" s="25">
        <f t="shared" ref="R42:R43" si="33">$F$18</f>
        <v>100</v>
      </c>
      <c r="S42" s="26">
        <f t="shared" si="28"/>
        <v>0</v>
      </c>
      <c r="T42" s="48"/>
      <c r="U42" s="30">
        <f t="shared" si="1"/>
        <v>0.15089999999999998</v>
      </c>
      <c r="V42" s="31">
        <f t="shared" si="2"/>
        <v>-1</v>
      </c>
      <c r="X42" s="28"/>
      <c r="Y42" s="25">
        <f t="shared" ref="Y42:Y43" si="34">$F$18</f>
        <v>100</v>
      </c>
      <c r="Z42" s="26">
        <f t="shared" si="29"/>
        <v>0</v>
      </c>
      <c r="AA42" s="48"/>
      <c r="AB42" s="30">
        <f t="shared" si="3"/>
        <v>0</v>
      </c>
      <c r="AC42" s="31" t="str">
        <f t="shared" si="4"/>
        <v/>
      </c>
      <c r="AE42" s="28"/>
      <c r="AF42" s="25">
        <f t="shared" ref="AF42:AF43" si="35">$F$18</f>
        <v>100</v>
      </c>
      <c r="AG42" s="26">
        <f t="shared" si="30"/>
        <v>0</v>
      </c>
      <c r="AH42" s="48"/>
      <c r="AI42" s="30">
        <f t="shared" si="5"/>
        <v>0</v>
      </c>
      <c r="AJ42" s="31" t="str">
        <f t="shared" si="6"/>
        <v/>
      </c>
      <c r="AL42" s="28"/>
      <c r="AM42" s="25">
        <f t="shared" ref="AM42:AM43" si="36">$F$18</f>
        <v>100</v>
      </c>
      <c r="AN42" s="26">
        <f t="shared" si="31"/>
        <v>0</v>
      </c>
      <c r="AO42" s="48"/>
      <c r="AP42" s="30">
        <f t="shared" si="7"/>
        <v>0</v>
      </c>
      <c r="AQ42" s="31" t="str">
        <f t="shared" si="8"/>
        <v/>
      </c>
    </row>
    <row r="43" spans="2:43" x14ac:dyDescent="0.2">
      <c r="B43" s="46"/>
      <c r="C43" s="21"/>
      <c r="D43" s="22"/>
      <c r="E43" s="23"/>
      <c r="F43" s="24"/>
      <c r="G43" s="25">
        <f t="shared" si="23"/>
        <v>100</v>
      </c>
      <c r="H43" s="26">
        <f t="shared" si="24"/>
        <v>0</v>
      </c>
      <c r="I43" s="47"/>
      <c r="J43" s="28"/>
      <c r="K43" s="25">
        <f t="shared" si="32"/>
        <v>100</v>
      </c>
      <c r="L43" s="26">
        <f t="shared" si="25"/>
        <v>0</v>
      </c>
      <c r="M43" s="48"/>
      <c r="N43" s="30">
        <f t="shared" si="26"/>
        <v>0</v>
      </c>
      <c r="O43" s="31" t="str">
        <f t="shared" si="27"/>
        <v/>
      </c>
      <c r="Q43" s="28"/>
      <c r="R43" s="25">
        <f t="shared" si="33"/>
        <v>100</v>
      </c>
      <c r="S43" s="26">
        <f t="shared" si="28"/>
        <v>0</v>
      </c>
      <c r="T43" s="48"/>
      <c r="U43" s="30">
        <f t="shared" si="1"/>
        <v>0</v>
      </c>
      <c r="V43" s="31" t="str">
        <f t="shared" si="2"/>
        <v/>
      </c>
      <c r="X43" s="28"/>
      <c r="Y43" s="25">
        <f t="shared" si="34"/>
        <v>100</v>
      </c>
      <c r="Z43" s="26">
        <f t="shared" si="29"/>
        <v>0</v>
      </c>
      <c r="AA43" s="48"/>
      <c r="AB43" s="30">
        <f t="shared" si="3"/>
        <v>0</v>
      </c>
      <c r="AC43" s="31" t="str">
        <f t="shared" si="4"/>
        <v/>
      </c>
      <c r="AE43" s="28"/>
      <c r="AF43" s="25">
        <f t="shared" si="35"/>
        <v>100</v>
      </c>
      <c r="AG43" s="26">
        <f t="shared" si="30"/>
        <v>0</v>
      </c>
      <c r="AH43" s="48"/>
      <c r="AI43" s="30">
        <f t="shared" si="5"/>
        <v>0</v>
      </c>
      <c r="AJ43" s="31" t="str">
        <f t="shared" si="6"/>
        <v/>
      </c>
      <c r="AL43" s="28"/>
      <c r="AM43" s="25">
        <f t="shared" si="36"/>
        <v>100</v>
      </c>
      <c r="AN43" s="26">
        <f t="shared" si="31"/>
        <v>0</v>
      </c>
      <c r="AO43" s="48"/>
      <c r="AP43" s="30">
        <f t="shared" si="7"/>
        <v>0</v>
      </c>
      <c r="AQ43" s="31" t="str">
        <f t="shared" si="8"/>
        <v/>
      </c>
    </row>
    <row r="44" spans="2:43" x14ac:dyDescent="0.2">
      <c r="B44" s="49" t="s">
        <v>35</v>
      </c>
      <c r="C44" s="21"/>
      <c r="D44" s="22" t="s">
        <v>30</v>
      </c>
      <c r="E44" s="23"/>
      <c r="F44" s="50">
        <v>6.0000000000000002E-5</v>
      </c>
      <c r="G44" s="51">
        <f>$F$18*(1+F74)</f>
        <v>103.58000000000001</v>
      </c>
      <c r="H44" s="26">
        <f>G44*F44</f>
        <v>6.2148000000000012E-3</v>
      </c>
      <c r="I44" s="27"/>
      <c r="J44" s="52">
        <v>6.9999999999999994E-5</v>
      </c>
      <c r="K44" s="51">
        <f>$F$18*(1+J74)</f>
        <v>103.35000000000001</v>
      </c>
      <c r="L44" s="26">
        <f>K44*J44</f>
        <v>7.2344999999999996E-3</v>
      </c>
      <c r="M44" s="27"/>
      <c r="N44" s="30">
        <f>L44-H44</f>
        <v>1.0196999999999984E-3</v>
      </c>
      <c r="O44" s="31">
        <f>IF((H44)=0,"",(N44/H44))</f>
        <v>0.16407607646263728</v>
      </c>
      <c r="Q44" s="52">
        <f>+J44</f>
        <v>6.9999999999999994E-5</v>
      </c>
      <c r="R44" s="51">
        <f>$F$18*(1+Q74)</f>
        <v>103.35000000000001</v>
      </c>
      <c r="S44" s="26">
        <f>R44*Q44</f>
        <v>7.2344999999999996E-3</v>
      </c>
      <c r="T44" s="27"/>
      <c r="U44" s="30">
        <f t="shared" si="1"/>
        <v>0</v>
      </c>
      <c r="V44" s="31">
        <f t="shared" si="2"/>
        <v>0</v>
      </c>
      <c r="X44" s="52">
        <f>+Q44</f>
        <v>6.9999999999999994E-5</v>
      </c>
      <c r="Y44" s="51">
        <f>$F$18*(1+X74)</f>
        <v>103.35000000000001</v>
      </c>
      <c r="Z44" s="26">
        <f>Y44*X44</f>
        <v>7.2344999999999996E-3</v>
      </c>
      <c r="AA44" s="27"/>
      <c r="AB44" s="30">
        <f t="shared" si="3"/>
        <v>0</v>
      </c>
      <c r="AC44" s="31">
        <f t="shared" si="4"/>
        <v>0</v>
      </c>
      <c r="AE44" s="52">
        <f>+X44</f>
        <v>6.9999999999999994E-5</v>
      </c>
      <c r="AF44" s="51">
        <f>$F$18*(1+AE74)</f>
        <v>103.35000000000001</v>
      </c>
      <c r="AG44" s="26">
        <f>AF44*AE44</f>
        <v>7.2344999999999996E-3</v>
      </c>
      <c r="AH44" s="27"/>
      <c r="AI44" s="30">
        <f t="shared" si="5"/>
        <v>0</v>
      </c>
      <c r="AJ44" s="31">
        <f t="shared" si="6"/>
        <v>0</v>
      </c>
      <c r="AL44" s="52">
        <f>+AE44</f>
        <v>6.9999999999999994E-5</v>
      </c>
      <c r="AM44" s="51">
        <f>$F$18*(1+AL74)</f>
        <v>103.35000000000001</v>
      </c>
      <c r="AN44" s="26">
        <f>AM44*AL44</f>
        <v>7.2344999999999996E-3</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3.5800000000000125</v>
      </c>
      <c r="H45" s="26">
        <f t="shared" si="24"/>
        <v>0.3656612000000013</v>
      </c>
      <c r="I45" s="27"/>
      <c r="J45" s="55">
        <f>0.64*$J$55+0.18*$J$56+0.18*$J$57</f>
        <v>0.10214000000000001</v>
      </c>
      <c r="K45" s="54">
        <f>$F$18*(1+$J$74)-$F$18</f>
        <v>3.3500000000000085</v>
      </c>
      <c r="L45" s="26">
        <f t="shared" si="25"/>
        <v>0.34216900000000089</v>
      </c>
      <c r="M45" s="27"/>
      <c r="N45" s="30">
        <f t="shared" si="26"/>
        <v>-2.3492200000000407E-2</v>
      </c>
      <c r="O45" s="31">
        <f t="shared" si="27"/>
        <v>-6.4245810055866812E-2</v>
      </c>
      <c r="Q45" s="55">
        <f>0.64*$Q$55+0.18*$Q$56+0.18*$Q$57</f>
        <v>0.10214000000000001</v>
      </c>
      <c r="R45" s="54">
        <f>$F$18*(1+Q74)-$F$18</f>
        <v>3.3500000000000085</v>
      </c>
      <c r="S45" s="26">
        <f t="shared" ref="S45" si="37">R45*Q45</f>
        <v>0.34216900000000089</v>
      </c>
      <c r="T45" s="27"/>
      <c r="U45" s="30">
        <f t="shared" si="1"/>
        <v>0</v>
      </c>
      <c r="V45" s="31">
        <f t="shared" si="2"/>
        <v>0</v>
      </c>
      <c r="X45" s="55">
        <f>0.64*$X$55+0.18*$X$56+0.18*$X$57</f>
        <v>0.10214000000000001</v>
      </c>
      <c r="Y45" s="54">
        <f>$F$18*(1+X74)-$F$18</f>
        <v>3.3500000000000085</v>
      </c>
      <c r="Z45" s="26">
        <f t="shared" ref="Z45" si="38">Y45*X45</f>
        <v>0.34216900000000089</v>
      </c>
      <c r="AA45" s="27"/>
      <c r="AB45" s="30">
        <f t="shared" si="3"/>
        <v>0</v>
      </c>
      <c r="AC45" s="31">
        <f t="shared" si="4"/>
        <v>0</v>
      </c>
      <c r="AE45" s="55">
        <f>0.64*$AE$55+0.18*$AE$56+0.18*$AE$57</f>
        <v>0.10214000000000001</v>
      </c>
      <c r="AF45" s="54">
        <f>$F$18*(1+AE74)-$F$18</f>
        <v>3.3500000000000085</v>
      </c>
      <c r="AG45" s="26">
        <f t="shared" ref="AG45" si="39">AF45*AE45</f>
        <v>0.34216900000000089</v>
      </c>
      <c r="AH45" s="27"/>
      <c r="AI45" s="30">
        <f t="shared" si="5"/>
        <v>0</v>
      </c>
      <c r="AJ45" s="31">
        <f t="shared" si="6"/>
        <v>0</v>
      </c>
      <c r="AL45" s="55">
        <f>0.64*$AL$55+0.18*$AL$56+0.18*$AL$57</f>
        <v>0.10214000000000001</v>
      </c>
      <c r="AM45" s="54">
        <f>$F$18*(1+AL74)-$F$18</f>
        <v>3.3500000000000085</v>
      </c>
      <c r="AN45" s="26">
        <f t="shared" ref="AN45" si="40">AM45*AL45</f>
        <v>0.34216900000000089</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7"/>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13.171876000000001</v>
      </c>
      <c r="I47" s="40"/>
      <c r="J47" s="59"/>
      <c r="K47" s="61"/>
      <c r="L47" s="60">
        <f>SUM(L40:L46)+L39</f>
        <v>16.9339035</v>
      </c>
      <c r="M47" s="40"/>
      <c r="N47" s="43">
        <f t="shared" ref="N47:N65" si="41">L47-H47</f>
        <v>3.7620274999999985</v>
      </c>
      <c r="O47" s="44">
        <f t="shared" si="27"/>
        <v>0.28561060702363111</v>
      </c>
      <c r="Q47" s="59"/>
      <c r="R47" s="61"/>
      <c r="S47" s="60">
        <f>SUM(S40:S46)+S39</f>
        <v>19.259403500000001</v>
      </c>
      <c r="T47" s="40"/>
      <c r="U47" s="43">
        <f t="shared" si="1"/>
        <v>2.3255000000000017</v>
      </c>
      <c r="V47" s="44">
        <f t="shared" si="2"/>
        <v>0.13732805315679292</v>
      </c>
      <c r="X47" s="59"/>
      <c r="Y47" s="61"/>
      <c r="Z47" s="60">
        <f>SUM(Z40:Z46)+Z39</f>
        <v>22.689403500000001</v>
      </c>
      <c r="AA47" s="40"/>
      <c r="AB47" s="43">
        <f t="shared" si="3"/>
        <v>3.4299999999999997</v>
      </c>
      <c r="AC47" s="44">
        <f t="shared" si="4"/>
        <v>0.17809482001869889</v>
      </c>
      <c r="AE47" s="59"/>
      <c r="AF47" s="61"/>
      <c r="AG47" s="60">
        <f>SUM(AG40:AG46)+AG39</f>
        <v>26.169403499999998</v>
      </c>
      <c r="AH47" s="40"/>
      <c r="AI47" s="43">
        <f t="shared" si="5"/>
        <v>3.4799999999999969</v>
      </c>
      <c r="AJ47" s="44">
        <f t="shared" si="6"/>
        <v>0.15337556141570652</v>
      </c>
      <c r="AL47" s="59"/>
      <c r="AM47" s="61"/>
      <c r="AN47" s="60">
        <f>SUM(AN40:AN46)+AN39</f>
        <v>29.239403500000002</v>
      </c>
      <c r="AO47" s="40"/>
      <c r="AP47" s="43">
        <f t="shared" si="7"/>
        <v>3.0700000000000038</v>
      </c>
      <c r="AQ47" s="44">
        <f t="shared" si="8"/>
        <v>0.11731257076608582</v>
      </c>
    </row>
    <row r="48" spans="2:43" x14ac:dyDescent="0.2">
      <c r="B48" s="27" t="s">
        <v>39</v>
      </c>
      <c r="C48" s="27"/>
      <c r="D48" s="62" t="s">
        <v>30</v>
      </c>
      <c r="E48" s="63"/>
      <c r="F48" s="28">
        <v>7.7000000000000002E-3</v>
      </c>
      <c r="G48" s="64">
        <f>F18*(1+F74)</f>
        <v>103.58000000000001</v>
      </c>
      <c r="H48" s="26">
        <f>G48*F48</f>
        <v>0.79756600000000011</v>
      </c>
      <c r="I48" s="27"/>
      <c r="J48" s="28">
        <v>7.7000000000000002E-3</v>
      </c>
      <c r="K48" s="65">
        <f>F18*(1+J74)</f>
        <v>103.35000000000001</v>
      </c>
      <c r="L48" s="26">
        <f>K48*J48</f>
        <v>0.79579500000000014</v>
      </c>
      <c r="M48" s="27"/>
      <c r="N48" s="30">
        <f t="shared" si="41"/>
        <v>-1.770999999999967E-3</v>
      </c>
      <c r="O48" s="31">
        <f t="shared" si="27"/>
        <v>-2.2205058891677514E-3</v>
      </c>
      <c r="Q48" s="28">
        <f>+J48</f>
        <v>7.7000000000000002E-3</v>
      </c>
      <c r="R48" s="65">
        <f>$F$18*(1+Q74)</f>
        <v>103.35000000000001</v>
      </c>
      <c r="S48" s="26">
        <f>R48*Q48</f>
        <v>0.79579500000000014</v>
      </c>
      <c r="T48" s="27"/>
      <c r="U48" s="30">
        <f t="shared" si="1"/>
        <v>0</v>
      </c>
      <c r="V48" s="31">
        <f t="shared" si="2"/>
        <v>0</v>
      </c>
      <c r="X48" s="28">
        <f>+Q48</f>
        <v>7.7000000000000002E-3</v>
      </c>
      <c r="Y48" s="65">
        <f>$F$18*(1+X74)</f>
        <v>103.35000000000001</v>
      </c>
      <c r="Z48" s="26">
        <f>Y48*X48</f>
        <v>0.79579500000000014</v>
      </c>
      <c r="AA48" s="27"/>
      <c r="AB48" s="30">
        <f t="shared" si="3"/>
        <v>0</v>
      </c>
      <c r="AC48" s="31">
        <f t="shared" si="4"/>
        <v>0</v>
      </c>
      <c r="AE48" s="28">
        <f>+X48</f>
        <v>7.7000000000000002E-3</v>
      </c>
      <c r="AF48" s="65">
        <f>$F$18*(1+AE74)</f>
        <v>103.35000000000001</v>
      </c>
      <c r="AG48" s="26">
        <f>AF48*AE48</f>
        <v>0.79579500000000014</v>
      </c>
      <c r="AH48" s="27"/>
      <c r="AI48" s="30">
        <f t="shared" si="5"/>
        <v>0</v>
      </c>
      <c r="AJ48" s="31">
        <f t="shared" si="6"/>
        <v>0</v>
      </c>
      <c r="AL48" s="28">
        <f>+AE48</f>
        <v>7.7000000000000002E-3</v>
      </c>
      <c r="AM48" s="65">
        <f>$F$18*(1+AL74)</f>
        <v>103.35000000000001</v>
      </c>
      <c r="AN48" s="26">
        <f>AM48*AL48</f>
        <v>0.79579500000000014</v>
      </c>
      <c r="AO48" s="27"/>
      <c r="AP48" s="30">
        <f t="shared" si="7"/>
        <v>0</v>
      </c>
      <c r="AQ48" s="31">
        <f t="shared" si="8"/>
        <v>0</v>
      </c>
    </row>
    <row r="49" spans="2:43" ht="25.5" x14ac:dyDescent="0.2">
      <c r="B49" s="66" t="s">
        <v>40</v>
      </c>
      <c r="C49" s="27"/>
      <c r="D49" s="62" t="s">
        <v>30</v>
      </c>
      <c r="E49" s="63"/>
      <c r="F49" s="28">
        <v>4.1999999999999997E-3</v>
      </c>
      <c r="G49" s="64">
        <f>G48</f>
        <v>103.58000000000001</v>
      </c>
      <c r="H49" s="26">
        <f>G49*F49</f>
        <v>0.43503600000000003</v>
      </c>
      <c r="I49" s="27"/>
      <c r="J49" s="28">
        <v>4.1999999999999997E-3</v>
      </c>
      <c r="K49" s="65">
        <f>K48</f>
        <v>103.35000000000001</v>
      </c>
      <c r="L49" s="26">
        <f>K49*J49</f>
        <v>0.43407000000000001</v>
      </c>
      <c r="M49" s="27"/>
      <c r="N49" s="30">
        <f t="shared" si="41"/>
        <v>-9.660000000000224E-4</v>
      </c>
      <c r="O49" s="31">
        <f t="shared" si="27"/>
        <v>-2.2205058891678442E-3</v>
      </c>
      <c r="Q49" s="28">
        <f>+J49</f>
        <v>4.1999999999999997E-3</v>
      </c>
      <c r="R49" s="65">
        <f>R48</f>
        <v>103.35000000000001</v>
      </c>
      <c r="S49" s="26">
        <f>R49*Q49</f>
        <v>0.43407000000000001</v>
      </c>
      <c r="T49" s="27"/>
      <c r="U49" s="30">
        <f t="shared" si="1"/>
        <v>0</v>
      </c>
      <c r="V49" s="31">
        <f t="shared" si="2"/>
        <v>0</v>
      </c>
      <c r="X49" s="28">
        <f>+Q49</f>
        <v>4.1999999999999997E-3</v>
      </c>
      <c r="Y49" s="65">
        <f>Y48</f>
        <v>103.35000000000001</v>
      </c>
      <c r="Z49" s="26">
        <f>Y49*X49</f>
        <v>0.43407000000000001</v>
      </c>
      <c r="AA49" s="27"/>
      <c r="AB49" s="30">
        <f t="shared" si="3"/>
        <v>0</v>
      </c>
      <c r="AC49" s="31">
        <f t="shared" si="4"/>
        <v>0</v>
      </c>
      <c r="AE49" s="28">
        <f>+X49</f>
        <v>4.1999999999999997E-3</v>
      </c>
      <c r="AF49" s="65">
        <f>AF48</f>
        <v>103.35000000000001</v>
      </c>
      <c r="AG49" s="26">
        <f>AF49*AE49</f>
        <v>0.43407000000000001</v>
      </c>
      <c r="AH49" s="27"/>
      <c r="AI49" s="30">
        <f t="shared" si="5"/>
        <v>0</v>
      </c>
      <c r="AJ49" s="31">
        <f t="shared" si="6"/>
        <v>0</v>
      </c>
      <c r="AL49" s="28">
        <f>+AE49</f>
        <v>4.1999999999999997E-3</v>
      </c>
      <c r="AM49" s="65">
        <f>AM48</f>
        <v>103.35000000000001</v>
      </c>
      <c r="AN49" s="26">
        <f>AM49*AL49</f>
        <v>0.43407000000000001</v>
      </c>
      <c r="AO49" s="27"/>
      <c r="AP49" s="30">
        <f t="shared" si="7"/>
        <v>0</v>
      </c>
      <c r="AQ49" s="31">
        <f t="shared" si="8"/>
        <v>0</v>
      </c>
    </row>
    <row r="50" spans="2:43" ht="25.5" x14ac:dyDescent="0.2">
      <c r="B50" s="56" t="s">
        <v>41</v>
      </c>
      <c r="C50" s="35"/>
      <c r="D50" s="35"/>
      <c r="E50" s="35"/>
      <c r="F50" s="67"/>
      <c r="G50" s="59"/>
      <c r="H50" s="60">
        <f>SUM(H47:H49)</f>
        <v>14.404478000000001</v>
      </c>
      <c r="I50" s="68"/>
      <c r="J50" s="69"/>
      <c r="K50" s="70"/>
      <c r="L50" s="60">
        <f>SUM(L47:L49)</f>
        <v>18.1637685</v>
      </c>
      <c r="M50" s="68"/>
      <c r="N50" s="43">
        <f t="shared" si="41"/>
        <v>3.7592904999999988</v>
      </c>
      <c r="O50" s="44">
        <f t="shared" si="27"/>
        <v>0.2609806825349727</v>
      </c>
      <c r="Q50" s="69"/>
      <c r="R50" s="70"/>
      <c r="S50" s="60">
        <f>SUM(S47:S49)</f>
        <v>20.489268500000001</v>
      </c>
      <c r="T50" s="68"/>
      <c r="U50" s="43">
        <f t="shared" si="1"/>
        <v>2.3255000000000017</v>
      </c>
      <c r="V50" s="44">
        <f t="shared" si="2"/>
        <v>0.12802959914403234</v>
      </c>
      <c r="X50" s="69"/>
      <c r="Y50" s="70"/>
      <c r="Z50" s="60">
        <f>SUM(Z47:Z49)</f>
        <v>23.919268500000001</v>
      </c>
      <c r="AA50" s="68"/>
      <c r="AB50" s="43">
        <f t="shared" si="3"/>
        <v>3.4299999999999997</v>
      </c>
      <c r="AC50" s="44">
        <f t="shared" si="4"/>
        <v>0.16740470749358374</v>
      </c>
      <c r="AE50" s="69"/>
      <c r="AF50" s="70"/>
      <c r="AG50" s="60">
        <f>SUM(AG47:AG49)</f>
        <v>27.399268499999998</v>
      </c>
      <c r="AH50" s="68"/>
      <c r="AI50" s="43">
        <f t="shared" si="5"/>
        <v>3.4799999999999969</v>
      </c>
      <c r="AJ50" s="44">
        <f t="shared" si="6"/>
        <v>0.1454893990591726</v>
      </c>
      <c r="AL50" s="69"/>
      <c r="AM50" s="70"/>
      <c r="AN50" s="60">
        <f>SUM(AN47:AN49)</f>
        <v>30.469268500000002</v>
      </c>
      <c r="AO50" s="68"/>
      <c r="AP50" s="43">
        <f t="shared" si="7"/>
        <v>3.0700000000000038</v>
      </c>
      <c r="AQ50" s="44">
        <f t="shared" si="8"/>
        <v>0.11204678694250557</v>
      </c>
    </row>
    <row r="51" spans="2:43" ht="25.5" x14ac:dyDescent="0.2">
      <c r="B51" s="71" t="s">
        <v>42</v>
      </c>
      <c r="C51" s="21"/>
      <c r="D51" s="22" t="s">
        <v>30</v>
      </c>
      <c r="E51" s="23"/>
      <c r="F51" s="72">
        <v>4.4000000000000003E-3</v>
      </c>
      <c r="G51" s="64">
        <f>G49</f>
        <v>103.58000000000001</v>
      </c>
      <c r="H51" s="73">
        <f t="shared" ref="H51:H57" si="42">G51*F51</f>
        <v>0.4557520000000001</v>
      </c>
      <c r="I51" s="27"/>
      <c r="J51" s="72">
        <v>4.4000000000000003E-3</v>
      </c>
      <c r="K51" s="65">
        <f>K49</f>
        <v>103.35000000000001</v>
      </c>
      <c r="L51" s="73">
        <f t="shared" ref="L51:L57" si="43">K51*J51</f>
        <v>0.45474000000000009</v>
      </c>
      <c r="M51" s="27"/>
      <c r="N51" s="30">
        <f t="shared" si="41"/>
        <v>-1.0120000000000129E-3</v>
      </c>
      <c r="O51" s="74">
        <f t="shared" si="27"/>
        <v>-2.2205058891678208E-3</v>
      </c>
      <c r="Q51" s="72">
        <f>+J51</f>
        <v>4.4000000000000003E-3</v>
      </c>
      <c r="R51" s="65">
        <f>R49</f>
        <v>103.35000000000001</v>
      </c>
      <c r="S51" s="73">
        <f t="shared" ref="S51:S57" si="44">R51*Q51</f>
        <v>0.45474000000000009</v>
      </c>
      <c r="T51" s="27"/>
      <c r="U51" s="30">
        <f t="shared" si="1"/>
        <v>0</v>
      </c>
      <c r="V51" s="74">
        <f t="shared" si="2"/>
        <v>0</v>
      </c>
      <c r="X51" s="72">
        <f>+Q51</f>
        <v>4.4000000000000003E-3</v>
      </c>
      <c r="Y51" s="65">
        <f>Y49</f>
        <v>103.35000000000001</v>
      </c>
      <c r="Z51" s="73">
        <f t="shared" ref="Z51:Z57" si="45">Y51*X51</f>
        <v>0.45474000000000009</v>
      </c>
      <c r="AA51" s="27"/>
      <c r="AB51" s="30">
        <f t="shared" si="3"/>
        <v>0</v>
      </c>
      <c r="AC51" s="74">
        <f t="shared" si="4"/>
        <v>0</v>
      </c>
      <c r="AE51" s="72">
        <f>+X51</f>
        <v>4.4000000000000003E-3</v>
      </c>
      <c r="AF51" s="65">
        <f>AF49</f>
        <v>103.35000000000001</v>
      </c>
      <c r="AG51" s="73">
        <f t="shared" ref="AG51:AG57" si="46">AF51*AE51</f>
        <v>0.45474000000000009</v>
      </c>
      <c r="AH51" s="27"/>
      <c r="AI51" s="30">
        <f t="shared" si="5"/>
        <v>0</v>
      </c>
      <c r="AJ51" s="74">
        <f t="shared" si="6"/>
        <v>0</v>
      </c>
      <c r="AL51" s="72">
        <f>+AE51</f>
        <v>4.4000000000000003E-3</v>
      </c>
      <c r="AM51" s="65">
        <f>AM49</f>
        <v>103.35000000000001</v>
      </c>
      <c r="AN51" s="73">
        <f t="shared" ref="AN51:AN57" si="47">AM51*AL51</f>
        <v>0.45474000000000009</v>
      </c>
      <c r="AO51" s="27"/>
      <c r="AP51" s="30">
        <f t="shared" si="7"/>
        <v>0</v>
      </c>
      <c r="AQ51" s="74">
        <f t="shared" si="8"/>
        <v>0</v>
      </c>
    </row>
    <row r="52" spans="2:43" ht="25.5" x14ac:dyDescent="0.2">
      <c r="B52" s="71" t="s">
        <v>43</v>
      </c>
      <c r="C52" s="21"/>
      <c r="D52" s="22" t="s">
        <v>30</v>
      </c>
      <c r="E52" s="23"/>
      <c r="F52" s="72">
        <v>1.2999999999999999E-3</v>
      </c>
      <c r="G52" s="64">
        <f>G49</f>
        <v>103.58000000000001</v>
      </c>
      <c r="H52" s="73">
        <f t="shared" si="42"/>
        <v>0.13465400000000002</v>
      </c>
      <c r="I52" s="27"/>
      <c r="J52" s="72">
        <v>1.2999999999999999E-3</v>
      </c>
      <c r="K52" s="65">
        <f>K49</f>
        <v>103.35000000000001</v>
      </c>
      <c r="L52" s="73">
        <f t="shared" si="43"/>
        <v>0.134355</v>
      </c>
      <c r="M52" s="27"/>
      <c r="N52" s="30">
        <f t="shared" si="41"/>
        <v>-2.9900000000002147E-4</v>
      </c>
      <c r="O52" s="74">
        <f t="shared" si="27"/>
        <v>-2.2205058891679522E-3</v>
      </c>
      <c r="Q52" s="72">
        <f>+J52</f>
        <v>1.2999999999999999E-3</v>
      </c>
      <c r="R52" s="65">
        <f>R49</f>
        <v>103.35000000000001</v>
      </c>
      <c r="S52" s="73">
        <f t="shared" si="44"/>
        <v>0.134355</v>
      </c>
      <c r="T52" s="27"/>
      <c r="U52" s="30">
        <f t="shared" si="1"/>
        <v>0</v>
      </c>
      <c r="V52" s="74">
        <f t="shared" si="2"/>
        <v>0</v>
      </c>
      <c r="X52" s="72">
        <f>+Q52</f>
        <v>1.2999999999999999E-3</v>
      </c>
      <c r="Y52" s="65">
        <f>Y49</f>
        <v>103.35000000000001</v>
      </c>
      <c r="Z52" s="73">
        <f t="shared" si="45"/>
        <v>0.134355</v>
      </c>
      <c r="AA52" s="27"/>
      <c r="AB52" s="30">
        <f t="shared" si="3"/>
        <v>0</v>
      </c>
      <c r="AC52" s="74">
        <f t="shared" si="4"/>
        <v>0</v>
      </c>
      <c r="AE52" s="72">
        <f>+X52</f>
        <v>1.2999999999999999E-3</v>
      </c>
      <c r="AF52" s="65">
        <f>AF49</f>
        <v>103.35000000000001</v>
      </c>
      <c r="AG52" s="73">
        <f t="shared" si="46"/>
        <v>0.134355</v>
      </c>
      <c r="AH52" s="27"/>
      <c r="AI52" s="30">
        <f t="shared" si="5"/>
        <v>0</v>
      </c>
      <c r="AJ52" s="74">
        <f t="shared" si="6"/>
        <v>0</v>
      </c>
      <c r="AL52" s="72">
        <f>+AE52</f>
        <v>1.2999999999999999E-3</v>
      </c>
      <c r="AM52" s="65">
        <f>AM49</f>
        <v>103.35000000000001</v>
      </c>
      <c r="AN52" s="73">
        <f t="shared" si="47"/>
        <v>0.134355</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7"/>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100</v>
      </c>
      <c r="H54" s="73">
        <f t="shared" si="42"/>
        <v>0.69399999999999995</v>
      </c>
      <c r="I54" s="27"/>
      <c r="J54" s="72">
        <f>+F54</f>
        <v>6.94E-3</v>
      </c>
      <c r="K54" s="76">
        <f>$F$18</f>
        <v>100</v>
      </c>
      <c r="L54" s="73">
        <f t="shared" si="43"/>
        <v>0.69399999999999995</v>
      </c>
      <c r="M54" s="27"/>
      <c r="N54" s="30">
        <f t="shared" si="41"/>
        <v>0</v>
      </c>
      <c r="O54" s="74">
        <f t="shared" si="27"/>
        <v>0</v>
      </c>
      <c r="Q54" s="72">
        <f>+J54</f>
        <v>6.94E-3</v>
      </c>
      <c r="R54" s="76">
        <f>$F$18</f>
        <v>100</v>
      </c>
      <c r="S54" s="73">
        <f t="shared" si="44"/>
        <v>0.69399999999999995</v>
      </c>
      <c r="T54" s="27"/>
      <c r="U54" s="30">
        <f t="shared" si="1"/>
        <v>0</v>
      </c>
      <c r="V54" s="74">
        <f t="shared" si="2"/>
        <v>0</v>
      </c>
      <c r="X54" s="72">
        <f>+Q54</f>
        <v>6.94E-3</v>
      </c>
      <c r="Y54" s="76">
        <f>$F$18</f>
        <v>100</v>
      </c>
      <c r="Z54" s="73">
        <f t="shared" si="45"/>
        <v>0.69399999999999995</v>
      </c>
      <c r="AA54" s="27"/>
      <c r="AB54" s="30">
        <f t="shared" si="3"/>
        <v>0</v>
      </c>
      <c r="AC54" s="74">
        <f t="shared" si="4"/>
        <v>0</v>
      </c>
      <c r="AE54" s="72">
        <f>+X54</f>
        <v>6.94E-3</v>
      </c>
      <c r="AF54" s="76">
        <f>$F$18</f>
        <v>100</v>
      </c>
      <c r="AG54" s="73">
        <f t="shared" si="46"/>
        <v>0.69399999999999995</v>
      </c>
      <c r="AH54" s="27"/>
      <c r="AI54" s="30">
        <f t="shared" si="5"/>
        <v>0</v>
      </c>
      <c r="AJ54" s="74">
        <f t="shared" si="6"/>
        <v>0</v>
      </c>
      <c r="AL54" s="72">
        <f>+AE54</f>
        <v>6.94E-3</v>
      </c>
      <c r="AM54" s="76">
        <f>$F$18</f>
        <v>100</v>
      </c>
      <c r="AN54" s="73">
        <f t="shared" si="47"/>
        <v>0.69399999999999995</v>
      </c>
      <c r="AO54" s="27"/>
      <c r="AP54" s="30">
        <f t="shared" si="7"/>
        <v>0</v>
      </c>
      <c r="AQ54" s="74">
        <f t="shared" si="8"/>
        <v>0</v>
      </c>
    </row>
    <row r="55" spans="2:43" x14ac:dyDescent="0.2">
      <c r="B55" s="49" t="s">
        <v>46</v>
      </c>
      <c r="C55" s="21"/>
      <c r="D55" s="22"/>
      <c r="E55" s="23"/>
      <c r="F55" s="72">
        <v>0.08</v>
      </c>
      <c r="G55" s="77">
        <f>0.64*$F$18</f>
        <v>64</v>
      </c>
      <c r="H55" s="73">
        <f t="shared" si="42"/>
        <v>5.12</v>
      </c>
      <c r="I55" s="27"/>
      <c r="J55" s="72">
        <v>0.08</v>
      </c>
      <c r="K55" s="77">
        <f>$G$55</f>
        <v>64</v>
      </c>
      <c r="L55" s="73">
        <f t="shared" si="43"/>
        <v>5.12</v>
      </c>
      <c r="M55" s="27"/>
      <c r="N55" s="30">
        <f t="shared" si="41"/>
        <v>0</v>
      </c>
      <c r="O55" s="74">
        <f t="shared" si="27"/>
        <v>0</v>
      </c>
      <c r="Q55" s="72">
        <v>0.08</v>
      </c>
      <c r="R55" s="77">
        <f>$G$55</f>
        <v>64</v>
      </c>
      <c r="S55" s="73">
        <f t="shared" si="44"/>
        <v>5.12</v>
      </c>
      <c r="T55" s="27"/>
      <c r="U55" s="30">
        <f t="shared" si="1"/>
        <v>0</v>
      </c>
      <c r="V55" s="74">
        <f t="shared" si="2"/>
        <v>0</v>
      </c>
      <c r="X55" s="72">
        <v>0.08</v>
      </c>
      <c r="Y55" s="77">
        <f>$G$55</f>
        <v>64</v>
      </c>
      <c r="Z55" s="73">
        <f t="shared" si="45"/>
        <v>5.12</v>
      </c>
      <c r="AA55" s="27"/>
      <c r="AB55" s="30">
        <f t="shared" si="3"/>
        <v>0</v>
      </c>
      <c r="AC55" s="74">
        <f t="shared" si="4"/>
        <v>0</v>
      </c>
      <c r="AE55" s="72">
        <v>0.08</v>
      </c>
      <c r="AF55" s="77">
        <f>$G$55</f>
        <v>64</v>
      </c>
      <c r="AG55" s="73">
        <f t="shared" si="46"/>
        <v>5.12</v>
      </c>
      <c r="AH55" s="27"/>
      <c r="AI55" s="30">
        <f t="shared" si="5"/>
        <v>0</v>
      </c>
      <c r="AJ55" s="74">
        <f t="shared" si="6"/>
        <v>0</v>
      </c>
      <c r="AL55" s="72">
        <v>0.08</v>
      </c>
      <c r="AM55" s="77">
        <f>$G$55</f>
        <v>64</v>
      </c>
      <c r="AN55" s="73">
        <f t="shared" si="47"/>
        <v>5.12</v>
      </c>
      <c r="AO55" s="27"/>
      <c r="AP55" s="30">
        <f t="shared" si="7"/>
        <v>0</v>
      </c>
      <c r="AQ55" s="74">
        <f t="shared" si="8"/>
        <v>0</v>
      </c>
    </row>
    <row r="56" spans="2:43" x14ac:dyDescent="0.2">
      <c r="B56" s="49" t="s">
        <v>47</v>
      </c>
      <c r="C56" s="21"/>
      <c r="D56" s="22"/>
      <c r="E56" s="23"/>
      <c r="F56" s="72">
        <v>0.122</v>
      </c>
      <c r="G56" s="77">
        <f>0.18*$F$18</f>
        <v>18</v>
      </c>
      <c r="H56" s="73">
        <f t="shared" si="42"/>
        <v>2.1959999999999997</v>
      </c>
      <c r="I56" s="27"/>
      <c r="J56" s="72">
        <v>0.122</v>
      </c>
      <c r="K56" s="77">
        <f>$G$56</f>
        <v>18</v>
      </c>
      <c r="L56" s="73">
        <f t="shared" si="43"/>
        <v>2.1959999999999997</v>
      </c>
      <c r="M56" s="27"/>
      <c r="N56" s="30">
        <f t="shared" si="41"/>
        <v>0</v>
      </c>
      <c r="O56" s="74">
        <f t="shared" si="27"/>
        <v>0</v>
      </c>
      <c r="Q56" s="72">
        <v>0.122</v>
      </c>
      <c r="R56" s="77">
        <f>$G$56</f>
        <v>18</v>
      </c>
      <c r="S56" s="73">
        <f t="shared" si="44"/>
        <v>2.1959999999999997</v>
      </c>
      <c r="T56" s="27"/>
      <c r="U56" s="30">
        <f t="shared" si="1"/>
        <v>0</v>
      </c>
      <c r="V56" s="74">
        <f t="shared" si="2"/>
        <v>0</v>
      </c>
      <c r="X56" s="72">
        <v>0.122</v>
      </c>
      <c r="Y56" s="77">
        <f>$G$56</f>
        <v>18</v>
      </c>
      <c r="Z56" s="73">
        <f t="shared" si="45"/>
        <v>2.1959999999999997</v>
      </c>
      <c r="AA56" s="27"/>
      <c r="AB56" s="30">
        <f t="shared" si="3"/>
        <v>0</v>
      </c>
      <c r="AC56" s="74">
        <f t="shared" si="4"/>
        <v>0</v>
      </c>
      <c r="AE56" s="72">
        <v>0.122</v>
      </c>
      <c r="AF56" s="77">
        <f>$G$56</f>
        <v>18</v>
      </c>
      <c r="AG56" s="73">
        <f t="shared" si="46"/>
        <v>2.1959999999999997</v>
      </c>
      <c r="AH56" s="27"/>
      <c r="AI56" s="30">
        <f t="shared" si="5"/>
        <v>0</v>
      </c>
      <c r="AJ56" s="74">
        <f t="shared" si="6"/>
        <v>0</v>
      </c>
      <c r="AL56" s="72">
        <v>0.122</v>
      </c>
      <c r="AM56" s="77">
        <f>$G$56</f>
        <v>18</v>
      </c>
      <c r="AN56" s="73">
        <f t="shared" si="47"/>
        <v>2.1959999999999997</v>
      </c>
      <c r="AO56" s="27"/>
      <c r="AP56" s="30">
        <f t="shared" si="7"/>
        <v>0</v>
      </c>
      <c r="AQ56" s="74">
        <f t="shared" si="8"/>
        <v>0</v>
      </c>
    </row>
    <row r="57" spans="2:43" x14ac:dyDescent="0.2">
      <c r="B57" s="11" t="s">
        <v>48</v>
      </c>
      <c r="C57" s="21"/>
      <c r="D57" s="22"/>
      <c r="E57" s="23"/>
      <c r="F57" s="72">
        <v>0.161</v>
      </c>
      <c r="G57" s="77">
        <f>0.18*$F$18</f>
        <v>18</v>
      </c>
      <c r="H57" s="73">
        <f t="shared" si="42"/>
        <v>2.8980000000000001</v>
      </c>
      <c r="I57" s="27"/>
      <c r="J57" s="72">
        <v>0.161</v>
      </c>
      <c r="K57" s="77">
        <f>$G$57</f>
        <v>18</v>
      </c>
      <c r="L57" s="73">
        <f t="shared" si="43"/>
        <v>2.8980000000000001</v>
      </c>
      <c r="M57" s="27"/>
      <c r="N57" s="30">
        <f t="shared" si="41"/>
        <v>0</v>
      </c>
      <c r="O57" s="74">
        <f t="shared" si="27"/>
        <v>0</v>
      </c>
      <c r="Q57" s="72">
        <v>0.161</v>
      </c>
      <c r="R57" s="77">
        <f>$G$57</f>
        <v>18</v>
      </c>
      <c r="S57" s="73">
        <f t="shared" si="44"/>
        <v>2.8980000000000001</v>
      </c>
      <c r="T57" s="27"/>
      <c r="U57" s="30">
        <f t="shared" si="1"/>
        <v>0</v>
      </c>
      <c r="V57" s="74">
        <f t="shared" si="2"/>
        <v>0</v>
      </c>
      <c r="X57" s="72">
        <v>0.161</v>
      </c>
      <c r="Y57" s="77">
        <f>$G$57</f>
        <v>18</v>
      </c>
      <c r="Z57" s="73">
        <f t="shared" si="45"/>
        <v>2.8980000000000001</v>
      </c>
      <c r="AA57" s="27"/>
      <c r="AB57" s="30">
        <f t="shared" si="3"/>
        <v>0</v>
      </c>
      <c r="AC57" s="74">
        <f t="shared" si="4"/>
        <v>0</v>
      </c>
      <c r="AE57" s="72">
        <v>0.161</v>
      </c>
      <c r="AF57" s="77">
        <f>$G$57</f>
        <v>18</v>
      </c>
      <c r="AG57" s="73">
        <f t="shared" si="46"/>
        <v>2.8980000000000001</v>
      </c>
      <c r="AH57" s="27"/>
      <c r="AI57" s="30">
        <f t="shared" si="5"/>
        <v>0</v>
      </c>
      <c r="AJ57" s="74">
        <f t="shared" si="6"/>
        <v>0</v>
      </c>
      <c r="AL57" s="72">
        <v>0.161</v>
      </c>
      <c r="AM57" s="77">
        <f>$G$57</f>
        <v>18</v>
      </c>
      <c r="AN57" s="73">
        <f t="shared" si="47"/>
        <v>2.8980000000000001</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100</v>
      </c>
      <c r="H58" s="73">
        <f>G58*F58</f>
        <v>9.4</v>
      </c>
      <c r="I58" s="83"/>
      <c r="J58" s="72">
        <v>9.4E-2</v>
      </c>
      <c r="K58" s="82">
        <f>$G$58</f>
        <v>100</v>
      </c>
      <c r="L58" s="73">
        <f>K58*J58</f>
        <v>9.4</v>
      </c>
      <c r="M58" s="83"/>
      <c r="N58" s="84">
        <f t="shared" si="41"/>
        <v>0</v>
      </c>
      <c r="O58" s="74">
        <f t="shared" si="27"/>
        <v>0</v>
      </c>
      <c r="Q58" s="72">
        <v>9.4E-2</v>
      </c>
      <c r="R58" s="82">
        <f>$G$58</f>
        <v>100</v>
      </c>
      <c r="S58" s="73">
        <f>R58*Q58</f>
        <v>9.4</v>
      </c>
      <c r="T58" s="83"/>
      <c r="U58" s="84">
        <f t="shared" si="1"/>
        <v>0</v>
      </c>
      <c r="V58" s="74">
        <f t="shared" si="2"/>
        <v>0</v>
      </c>
      <c r="X58" s="72">
        <v>9.4E-2</v>
      </c>
      <c r="Y58" s="82">
        <f>$G$58</f>
        <v>100</v>
      </c>
      <c r="Z58" s="73">
        <f>Y58*X58</f>
        <v>9.4</v>
      </c>
      <c r="AA58" s="83"/>
      <c r="AB58" s="84">
        <f t="shared" si="3"/>
        <v>0</v>
      </c>
      <c r="AC58" s="74">
        <f t="shared" si="4"/>
        <v>0</v>
      </c>
      <c r="AE58" s="72">
        <v>9.4E-2</v>
      </c>
      <c r="AF58" s="82">
        <f>$G$58</f>
        <v>100</v>
      </c>
      <c r="AG58" s="73">
        <f>AF58*AE58</f>
        <v>9.4</v>
      </c>
      <c r="AH58" s="83"/>
      <c r="AI58" s="84">
        <f t="shared" si="5"/>
        <v>0</v>
      </c>
      <c r="AJ58" s="74">
        <f t="shared" si="6"/>
        <v>0</v>
      </c>
      <c r="AL58" s="72">
        <v>9.4E-2</v>
      </c>
      <c r="AM58" s="82">
        <f>$G$58</f>
        <v>100</v>
      </c>
      <c r="AN58" s="73">
        <f>AM58*AL58</f>
        <v>9.4</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0</v>
      </c>
      <c r="H59" s="73">
        <f>G59*F59</f>
        <v>0</v>
      </c>
      <c r="I59" s="83"/>
      <c r="J59" s="72">
        <v>0.11</v>
      </c>
      <c r="K59" s="82">
        <f>$G$59</f>
        <v>0</v>
      </c>
      <c r="L59" s="73">
        <f>K59*J59</f>
        <v>0</v>
      </c>
      <c r="M59" s="83"/>
      <c r="N59" s="84">
        <f t="shared" si="41"/>
        <v>0</v>
      </c>
      <c r="O59" s="74" t="str">
        <f t="shared" si="27"/>
        <v/>
      </c>
      <c r="Q59" s="72">
        <v>0.11</v>
      </c>
      <c r="R59" s="82">
        <f>$G$59</f>
        <v>0</v>
      </c>
      <c r="S59" s="73">
        <f>R59*Q59</f>
        <v>0</v>
      </c>
      <c r="T59" s="83"/>
      <c r="U59" s="84">
        <f t="shared" si="1"/>
        <v>0</v>
      </c>
      <c r="V59" s="74" t="str">
        <f t="shared" si="2"/>
        <v/>
      </c>
      <c r="X59" s="72">
        <v>0.11</v>
      </c>
      <c r="Y59" s="82">
        <f>$G$59</f>
        <v>0</v>
      </c>
      <c r="Z59" s="73">
        <f>Y59*X59</f>
        <v>0</v>
      </c>
      <c r="AA59" s="83"/>
      <c r="AB59" s="84">
        <f t="shared" si="3"/>
        <v>0</v>
      </c>
      <c r="AC59" s="74" t="str">
        <f t="shared" si="4"/>
        <v/>
      </c>
      <c r="AE59" s="72">
        <v>0.11</v>
      </c>
      <c r="AF59" s="82">
        <f>$G$59</f>
        <v>0</v>
      </c>
      <c r="AG59" s="73">
        <f>AF59*AE59</f>
        <v>0</v>
      </c>
      <c r="AH59" s="83"/>
      <c r="AI59" s="84">
        <f t="shared" si="5"/>
        <v>0</v>
      </c>
      <c r="AJ59" s="74" t="str">
        <f t="shared" si="6"/>
        <v/>
      </c>
      <c r="AL59" s="72">
        <v>0.11</v>
      </c>
      <c r="AM59" s="82">
        <f>$G$59</f>
        <v>0</v>
      </c>
      <c r="AN59" s="73">
        <f>AM59*AL59</f>
        <v>0</v>
      </c>
      <c r="AO59" s="83"/>
      <c r="AP59" s="84">
        <f t="shared" si="7"/>
        <v>0</v>
      </c>
      <c r="AQ59" s="74" t="str">
        <f t="shared" si="8"/>
        <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26.152884</v>
      </c>
      <c r="I61" s="100"/>
      <c r="J61" s="101"/>
      <c r="K61" s="101"/>
      <c r="L61" s="99">
        <f>SUM(L51:L57,L50)</f>
        <v>29.910863499999998</v>
      </c>
      <c r="M61" s="102"/>
      <c r="N61" s="103">
        <f t="shared" ref="N61" si="48">L61-H61</f>
        <v>3.7579794999999976</v>
      </c>
      <c r="O61" s="104">
        <f t="shared" ref="O61" si="49">IF((H61)=0,"",(N61/H61))</f>
        <v>0.14369273767283169</v>
      </c>
      <c r="Q61" s="101"/>
      <c r="R61" s="101"/>
      <c r="S61" s="103">
        <f>SUM(S51:S57,S50)</f>
        <v>32.236363500000003</v>
      </c>
      <c r="T61" s="102"/>
      <c r="U61" s="103">
        <f t="shared" si="1"/>
        <v>2.3255000000000052</v>
      </c>
      <c r="V61" s="104">
        <f>IF((L61)=0,"",(U61/L61))</f>
        <v>7.7747671845047384E-2</v>
      </c>
      <c r="X61" s="101"/>
      <c r="Y61" s="101"/>
      <c r="Z61" s="103">
        <f>SUM(Z51:Z57,Z50)</f>
        <v>35.666363500000003</v>
      </c>
      <c r="AA61" s="102"/>
      <c r="AB61" s="103">
        <f t="shared" si="3"/>
        <v>3.4299999999999997</v>
      </c>
      <c r="AC61" s="104">
        <f>IF((S61)=0,"",(AB61/S61))</f>
        <v>0.10640157969431011</v>
      </c>
      <c r="AE61" s="101"/>
      <c r="AF61" s="101"/>
      <c r="AG61" s="103">
        <f>SUM(AG51:AG57,AG50)</f>
        <v>39.1463635</v>
      </c>
      <c r="AH61" s="102"/>
      <c r="AI61" s="103">
        <f t="shared" ref="AI61:AI65" si="50">AG61-Z61</f>
        <v>3.4799999999999969</v>
      </c>
      <c r="AJ61" s="104">
        <f>IF((Z61)=0,"",(AI61/Z61))</f>
        <v>9.7570922810787719E-2</v>
      </c>
      <c r="AL61" s="101"/>
      <c r="AM61" s="101"/>
      <c r="AN61" s="103">
        <f>SUM(AN51:AN57,AN50)</f>
        <v>42.2163635</v>
      </c>
      <c r="AO61" s="102"/>
      <c r="AP61" s="103">
        <f t="shared" ref="AP61:AP65" si="51">AN61-AG61</f>
        <v>3.0700000000000003</v>
      </c>
      <c r="AQ61" s="104">
        <f>IF((AG61)=0,"",(AP61/AG61))</f>
        <v>7.8423631865575466E-2</v>
      </c>
    </row>
    <row r="62" spans="2:43" x14ac:dyDescent="0.2">
      <c r="B62" s="105" t="s">
        <v>52</v>
      </c>
      <c r="C62" s="21"/>
      <c r="D62" s="21"/>
      <c r="E62" s="21"/>
      <c r="F62" s="106">
        <v>0.13</v>
      </c>
      <c r="G62" s="107"/>
      <c r="H62" s="108">
        <f>H61*F62</f>
        <v>3.3998749200000002</v>
      </c>
      <c r="I62" s="109"/>
      <c r="J62" s="110">
        <v>0.13</v>
      </c>
      <c r="K62" s="109"/>
      <c r="L62" s="111">
        <f>L61*J62</f>
        <v>3.888412255</v>
      </c>
      <c r="M62" s="112"/>
      <c r="N62" s="113">
        <f t="shared" si="41"/>
        <v>0.48853733499999974</v>
      </c>
      <c r="O62" s="114">
        <f t="shared" si="27"/>
        <v>0.14369273767283172</v>
      </c>
      <c r="Q62" s="110">
        <v>0.13</v>
      </c>
      <c r="R62" s="109"/>
      <c r="S62" s="111">
        <f>S61*Q62</f>
        <v>4.1907272550000005</v>
      </c>
      <c r="T62" s="112"/>
      <c r="U62" s="113">
        <f t="shared" si="1"/>
        <v>0.30231500000000056</v>
      </c>
      <c r="V62" s="114">
        <f t="shared" ref="V62:V71" si="52">IF((L62)=0,"",(U62/L62))</f>
        <v>7.7747671845047342E-2</v>
      </c>
      <c r="X62" s="110">
        <v>0.13</v>
      </c>
      <c r="Y62" s="109"/>
      <c r="Z62" s="111">
        <f>Z61*X62</f>
        <v>4.6366272550000005</v>
      </c>
      <c r="AA62" s="112"/>
      <c r="AB62" s="113">
        <f t="shared" si="3"/>
        <v>0.44589999999999996</v>
      </c>
      <c r="AC62" s="114">
        <f t="shared" ref="AC62:AC71" si="53">IF((S62)=0,"",(AB62/S62))</f>
        <v>0.10640157969431011</v>
      </c>
      <c r="AE62" s="110">
        <v>0.13</v>
      </c>
      <c r="AF62" s="109"/>
      <c r="AG62" s="111">
        <f>AG61*AE62</f>
        <v>5.0890272550000004</v>
      </c>
      <c r="AH62" s="112"/>
      <c r="AI62" s="113">
        <f t="shared" si="50"/>
        <v>0.45239999999999991</v>
      </c>
      <c r="AJ62" s="114">
        <f t="shared" ref="AJ62:AJ71" si="54">IF((Z62)=0,"",(AI62/Z62))</f>
        <v>9.7570922810787789E-2</v>
      </c>
      <c r="AL62" s="110">
        <v>0.13</v>
      </c>
      <c r="AM62" s="109"/>
      <c r="AN62" s="111">
        <f>AN61*AL62</f>
        <v>5.4881272550000002</v>
      </c>
      <c r="AO62" s="112"/>
      <c r="AP62" s="113">
        <f t="shared" si="51"/>
        <v>0.39909999999999979</v>
      </c>
      <c r="AQ62" s="114">
        <f t="shared" ref="AQ62:AQ71" si="55">IF((AG62)=0,"",(AP62/AG62))</f>
        <v>7.8423631865575411E-2</v>
      </c>
    </row>
    <row r="63" spans="2:43" x14ac:dyDescent="0.2">
      <c r="B63" s="115" t="s">
        <v>53</v>
      </c>
      <c r="C63" s="21"/>
      <c r="D63" s="21"/>
      <c r="E63" s="21"/>
      <c r="F63" s="116"/>
      <c r="G63" s="107"/>
      <c r="H63" s="108">
        <f>H61+H62</f>
        <v>29.552758920000002</v>
      </c>
      <c r="I63" s="109"/>
      <c r="J63" s="109"/>
      <c r="K63" s="109"/>
      <c r="L63" s="111">
        <f>L61+L62</f>
        <v>33.799275754999996</v>
      </c>
      <c r="M63" s="112"/>
      <c r="N63" s="113">
        <f t="shared" si="41"/>
        <v>4.2465168349999942</v>
      </c>
      <c r="O63" s="114">
        <f t="shared" si="27"/>
        <v>0.14369273767283158</v>
      </c>
      <c r="Q63" s="109"/>
      <c r="R63" s="109"/>
      <c r="S63" s="111">
        <f>S61+S62</f>
        <v>36.427090755000002</v>
      </c>
      <c r="T63" s="112"/>
      <c r="U63" s="113">
        <f t="shared" si="1"/>
        <v>2.6278150000000053</v>
      </c>
      <c r="V63" s="114">
        <f t="shared" si="52"/>
        <v>7.774767184504737E-2</v>
      </c>
      <c r="X63" s="109"/>
      <c r="Y63" s="109"/>
      <c r="Z63" s="111">
        <f>Z61+Z62</f>
        <v>40.302990755000003</v>
      </c>
      <c r="AA63" s="112"/>
      <c r="AB63" s="113">
        <f t="shared" si="3"/>
        <v>3.8759000000000015</v>
      </c>
      <c r="AC63" s="114">
        <f t="shared" si="53"/>
        <v>0.10640157969431016</v>
      </c>
      <c r="AE63" s="109"/>
      <c r="AF63" s="109"/>
      <c r="AG63" s="111">
        <f>AG61+AG62</f>
        <v>44.235390754999997</v>
      </c>
      <c r="AH63" s="112"/>
      <c r="AI63" s="113">
        <f t="shared" si="50"/>
        <v>3.9323999999999941</v>
      </c>
      <c r="AJ63" s="114">
        <f t="shared" si="54"/>
        <v>9.7570922810787664E-2</v>
      </c>
      <c r="AL63" s="109"/>
      <c r="AM63" s="109"/>
      <c r="AN63" s="111">
        <f>AN61+AN62</f>
        <v>47.704490755000002</v>
      </c>
      <c r="AO63" s="112"/>
      <c r="AP63" s="113">
        <f t="shared" si="51"/>
        <v>3.4691000000000045</v>
      </c>
      <c r="AQ63" s="114">
        <f t="shared" si="55"/>
        <v>7.8423631865575563E-2</v>
      </c>
    </row>
    <row r="64" spans="2:43" ht="15.75" customHeight="1" x14ac:dyDescent="0.2">
      <c r="B64" s="267" t="s">
        <v>54</v>
      </c>
      <c r="C64" s="267"/>
      <c r="D64" s="267"/>
      <c r="E64" s="21"/>
      <c r="F64" s="116"/>
      <c r="G64" s="107"/>
      <c r="H64" s="117">
        <f>ROUND(-H63*10%,2)</f>
        <v>-2.96</v>
      </c>
      <c r="I64" s="109"/>
      <c r="J64" s="109"/>
      <c r="K64" s="109"/>
      <c r="L64" s="118">
        <f>ROUND(-L63*10%,2)</f>
        <v>-3.38</v>
      </c>
      <c r="M64" s="112"/>
      <c r="N64" s="118">
        <f t="shared" si="41"/>
        <v>-0.41999999999999993</v>
      </c>
      <c r="O64" s="119">
        <f t="shared" si="27"/>
        <v>0.14189189189189186</v>
      </c>
      <c r="Q64" s="109"/>
      <c r="R64" s="109"/>
      <c r="S64" s="118">
        <f>ROUND(-S63*10%,2)</f>
        <v>-3.64</v>
      </c>
      <c r="T64" s="112"/>
      <c r="U64" s="118">
        <f t="shared" si="1"/>
        <v>-0.26000000000000023</v>
      </c>
      <c r="V64" s="119">
        <f t="shared" si="52"/>
        <v>7.6923076923076997E-2</v>
      </c>
      <c r="X64" s="109"/>
      <c r="Y64" s="109"/>
      <c r="Z64" s="118">
        <f>ROUND(-Z63*10%,2)</f>
        <v>-4.03</v>
      </c>
      <c r="AA64" s="112"/>
      <c r="AB64" s="118">
        <f t="shared" si="3"/>
        <v>-0.39000000000000012</v>
      </c>
      <c r="AC64" s="119">
        <f t="shared" si="53"/>
        <v>0.10714285714285718</v>
      </c>
      <c r="AE64" s="109"/>
      <c r="AF64" s="109"/>
      <c r="AG64" s="118">
        <f>ROUND(-AG63*10%,2)</f>
        <v>-4.42</v>
      </c>
      <c r="AH64" s="112"/>
      <c r="AI64" s="118">
        <f t="shared" si="50"/>
        <v>-0.38999999999999968</v>
      </c>
      <c r="AJ64" s="119">
        <f t="shared" si="54"/>
        <v>9.6774193548387011E-2</v>
      </c>
      <c r="AL64" s="109"/>
      <c r="AM64" s="109"/>
      <c r="AN64" s="118">
        <f>ROUND(-AN63*10%,2)</f>
        <v>-4.7699999999999996</v>
      </c>
      <c r="AO64" s="112"/>
      <c r="AP64" s="118">
        <f t="shared" si="51"/>
        <v>-0.34999999999999964</v>
      </c>
      <c r="AQ64" s="119">
        <f t="shared" si="55"/>
        <v>7.9185520361990877E-2</v>
      </c>
    </row>
    <row r="65" spans="1:43" ht="13.5" thickBot="1" x14ac:dyDescent="0.25">
      <c r="B65" s="268" t="s">
        <v>55</v>
      </c>
      <c r="C65" s="268"/>
      <c r="D65" s="268"/>
      <c r="E65" s="120"/>
      <c r="F65" s="121"/>
      <c r="G65" s="122"/>
      <c r="H65" s="123">
        <f>H63+H64</f>
        <v>26.592758920000001</v>
      </c>
      <c r="I65" s="124"/>
      <c r="J65" s="124"/>
      <c r="K65" s="124"/>
      <c r="L65" s="125">
        <f>L63+L64</f>
        <v>30.419275754999997</v>
      </c>
      <c r="M65" s="126"/>
      <c r="N65" s="127">
        <f t="shared" si="41"/>
        <v>3.8265168349999961</v>
      </c>
      <c r="O65" s="128">
        <f t="shared" si="27"/>
        <v>0.14389318710824442</v>
      </c>
      <c r="Q65" s="124"/>
      <c r="R65" s="124"/>
      <c r="S65" s="125">
        <f>S63+S64</f>
        <v>32.787090755000001</v>
      </c>
      <c r="T65" s="126"/>
      <c r="U65" s="127">
        <f t="shared" si="1"/>
        <v>2.3678150000000038</v>
      </c>
      <c r="V65" s="128">
        <f t="shared" si="52"/>
        <v>7.7839295684441381E-2</v>
      </c>
      <c r="X65" s="124"/>
      <c r="Y65" s="124"/>
      <c r="Z65" s="125">
        <f>Z63+Z64</f>
        <v>36.272990755000002</v>
      </c>
      <c r="AA65" s="126"/>
      <c r="AB65" s="127">
        <f t="shared" si="3"/>
        <v>3.4859000000000009</v>
      </c>
      <c r="AC65" s="128">
        <f t="shared" si="53"/>
        <v>0.10631928358780672</v>
      </c>
      <c r="AE65" s="124"/>
      <c r="AF65" s="124"/>
      <c r="AG65" s="125">
        <f>AG63+AG64</f>
        <v>39.815390754999996</v>
      </c>
      <c r="AH65" s="126"/>
      <c r="AI65" s="127">
        <f t="shared" si="50"/>
        <v>3.5423999999999936</v>
      </c>
      <c r="AJ65" s="128">
        <f t="shared" si="54"/>
        <v>9.7659440985347928E-2</v>
      </c>
      <c r="AL65" s="124"/>
      <c r="AM65" s="124"/>
      <c r="AN65" s="125">
        <f>AN63+AN64</f>
        <v>42.934490754999999</v>
      </c>
      <c r="AO65" s="126"/>
      <c r="AP65" s="127">
        <f t="shared" si="51"/>
        <v>3.1191000000000031</v>
      </c>
      <c r="AQ65" s="128">
        <f t="shared" si="55"/>
        <v>7.8339052834946951E-2</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25.338884000000004</v>
      </c>
      <c r="I67" s="140"/>
      <c r="J67" s="141"/>
      <c r="K67" s="141"/>
      <c r="L67" s="139">
        <f>SUM(L58:L59,L50,L51:L54)</f>
        <v>29.096863500000001</v>
      </c>
      <c r="M67" s="142"/>
      <c r="N67" s="143">
        <f t="shared" ref="N67:N71" si="56">L67-H67</f>
        <v>3.7579794999999976</v>
      </c>
      <c r="O67" s="104">
        <f t="shared" ref="O67:O71" si="57">IF((H67)=0,"",(N67/H67))</f>
        <v>0.14830880081380052</v>
      </c>
      <c r="Q67" s="141"/>
      <c r="R67" s="141"/>
      <c r="S67" s="143">
        <f>SUM(S58:S59,S50,S51:S54)</f>
        <v>31.422363499999999</v>
      </c>
      <c r="T67" s="142"/>
      <c r="U67" s="143">
        <f t="shared" si="1"/>
        <v>2.3254999999999981</v>
      </c>
      <c r="V67" s="104">
        <f t="shared" si="52"/>
        <v>7.9922703696224784E-2</v>
      </c>
      <c r="X67" s="141"/>
      <c r="Y67" s="141"/>
      <c r="Z67" s="143">
        <f>SUM(Z58:Z59,Z50,Z51:Z54)</f>
        <v>34.852363500000003</v>
      </c>
      <c r="AA67" s="142"/>
      <c r="AB67" s="143">
        <f t="shared" si="3"/>
        <v>3.4300000000000033</v>
      </c>
      <c r="AC67" s="104">
        <f t="shared" si="53"/>
        <v>0.10915792505551034</v>
      </c>
      <c r="AE67" s="141"/>
      <c r="AF67" s="141"/>
      <c r="AG67" s="143">
        <f>SUM(AG58:AG59,AG50,AG51:AG54)</f>
        <v>38.3323635</v>
      </c>
      <c r="AH67" s="142"/>
      <c r="AI67" s="143">
        <f t="shared" ref="AI67:AI71" si="58">AG67-Z67</f>
        <v>3.4799999999999969</v>
      </c>
      <c r="AJ67" s="104">
        <f t="shared" si="54"/>
        <v>9.9849756243934412E-2</v>
      </c>
      <c r="AL67" s="141"/>
      <c r="AM67" s="141"/>
      <c r="AN67" s="143">
        <f>SUM(AN58:AN59,AN50,AN51:AN54)</f>
        <v>41.402363500000007</v>
      </c>
      <c r="AO67" s="142"/>
      <c r="AP67" s="143">
        <f t="shared" ref="AP67:AP71" si="59">AN67-AG67</f>
        <v>3.0700000000000074</v>
      </c>
      <c r="AQ67" s="104">
        <f t="shared" si="55"/>
        <v>8.0088982773003484E-2</v>
      </c>
    </row>
    <row r="68" spans="1:43" s="85" customFormat="1" x14ac:dyDescent="0.2">
      <c r="B68" s="144" t="s">
        <v>52</v>
      </c>
      <c r="C68" s="79"/>
      <c r="D68" s="79"/>
      <c r="E68" s="79"/>
      <c r="F68" s="145">
        <v>0.13</v>
      </c>
      <c r="G68" s="138"/>
      <c r="H68" s="146">
        <f>H67*F68</f>
        <v>3.2940549200000007</v>
      </c>
      <c r="I68" s="147"/>
      <c r="J68" s="148">
        <v>0.13</v>
      </c>
      <c r="K68" s="149"/>
      <c r="L68" s="150">
        <f>L67*J68</f>
        <v>3.7825922550000004</v>
      </c>
      <c r="M68" s="151"/>
      <c r="N68" s="152">
        <f t="shared" si="56"/>
        <v>0.48853733499999974</v>
      </c>
      <c r="O68" s="114">
        <f t="shared" si="57"/>
        <v>0.14830880081380052</v>
      </c>
      <c r="Q68" s="148">
        <v>0.13</v>
      </c>
      <c r="R68" s="149"/>
      <c r="S68" s="150">
        <f>S67*Q68</f>
        <v>4.0849072550000001</v>
      </c>
      <c r="T68" s="151"/>
      <c r="U68" s="152">
        <f t="shared" si="1"/>
        <v>0.30231499999999967</v>
      </c>
      <c r="V68" s="114">
        <f t="shared" si="52"/>
        <v>7.9922703696224756E-2</v>
      </c>
      <c r="X68" s="148">
        <v>0.13</v>
      </c>
      <c r="Y68" s="149"/>
      <c r="Z68" s="150">
        <f>Z67*X68</f>
        <v>4.5308072550000009</v>
      </c>
      <c r="AA68" s="151"/>
      <c r="AB68" s="152">
        <f t="shared" si="3"/>
        <v>0.44590000000000085</v>
      </c>
      <c r="AC68" s="114">
        <f t="shared" si="53"/>
        <v>0.10915792505551043</v>
      </c>
      <c r="AE68" s="148">
        <v>0.13</v>
      </c>
      <c r="AF68" s="149"/>
      <c r="AG68" s="150">
        <f>AG67*AE68</f>
        <v>4.9832072549999999</v>
      </c>
      <c r="AH68" s="151"/>
      <c r="AI68" s="152">
        <f t="shared" si="58"/>
        <v>0.45239999999999903</v>
      </c>
      <c r="AJ68" s="114">
        <f t="shared" si="54"/>
        <v>9.9849756243934273E-2</v>
      </c>
      <c r="AL68" s="148">
        <v>0.13</v>
      </c>
      <c r="AM68" s="149"/>
      <c r="AN68" s="150">
        <f>AN67*AL68</f>
        <v>5.3823072550000015</v>
      </c>
      <c r="AO68" s="151"/>
      <c r="AP68" s="152">
        <f t="shared" si="59"/>
        <v>0.39910000000000156</v>
      </c>
      <c r="AQ68" s="114">
        <f t="shared" si="55"/>
        <v>8.0088982773003609E-2</v>
      </c>
    </row>
    <row r="69" spans="1:43" s="85" customFormat="1" x14ac:dyDescent="0.2">
      <c r="B69" s="153" t="s">
        <v>53</v>
      </c>
      <c r="C69" s="79"/>
      <c r="D69" s="79"/>
      <c r="E69" s="79"/>
      <c r="F69" s="154"/>
      <c r="G69" s="155"/>
      <c r="H69" s="146">
        <f>H67+H68</f>
        <v>28.632938920000004</v>
      </c>
      <c r="I69" s="147"/>
      <c r="J69" s="147"/>
      <c r="K69" s="147"/>
      <c r="L69" s="150">
        <f>L67+L68</f>
        <v>32.879455755000002</v>
      </c>
      <c r="M69" s="151"/>
      <c r="N69" s="152">
        <f t="shared" si="56"/>
        <v>4.2465168349999978</v>
      </c>
      <c r="O69" s="114">
        <f t="shared" si="57"/>
        <v>0.14830880081380055</v>
      </c>
      <c r="Q69" s="147"/>
      <c r="R69" s="147"/>
      <c r="S69" s="150">
        <f>S67+S68</f>
        <v>35.507270755</v>
      </c>
      <c r="T69" s="151"/>
      <c r="U69" s="152">
        <f t="shared" si="1"/>
        <v>2.6278149999999982</v>
      </c>
      <c r="V69" s="114">
        <f t="shared" si="52"/>
        <v>7.9922703696224798E-2</v>
      </c>
      <c r="X69" s="147"/>
      <c r="Y69" s="147"/>
      <c r="Z69" s="150">
        <f>Z67+Z68</f>
        <v>39.383170755000002</v>
      </c>
      <c r="AA69" s="151"/>
      <c r="AB69" s="152">
        <f t="shared" si="3"/>
        <v>3.8759000000000015</v>
      </c>
      <c r="AC69" s="114">
        <f t="shared" si="53"/>
        <v>0.10915792505551027</v>
      </c>
      <c r="AE69" s="147"/>
      <c r="AF69" s="147"/>
      <c r="AG69" s="150">
        <f>AG67+AG68</f>
        <v>43.315570754999996</v>
      </c>
      <c r="AH69" s="151"/>
      <c r="AI69" s="152">
        <f t="shared" si="58"/>
        <v>3.9323999999999941</v>
      </c>
      <c r="AJ69" s="114">
        <f t="shared" si="54"/>
        <v>9.9849756243934357E-2</v>
      </c>
      <c r="AL69" s="147"/>
      <c r="AM69" s="147"/>
      <c r="AN69" s="150">
        <f>AN67+AN68</f>
        <v>46.784670755000008</v>
      </c>
      <c r="AO69" s="151"/>
      <c r="AP69" s="152">
        <f t="shared" si="59"/>
        <v>3.4691000000000116</v>
      </c>
      <c r="AQ69" s="114">
        <f t="shared" si="55"/>
        <v>8.0088982773003567E-2</v>
      </c>
    </row>
    <row r="70" spans="1:43" s="85" customFormat="1" ht="15.75" customHeight="1" x14ac:dyDescent="0.2">
      <c r="B70" s="269" t="s">
        <v>54</v>
      </c>
      <c r="C70" s="269"/>
      <c r="D70" s="269"/>
      <c r="E70" s="79"/>
      <c r="F70" s="154"/>
      <c r="G70" s="155"/>
      <c r="H70" s="156">
        <f>ROUND(-H69*10%,2)</f>
        <v>-2.86</v>
      </c>
      <c r="I70" s="147"/>
      <c r="J70" s="147"/>
      <c r="K70" s="147"/>
      <c r="L70" s="118">
        <f>ROUND(-L69*10%,2)</f>
        <v>-3.29</v>
      </c>
      <c r="M70" s="151"/>
      <c r="N70" s="157">
        <f t="shared" si="56"/>
        <v>-0.43000000000000016</v>
      </c>
      <c r="O70" s="119">
        <f t="shared" si="57"/>
        <v>0.15034965034965042</v>
      </c>
      <c r="Q70" s="147"/>
      <c r="R70" s="147"/>
      <c r="S70" s="118">
        <f>ROUND(-S69*10%,2)</f>
        <v>-3.55</v>
      </c>
      <c r="T70" s="151"/>
      <c r="U70" s="157">
        <f t="shared" si="1"/>
        <v>-0.25999999999999979</v>
      </c>
      <c r="V70" s="119">
        <f t="shared" si="52"/>
        <v>7.9027355623100232E-2</v>
      </c>
      <c r="X70" s="147"/>
      <c r="Y70" s="147"/>
      <c r="Z70" s="118">
        <f>ROUND(-Z69*10%,2)</f>
        <v>-3.94</v>
      </c>
      <c r="AA70" s="151"/>
      <c r="AB70" s="157">
        <f t="shared" si="3"/>
        <v>-0.39000000000000012</v>
      </c>
      <c r="AC70" s="119">
        <f t="shared" si="53"/>
        <v>0.1098591549295775</v>
      </c>
      <c r="AE70" s="147"/>
      <c r="AF70" s="147"/>
      <c r="AG70" s="118">
        <f>ROUND(-AG69*10%,2)</f>
        <v>-4.33</v>
      </c>
      <c r="AH70" s="151"/>
      <c r="AI70" s="157">
        <f t="shared" si="58"/>
        <v>-0.39000000000000012</v>
      </c>
      <c r="AJ70" s="119">
        <f t="shared" si="54"/>
        <v>9.8984771573604094E-2</v>
      </c>
      <c r="AL70" s="147"/>
      <c r="AM70" s="147"/>
      <c r="AN70" s="118">
        <f>ROUND(-AN69*10%,2)</f>
        <v>-4.68</v>
      </c>
      <c r="AO70" s="151"/>
      <c r="AP70" s="157">
        <f t="shared" si="59"/>
        <v>-0.34999999999999964</v>
      </c>
      <c r="AQ70" s="119">
        <f t="shared" si="55"/>
        <v>8.0831408775981439E-2</v>
      </c>
    </row>
    <row r="71" spans="1:43" s="85" customFormat="1" ht="13.5" thickBot="1" x14ac:dyDescent="0.25">
      <c r="B71" s="266" t="s">
        <v>57</v>
      </c>
      <c r="C71" s="266"/>
      <c r="D71" s="266"/>
      <c r="E71" s="158"/>
      <c r="F71" s="159"/>
      <c r="G71" s="160"/>
      <c r="H71" s="161">
        <f>SUM(H69:H70)</f>
        <v>25.772938920000005</v>
      </c>
      <c r="I71" s="162"/>
      <c r="J71" s="162"/>
      <c r="K71" s="162"/>
      <c r="L71" s="163">
        <f>SUM(L69:L70)</f>
        <v>29.589455755000003</v>
      </c>
      <c r="M71" s="164"/>
      <c r="N71" s="165">
        <f t="shared" si="56"/>
        <v>3.8165168349999981</v>
      </c>
      <c r="O71" s="166">
        <f t="shared" si="57"/>
        <v>0.14808232956460976</v>
      </c>
      <c r="Q71" s="162"/>
      <c r="R71" s="162"/>
      <c r="S71" s="163">
        <f>SUM(S69:S70)</f>
        <v>31.957270755</v>
      </c>
      <c r="T71" s="164"/>
      <c r="U71" s="165">
        <f t="shared" si="1"/>
        <v>2.3678149999999967</v>
      </c>
      <c r="V71" s="166">
        <f t="shared" si="52"/>
        <v>8.0022255887551602E-2</v>
      </c>
      <c r="X71" s="162"/>
      <c r="Y71" s="162"/>
      <c r="Z71" s="163">
        <f>SUM(Z69:Z70)</f>
        <v>35.443170755000004</v>
      </c>
      <c r="AA71" s="164"/>
      <c r="AB71" s="165">
        <f t="shared" si="3"/>
        <v>3.4859000000000044</v>
      </c>
      <c r="AC71" s="166">
        <f t="shared" si="53"/>
        <v>0.10908002835175167</v>
      </c>
      <c r="AE71" s="162"/>
      <c r="AF71" s="162"/>
      <c r="AG71" s="163">
        <f>SUM(AG69:AG70)</f>
        <v>38.985570754999998</v>
      </c>
      <c r="AH71" s="164"/>
      <c r="AI71" s="165">
        <f t="shared" si="58"/>
        <v>3.5423999999999936</v>
      </c>
      <c r="AJ71" s="166">
        <f t="shared" si="54"/>
        <v>9.9945911286739589E-2</v>
      </c>
      <c r="AL71" s="162"/>
      <c r="AM71" s="162"/>
      <c r="AN71" s="163">
        <f>SUM(AN69:AN70)</f>
        <v>42.104670755000008</v>
      </c>
      <c r="AO71" s="164"/>
      <c r="AP71" s="165">
        <f t="shared" si="59"/>
        <v>3.1191000000000102</v>
      </c>
      <c r="AQ71" s="166">
        <f t="shared" si="55"/>
        <v>8.0006523941937621E-2</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3.3500000000000002E-2</v>
      </c>
      <c r="Q74" s="174">
        <f>J74</f>
        <v>3.3500000000000002E-2</v>
      </c>
      <c r="X74" s="174">
        <f>Q74</f>
        <v>3.3500000000000002E-2</v>
      </c>
      <c r="AE74" s="174">
        <f>X74</f>
        <v>3.3500000000000002E-2</v>
      </c>
      <c r="AL74" s="174">
        <f>AE74</f>
        <v>3.3500000000000002E-2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B71:D71"/>
    <mergeCell ref="AJ21:AJ22"/>
    <mergeCell ref="AP21:AP22"/>
    <mergeCell ref="AQ21:AQ22"/>
    <mergeCell ref="B64:D64"/>
    <mergeCell ref="B65:D65"/>
    <mergeCell ref="B70:D7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4"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6</xdr:col>
                    <xdr:colOff>476250</xdr:colOff>
                    <xdr:row>16</xdr:row>
                    <xdr:rowOff>171450</xdr:rowOff>
                  </from>
                  <to>
                    <xdr:col>9</xdr:col>
                    <xdr:colOff>628650</xdr:colOff>
                    <xdr:row>18</xdr:row>
                    <xdr:rowOff>28575</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9</xdr:col>
                    <xdr:colOff>361950</xdr:colOff>
                    <xdr:row>16</xdr:row>
                    <xdr:rowOff>114300</xdr:rowOff>
                  </from>
                  <to>
                    <xdr:col>16</xdr:col>
                    <xdr:colOff>47625</xdr:colOff>
                    <xdr:row>18</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2"/>
  <sheetViews>
    <sheetView showGridLines="0" view="pageBreakPreview" zoomScale="60" zoomScaleNormal="85" workbookViewId="0">
      <selection activeCell="H31" sqref="H3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1.28515625" style="6" bestFit="1" customWidth="1"/>
    <col min="9" max="9" width="2.85546875" style="6" customWidth="1"/>
    <col min="10" max="10" width="12.140625" style="6" customWidth="1"/>
    <col min="11" max="11" width="10.42578125" style="6" customWidth="1"/>
    <col min="12" max="12" width="11.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11.5703125" style="6" bestFit="1"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11.28515625" style="6" bestFit="1"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9.85546875" style="6" bestFit="1" customWidth="1"/>
    <col min="33" max="33" width="11.5703125" style="6" bestFit="1"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3</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232</v>
      </c>
      <c r="G18" s="12" t="s">
        <v>7</v>
      </c>
    </row>
    <row r="19" spans="2:43" x14ac:dyDescent="0.2">
      <c r="B19" s="11"/>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24">
        <f>+'Res (100)'!F23</f>
        <v>9.67</v>
      </c>
      <c r="G23" s="25">
        <v>1</v>
      </c>
      <c r="H23" s="26">
        <f>G23*F23</f>
        <v>9.67</v>
      </c>
      <c r="I23" s="27"/>
      <c r="J23" s="28">
        <f>+'Res (100)'!J23</f>
        <v>12.98</v>
      </c>
      <c r="K23" s="29">
        <v>1</v>
      </c>
      <c r="L23" s="26">
        <f>K23*J23</f>
        <v>12.98</v>
      </c>
      <c r="M23" s="27"/>
      <c r="N23" s="30">
        <f>L23-H23</f>
        <v>3.3100000000000005</v>
      </c>
      <c r="O23" s="31">
        <f>IF((H23)=0,"",(N23/H23))</f>
        <v>0.34229576008273016</v>
      </c>
      <c r="Q23" s="24">
        <f>+'Res (100)'!Q23</f>
        <v>16.61</v>
      </c>
      <c r="R23" s="29">
        <v>1</v>
      </c>
      <c r="S23" s="26">
        <f>R23*Q23</f>
        <v>16.61</v>
      </c>
      <c r="T23" s="27"/>
      <c r="U23" s="30">
        <f>S23-L23</f>
        <v>3.629999999999999</v>
      </c>
      <c r="V23" s="31">
        <f>IF((L23)=0,"",(U23/L23))</f>
        <v>0.27966101694915246</v>
      </c>
      <c r="X23" s="24">
        <f>+'Res (100)'!X23</f>
        <v>20.5</v>
      </c>
      <c r="Y23" s="29">
        <v>1</v>
      </c>
      <c r="Z23" s="26">
        <f>Y23*X23</f>
        <v>20.5</v>
      </c>
      <c r="AA23" s="27"/>
      <c r="AB23" s="30">
        <f>Z23-S23</f>
        <v>3.8900000000000006</v>
      </c>
      <c r="AC23" s="31">
        <f>IF((S23)=0,"",(AB23/S23))</f>
        <v>0.23419626730885013</v>
      </c>
      <c r="AE23" s="24">
        <f>+'Res (100)'!AE23</f>
        <v>24.49</v>
      </c>
      <c r="AF23" s="29">
        <v>1</v>
      </c>
      <c r="AG23" s="26">
        <f>AF23*AE23</f>
        <v>24.49</v>
      </c>
      <c r="AH23" s="27"/>
      <c r="AI23" s="30">
        <f>AG23-Z23</f>
        <v>3.9899999999999984</v>
      </c>
      <c r="AJ23" s="31">
        <f>IF((Z23)=0,"",(AI23/Z23))</f>
        <v>0.19463414634146334</v>
      </c>
      <c r="AL23" s="24">
        <f>+'Res (100)'!AL23</f>
        <v>28.1</v>
      </c>
      <c r="AM23" s="29">
        <v>1</v>
      </c>
      <c r="AN23" s="26">
        <f>AM23*AL23</f>
        <v>28.1</v>
      </c>
      <c r="AO23" s="27"/>
      <c r="AP23" s="30">
        <f>AN23-AG23</f>
        <v>3.610000000000003</v>
      </c>
      <c r="AQ23" s="31">
        <f>IF((AG23)=0,"",(AP23/AG23))</f>
        <v>0.14740710494079229</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4"/>
      <c r="R24" s="29">
        <v>1</v>
      </c>
      <c r="S24" s="26">
        <f>R24*Q24</f>
        <v>0</v>
      </c>
      <c r="T24" s="27"/>
      <c r="U24" s="30">
        <f t="shared" ref="U24:U71" si="1">S24-L24</f>
        <v>0</v>
      </c>
      <c r="V24" s="31" t="str">
        <f t="shared" ref="V24:V59" si="2">IF((L24)=0,"",(U24/L24))</f>
        <v/>
      </c>
      <c r="X24" s="24"/>
      <c r="Y24" s="29">
        <v>1</v>
      </c>
      <c r="Z24" s="26">
        <f>Y24*X24</f>
        <v>0</v>
      </c>
      <c r="AA24" s="27"/>
      <c r="AB24" s="30">
        <f t="shared" ref="AB24:AB71" si="3">Z24-S24</f>
        <v>0</v>
      </c>
      <c r="AC24" s="31" t="str">
        <f t="shared" ref="AC24:AC59" si="4">IF((S24)=0,"",(AB24/S24))</f>
        <v/>
      </c>
      <c r="AE24" s="24"/>
      <c r="AF24" s="29">
        <v>1</v>
      </c>
      <c r="AG24" s="26">
        <f>AF24*AE24</f>
        <v>0</v>
      </c>
      <c r="AH24" s="27"/>
      <c r="AI24" s="30">
        <f t="shared" ref="AI24:AI59" si="5">AG24-Z24</f>
        <v>0</v>
      </c>
      <c r="AJ24" s="31" t="str">
        <f t="shared" ref="AJ24:AJ59" si="6">IF((Z24)=0,"",(AI24/Z24))</f>
        <v/>
      </c>
      <c r="AL24" s="24"/>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4"/>
      <c r="R25" s="29">
        <v>1</v>
      </c>
      <c r="S25" s="26">
        <f t="shared" ref="S25:S38" si="12">R25*Q25</f>
        <v>0</v>
      </c>
      <c r="T25" s="27"/>
      <c r="U25" s="30">
        <f t="shared" si="1"/>
        <v>0</v>
      </c>
      <c r="V25" s="31" t="str">
        <f t="shared" si="2"/>
        <v/>
      </c>
      <c r="X25" s="24"/>
      <c r="Y25" s="29">
        <v>1</v>
      </c>
      <c r="Z25" s="26">
        <f t="shared" ref="Z25:Z38" si="13">Y25*X25</f>
        <v>0</v>
      </c>
      <c r="AA25" s="27"/>
      <c r="AB25" s="30">
        <f t="shared" si="3"/>
        <v>0</v>
      </c>
      <c r="AC25" s="31" t="str">
        <f t="shared" si="4"/>
        <v/>
      </c>
      <c r="AE25" s="24"/>
      <c r="AF25" s="29">
        <v>1</v>
      </c>
      <c r="AG25" s="26">
        <f t="shared" ref="AG25:AG38" si="14">AF25*AE25</f>
        <v>0</v>
      </c>
      <c r="AH25" s="27"/>
      <c r="AI25" s="30">
        <f t="shared" si="5"/>
        <v>0</v>
      </c>
      <c r="AJ25" s="31" t="str">
        <f t="shared" si="6"/>
        <v/>
      </c>
      <c r="AL25" s="24"/>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4"/>
      <c r="R26" s="29">
        <v>1</v>
      </c>
      <c r="S26" s="26">
        <f t="shared" si="12"/>
        <v>0</v>
      </c>
      <c r="T26" s="27"/>
      <c r="U26" s="30">
        <f t="shared" si="1"/>
        <v>0</v>
      </c>
      <c r="V26" s="31" t="str">
        <f t="shared" si="2"/>
        <v/>
      </c>
      <c r="X26" s="24"/>
      <c r="Y26" s="29">
        <v>1</v>
      </c>
      <c r="Z26" s="26">
        <f t="shared" si="13"/>
        <v>0</v>
      </c>
      <c r="AA26" s="27"/>
      <c r="AB26" s="30">
        <f t="shared" si="3"/>
        <v>0</v>
      </c>
      <c r="AC26" s="31" t="str">
        <f t="shared" si="4"/>
        <v/>
      </c>
      <c r="AE26" s="24"/>
      <c r="AF26" s="29">
        <v>1</v>
      </c>
      <c r="AG26" s="26">
        <f t="shared" si="14"/>
        <v>0</v>
      </c>
      <c r="AH26" s="27"/>
      <c r="AI26" s="30">
        <f t="shared" si="5"/>
        <v>0</v>
      </c>
      <c r="AJ26" s="31" t="str">
        <f t="shared" si="6"/>
        <v/>
      </c>
      <c r="AL26" s="24"/>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4"/>
      <c r="R27" s="29">
        <v>1</v>
      </c>
      <c r="S27" s="26">
        <f t="shared" si="12"/>
        <v>0</v>
      </c>
      <c r="T27" s="27"/>
      <c r="U27" s="30">
        <f t="shared" si="1"/>
        <v>0</v>
      </c>
      <c r="V27" s="31" t="str">
        <f t="shared" si="2"/>
        <v/>
      </c>
      <c r="X27" s="24"/>
      <c r="Y27" s="29">
        <v>1</v>
      </c>
      <c r="Z27" s="26">
        <f t="shared" si="13"/>
        <v>0</v>
      </c>
      <c r="AA27" s="27"/>
      <c r="AB27" s="30">
        <f t="shared" si="3"/>
        <v>0</v>
      </c>
      <c r="AC27" s="31" t="str">
        <f t="shared" si="4"/>
        <v/>
      </c>
      <c r="AE27" s="24"/>
      <c r="AF27" s="29">
        <v>1</v>
      </c>
      <c r="AG27" s="26">
        <f t="shared" si="14"/>
        <v>0</v>
      </c>
      <c r="AH27" s="27"/>
      <c r="AI27" s="30">
        <f t="shared" si="5"/>
        <v>0</v>
      </c>
      <c r="AJ27" s="31" t="str">
        <f t="shared" si="6"/>
        <v/>
      </c>
      <c r="AL27" s="24"/>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4"/>
      <c r="R28" s="29">
        <v>1</v>
      </c>
      <c r="S28" s="26">
        <f t="shared" si="12"/>
        <v>0</v>
      </c>
      <c r="T28" s="27"/>
      <c r="U28" s="30">
        <f t="shared" si="1"/>
        <v>0</v>
      </c>
      <c r="V28" s="31" t="str">
        <f t="shared" si="2"/>
        <v/>
      </c>
      <c r="X28" s="24"/>
      <c r="Y28" s="29">
        <v>1</v>
      </c>
      <c r="Z28" s="26">
        <f t="shared" si="13"/>
        <v>0</v>
      </c>
      <c r="AA28" s="27"/>
      <c r="AB28" s="30">
        <f t="shared" si="3"/>
        <v>0</v>
      </c>
      <c r="AC28" s="31" t="str">
        <f t="shared" si="4"/>
        <v/>
      </c>
      <c r="AE28" s="24"/>
      <c r="AF28" s="29">
        <v>1</v>
      </c>
      <c r="AG28" s="26">
        <f t="shared" si="14"/>
        <v>0</v>
      </c>
      <c r="AH28" s="27"/>
      <c r="AI28" s="30">
        <f t="shared" si="5"/>
        <v>0</v>
      </c>
      <c r="AJ28" s="31" t="str">
        <f t="shared" si="6"/>
        <v/>
      </c>
      <c r="AL28" s="24"/>
      <c r="AM28" s="29">
        <v>1</v>
      </c>
      <c r="AN28" s="26">
        <f t="shared" si="15"/>
        <v>0</v>
      </c>
      <c r="AO28" s="27"/>
      <c r="AP28" s="30">
        <f t="shared" si="7"/>
        <v>0</v>
      </c>
      <c r="AQ28" s="31" t="str">
        <f t="shared" si="8"/>
        <v/>
      </c>
    </row>
    <row r="29" spans="2:43" x14ac:dyDescent="0.2">
      <c r="B29" s="21" t="s">
        <v>29</v>
      </c>
      <c r="C29" s="21"/>
      <c r="D29" s="22" t="s">
        <v>30</v>
      </c>
      <c r="E29" s="23"/>
      <c r="F29" s="24">
        <f>+'Res (100)'!F29</f>
        <v>2.3400000000000001E-2</v>
      </c>
      <c r="G29" s="25">
        <f>$F$18</f>
        <v>232</v>
      </c>
      <c r="H29" s="26">
        <f t="shared" si="0"/>
        <v>5.4287999999999998</v>
      </c>
      <c r="I29" s="27"/>
      <c r="J29" s="28">
        <f>+'Res (100)'!J29</f>
        <v>1.9300000000000001E-2</v>
      </c>
      <c r="K29" s="25">
        <f>$F$18</f>
        <v>232</v>
      </c>
      <c r="L29" s="26">
        <f t="shared" si="9"/>
        <v>4.4776000000000007</v>
      </c>
      <c r="M29" s="27"/>
      <c r="N29" s="30">
        <f t="shared" si="10"/>
        <v>-0.95119999999999916</v>
      </c>
      <c r="O29" s="31">
        <f t="shared" si="11"/>
        <v>-0.17521367521367506</v>
      </c>
      <c r="Q29" s="24">
        <f>+'Res (100)'!Q29</f>
        <v>1.5100000000000001E-2</v>
      </c>
      <c r="R29" s="25">
        <f>$F$18</f>
        <v>232</v>
      </c>
      <c r="S29" s="26">
        <f t="shared" si="12"/>
        <v>3.5032000000000001</v>
      </c>
      <c r="T29" s="27"/>
      <c r="U29" s="30">
        <f t="shared" si="1"/>
        <v>-0.9744000000000006</v>
      </c>
      <c r="V29" s="31">
        <f t="shared" si="2"/>
        <v>-0.21761658031088094</v>
      </c>
      <c r="X29" s="24">
        <f>+'Res (100)'!X29</f>
        <v>1.0500000000000001E-2</v>
      </c>
      <c r="Y29" s="25">
        <f>$F$18</f>
        <v>232</v>
      </c>
      <c r="Z29" s="26">
        <f t="shared" si="13"/>
        <v>2.4359999999999999</v>
      </c>
      <c r="AA29" s="27"/>
      <c r="AB29" s="30">
        <f t="shared" si="3"/>
        <v>-1.0672000000000001</v>
      </c>
      <c r="AC29" s="31">
        <f t="shared" si="4"/>
        <v>-0.30463576158940403</v>
      </c>
      <c r="AE29" s="50">
        <f>+'Res (100)'!AE29</f>
        <v>5.4000000000000003E-3</v>
      </c>
      <c r="AF29" s="25">
        <f>$F$18</f>
        <v>232</v>
      </c>
      <c r="AG29" s="26">
        <f t="shared" si="14"/>
        <v>1.2528000000000001</v>
      </c>
      <c r="AH29" s="27"/>
      <c r="AI29" s="30">
        <f t="shared" si="5"/>
        <v>-1.1831999999999998</v>
      </c>
      <c r="AJ29" s="31">
        <f t="shared" si="6"/>
        <v>-0.48571428571428565</v>
      </c>
      <c r="AL29" s="24">
        <f>+'Res (100)'!AL29</f>
        <v>0</v>
      </c>
      <c r="AM29" s="25">
        <f>$F$18</f>
        <v>232</v>
      </c>
      <c r="AN29" s="26">
        <f t="shared" si="15"/>
        <v>0</v>
      </c>
      <c r="AO29" s="27"/>
      <c r="AP29" s="30">
        <f t="shared" si="7"/>
        <v>-1.2528000000000001</v>
      </c>
      <c r="AQ29" s="31">
        <f t="shared" si="8"/>
        <v>-1</v>
      </c>
    </row>
    <row r="30" spans="2:43" x14ac:dyDescent="0.2">
      <c r="B30" s="21" t="s">
        <v>31</v>
      </c>
      <c r="C30" s="21"/>
      <c r="D30" s="22"/>
      <c r="E30" s="23"/>
      <c r="F30" s="24"/>
      <c r="G30" s="25">
        <f t="shared" ref="G30" si="16">$F$18</f>
        <v>232</v>
      </c>
      <c r="H30" s="26">
        <f t="shared" si="0"/>
        <v>0</v>
      </c>
      <c r="I30" s="27"/>
      <c r="J30" s="28"/>
      <c r="K30" s="25">
        <f t="shared" ref="K30:K38" si="17">$F$18</f>
        <v>232</v>
      </c>
      <c r="L30" s="26">
        <f t="shared" si="9"/>
        <v>0</v>
      </c>
      <c r="M30" s="27"/>
      <c r="N30" s="30">
        <f t="shared" si="10"/>
        <v>0</v>
      </c>
      <c r="O30" s="31" t="str">
        <f t="shared" si="11"/>
        <v/>
      </c>
      <c r="Q30" s="24"/>
      <c r="R30" s="25">
        <f t="shared" ref="R30:R38" si="18">$F$18</f>
        <v>232</v>
      </c>
      <c r="S30" s="26">
        <f t="shared" si="12"/>
        <v>0</v>
      </c>
      <c r="T30" s="27"/>
      <c r="U30" s="30">
        <f t="shared" si="1"/>
        <v>0</v>
      </c>
      <c r="V30" s="31" t="str">
        <f t="shared" si="2"/>
        <v/>
      </c>
      <c r="X30" s="24"/>
      <c r="Y30" s="25">
        <f t="shared" ref="Y30:Y38" si="19">$F$18</f>
        <v>232</v>
      </c>
      <c r="Z30" s="26">
        <f t="shared" si="13"/>
        <v>0</v>
      </c>
      <c r="AA30" s="27"/>
      <c r="AB30" s="30">
        <f t="shared" si="3"/>
        <v>0</v>
      </c>
      <c r="AC30" s="31" t="str">
        <f t="shared" si="4"/>
        <v/>
      </c>
      <c r="AE30" s="24"/>
      <c r="AF30" s="25">
        <f t="shared" ref="AF30:AF38" si="20">$F$18</f>
        <v>232</v>
      </c>
      <c r="AG30" s="26">
        <f t="shared" si="14"/>
        <v>0</v>
      </c>
      <c r="AH30" s="27"/>
      <c r="AI30" s="30">
        <f t="shared" si="5"/>
        <v>0</v>
      </c>
      <c r="AJ30" s="31" t="str">
        <f t="shared" si="6"/>
        <v/>
      </c>
      <c r="AL30" s="24"/>
      <c r="AM30" s="25">
        <f t="shared" ref="AM30:AM38" si="21">$F$18</f>
        <v>232</v>
      </c>
      <c r="AN30" s="26">
        <f t="shared" si="15"/>
        <v>0</v>
      </c>
      <c r="AO30" s="27"/>
      <c r="AP30" s="30">
        <f t="shared" si="7"/>
        <v>0</v>
      </c>
      <c r="AQ30" s="31" t="str">
        <f t="shared" si="8"/>
        <v/>
      </c>
    </row>
    <row r="31" spans="2:43" x14ac:dyDescent="0.2">
      <c r="B31" s="21" t="s">
        <v>32</v>
      </c>
      <c r="C31" s="21"/>
      <c r="D31" s="22" t="s">
        <v>30</v>
      </c>
      <c r="E31" s="23"/>
      <c r="F31" s="24">
        <f>+'Res (100)'!F31</f>
        <v>0</v>
      </c>
      <c r="G31" s="25">
        <f>$F$18</f>
        <v>232</v>
      </c>
      <c r="H31" s="26">
        <f t="shared" si="0"/>
        <v>0</v>
      </c>
      <c r="I31" s="27"/>
      <c r="J31" s="52">
        <f>+'Res (100)'!J31</f>
        <v>-2.0000000000000002E-5</v>
      </c>
      <c r="K31" s="25">
        <f t="shared" si="17"/>
        <v>232</v>
      </c>
      <c r="L31" s="26">
        <f t="shared" si="9"/>
        <v>-4.64E-3</v>
      </c>
      <c r="M31" s="27"/>
      <c r="N31" s="30">
        <f t="shared" si="10"/>
        <v>-4.64E-3</v>
      </c>
      <c r="O31" s="31" t="str">
        <f t="shared" si="11"/>
        <v/>
      </c>
      <c r="Q31" s="24">
        <f>+'Res (100)'!Q31</f>
        <v>0</v>
      </c>
      <c r="R31" s="25">
        <f t="shared" si="18"/>
        <v>232</v>
      </c>
      <c r="S31" s="26">
        <f t="shared" si="12"/>
        <v>0</v>
      </c>
      <c r="T31" s="27"/>
      <c r="U31" s="30">
        <f t="shared" si="1"/>
        <v>4.64E-3</v>
      </c>
      <c r="V31" s="31">
        <f t="shared" si="2"/>
        <v>-1</v>
      </c>
      <c r="X31" s="24">
        <f>+'Res (100)'!X31</f>
        <v>0</v>
      </c>
      <c r="Y31" s="25">
        <f t="shared" si="19"/>
        <v>232</v>
      </c>
      <c r="Z31" s="26">
        <f t="shared" si="13"/>
        <v>0</v>
      </c>
      <c r="AA31" s="27"/>
      <c r="AB31" s="30">
        <f t="shared" si="3"/>
        <v>0</v>
      </c>
      <c r="AC31" s="31" t="str">
        <f t="shared" si="4"/>
        <v/>
      </c>
      <c r="AE31" s="24">
        <f>+'Res (100)'!AE31</f>
        <v>0</v>
      </c>
      <c r="AF31" s="25">
        <f t="shared" si="20"/>
        <v>232</v>
      </c>
      <c r="AG31" s="26">
        <f t="shared" si="14"/>
        <v>0</v>
      </c>
      <c r="AH31" s="27"/>
      <c r="AI31" s="30">
        <f t="shared" si="5"/>
        <v>0</v>
      </c>
      <c r="AJ31" s="31" t="str">
        <f t="shared" si="6"/>
        <v/>
      </c>
      <c r="AL31" s="24">
        <f>+'Res (100)'!AL31</f>
        <v>0</v>
      </c>
      <c r="AM31" s="25">
        <f t="shared" si="21"/>
        <v>232</v>
      </c>
      <c r="AN31" s="26">
        <f t="shared" si="15"/>
        <v>0</v>
      </c>
      <c r="AO31" s="27"/>
      <c r="AP31" s="30">
        <f t="shared" si="7"/>
        <v>0</v>
      </c>
      <c r="AQ31" s="31" t="str">
        <f t="shared" si="8"/>
        <v/>
      </c>
    </row>
    <row r="32" spans="2:43" x14ac:dyDescent="0.2">
      <c r="B32" s="33"/>
      <c r="C32" s="21"/>
      <c r="D32" s="22"/>
      <c r="E32" s="23"/>
      <c r="F32" s="24"/>
      <c r="G32" s="25">
        <f t="shared" ref="G32:G38" si="22">$F$18</f>
        <v>232</v>
      </c>
      <c r="H32" s="26">
        <f t="shared" si="0"/>
        <v>0</v>
      </c>
      <c r="I32" s="27"/>
      <c r="J32" s="28"/>
      <c r="K32" s="25">
        <f t="shared" si="17"/>
        <v>232</v>
      </c>
      <c r="L32" s="26">
        <f t="shared" si="9"/>
        <v>0</v>
      </c>
      <c r="M32" s="27"/>
      <c r="N32" s="30">
        <f t="shared" si="10"/>
        <v>0</v>
      </c>
      <c r="O32" s="31" t="str">
        <f t="shared" si="11"/>
        <v/>
      </c>
      <c r="Q32" s="28"/>
      <c r="R32" s="25">
        <f t="shared" si="18"/>
        <v>232</v>
      </c>
      <c r="S32" s="26">
        <f t="shared" si="12"/>
        <v>0</v>
      </c>
      <c r="T32" s="27"/>
      <c r="U32" s="30">
        <f t="shared" si="1"/>
        <v>0</v>
      </c>
      <c r="V32" s="31" t="str">
        <f t="shared" si="2"/>
        <v/>
      </c>
      <c r="X32" s="28"/>
      <c r="Y32" s="25">
        <f t="shared" si="19"/>
        <v>232</v>
      </c>
      <c r="Z32" s="26">
        <f t="shared" si="13"/>
        <v>0</v>
      </c>
      <c r="AA32" s="27"/>
      <c r="AB32" s="30">
        <f t="shared" si="3"/>
        <v>0</v>
      </c>
      <c r="AC32" s="31" t="str">
        <f t="shared" si="4"/>
        <v/>
      </c>
      <c r="AE32" s="28"/>
      <c r="AF32" s="25">
        <f t="shared" si="20"/>
        <v>232</v>
      </c>
      <c r="AG32" s="26">
        <f t="shared" si="14"/>
        <v>0</v>
      </c>
      <c r="AH32" s="27"/>
      <c r="AI32" s="30">
        <f t="shared" si="5"/>
        <v>0</v>
      </c>
      <c r="AJ32" s="31" t="str">
        <f t="shared" si="6"/>
        <v/>
      </c>
      <c r="AL32" s="28"/>
      <c r="AM32" s="25">
        <f t="shared" si="21"/>
        <v>232</v>
      </c>
      <c r="AN32" s="26">
        <f t="shared" si="15"/>
        <v>0</v>
      </c>
      <c r="AO32" s="27"/>
      <c r="AP32" s="30">
        <f t="shared" si="7"/>
        <v>0</v>
      </c>
      <c r="AQ32" s="31" t="str">
        <f t="shared" si="8"/>
        <v/>
      </c>
    </row>
    <row r="33" spans="2:43" x14ac:dyDescent="0.2">
      <c r="B33" s="33"/>
      <c r="C33" s="21"/>
      <c r="D33" s="22"/>
      <c r="E33" s="23"/>
      <c r="F33" s="24"/>
      <c r="G33" s="25">
        <f t="shared" si="22"/>
        <v>232</v>
      </c>
      <c r="H33" s="26">
        <f t="shared" si="0"/>
        <v>0</v>
      </c>
      <c r="I33" s="27"/>
      <c r="J33" s="28"/>
      <c r="K33" s="25">
        <f t="shared" si="17"/>
        <v>232</v>
      </c>
      <c r="L33" s="26">
        <f t="shared" si="9"/>
        <v>0</v>
      </c>
      <c r="M33" s="27"/>
      <c r="N33" s="30">
        <f t="shared" si="10"/>
        <v>0</v>
      </c>
      <c r="O33" s="31" t="str">
        <f t="shared" si="11"/>
        <v/>
      </c>
      <c r="Q33" s="28"/>
      <c r="R33" s="25">
        <f t="shared" si="18"/>
        <v>232</v>
      </c>
      <c r="S33" s="26">
        <f t="shared" si="12"/>
        <v>0</v>
      </c>
      <c r="T33" s="27"/>
      <c r="U33" s="30">
        <f t="shared" si="1"/>
        <v>0</v>
      </c>
      <c r="V33" s="31" t="str">
        <f t="shared" si="2"/>
        <v/>
      </c>
      <c r="X33" s="28"/>
      <c r="Y33" s="25">
        <f t="shared" si="19"/>
        <v>232</v>
      </c>
      <c r="Z33" s="26">
        <f t="shared" si="13"/>
        <v>0</v>
      </c>
      <c r="AA33" s="27"/>
      <c r="AB33" s="30">
        <f t="shared" si="3"/>
        <v>0</v>
      </c>
      <c r="AC33" s="31" t="str">
        <f t="shared" si="4"/>
        <v/>
      </c>
      <c r="AE33" s="28"/>
      <c r="AF33" s="25">
        <f t="shared" si="20"/>
        <v>232</v>
      </c>
      <c r="AG33" s="26">
        <f t="shared" si="14"/>
        <v>0</v>
      </c>
      <c r="AH33" s="27"/>
      <c r="AI33" s="30">
        <f t="shared" si="5"/>
        <v>0</v>
      </c>
      <c r="AJ33" s="31" t="str">
        <f t="shared" si="6"/>
        <v/>
      </c>
      <c r="AL33" s="28"/>
      <c r="AM33" s="25">
        <f t="shared" si="21"/>
        <v>232</v>
      </c>
      <c r="AN33" s="26">
        <f t="shared" si="15"/>
        <v>0</v>
      </c>
      <c r="AO33" s="27"/>
      <c r="AP33" s="30">
        <f t="shared" si="7"/>
        <v>0</v>
      </c>
      <c r="AQ33" s="31" t="str">
        <f t="shared" si="8"/>
        <v/>
      </c>
    </row>
    <row r="34" spans="2:43" x14ac:dyDescent="0.2">
      <c r="B34" s="33"/>
      <c r="C34" s="21"/>
      <c r="D34" s="22"/>
      <c r="E34" s="23"/>
      <c r="F34" s="24"/>
      <c r="G34" s="25">
        <f t="shared" si="22"/>
        <v>232</v>
      </c>
      <c r="H34" s="26">
        <f t="shared" si="0"/>
        <v>0</v>
      </c>
      <c r="I34" s="27"/>
      <c r="J34" s="28"/>
      <c r="K34" s="25">
        <f t="shared" si="17"/>
        <v>232</v>
      </c>
      <c r="L34" s="26">
        <f t="shared" si="9"/>
        <v>0</v>
      </c>
      <c r="M34" s="27"/>
      <c r="N34" s="30">
        <f t="shared" si="10"/>
        <v>0</v>
      </c>
      <c r="O34" s="31" t="str">
        <f t="shared" si="11"/>
        <v/>
      </c>
      <c r="Q34" s="28"/>
      <c r="R34" s="25">
        <f t="shared" si="18"/>
        <v>232</v>
      </c>
      <c r="S34" s="26">
        <f t="shared" si="12"/>
        <v>0</v>
      </c>
      <c r="T34" s="27"/>
      <c r="U34" s="30">
        <f t="shared" si="1"/>
        <v>0</v>
      </c>
      <c r="V34" s="31" t="str">
        <f t="shared" si="2"/>
        <v/>
      </c>
      <c r="X34" s="28"/>
      <c r="Y34" s="25">
        <f t="shared" si="19"/>
        <v>232</v>
      </c>
      <c r="Z34" s="26">
        <f t="shared" si="13"/>
        <v>0</v>
      </c>
      <c r="AA34" s="27"/>
      <c r="AB34" s="30">
        <f t="shared" si="3"/>
        <v>0</v>
      </c>
      <c r="AC34" s="31" t="str">
        <f t="shared" si="4"/>
        <v/>
      </c>
      <c r="AE34" s="28"/>
      <c r="AF34" s="25">
        <f t="shared" si="20"/>
        <v>232</v>
      </c>
      <c r="AG34" s="26">
        <f t="shared" si="14"/>
        <v>0</v>
      </c>
      <c r="AH34" s="27"/>
      <c r="AI34" s="30">
        <f t="shared" si="5"/>
        <v>0</v>
      </c>
      <c r="AJ34" s="31" t="str">
        <f t="shared" si="6"/>
        <v/>
      </c>
      <c r="AL34" s="28"/>
      <c r="AM34" s="25">
        <f t="shared" si="21"/>
        <v>232</v>
      </c>
      <c r="AN34" s="26">
        <f t="shared" si="15"/>
        <v>0</v>
      </c>
      <c r="AO34" s="27"/>
      <c r="AP34" s="30">
        <f t="shared" si="7"/>
        <v>0</v>
      </c>
      <c r="AQ34" s="31" t="str">
        <f t="shared" si="8"/>
        <v/>
      </c>
    </row>
    <row r="35" spans="2:43" x14ac:dyDescent="0.2">
      <c r="B35" s="33"/>
      <c r="C35" s="21"/>
      <c r="D35" s="22"/>
      <c r="E35" s="23"/>
      <c r="F35" s="24"/>
      <c r="G35" s="25">
        <f t="shared" si="22"/>
        <v>232</v>
      </c>
      <c r="H35" s="26">
        <f t="shared" si="0"/>
        <v>0</v>
      </c>
      <c r="I35" s="27"/>
      <c r="J35" s="28"/>
      <c r="K35" s="25">
        <f t="shared" si="17"/>
        <v>232</v>
      </c>
      <c r="L35" s="26">
        <f t="shared" si="9"/>
        <v>0</v>
      </c>
      <c r="M35" s="27"/>
      <c r="N35" s="30">
        <f t="shared" si="10"/>
        <v>0</v>
      </c>
      <c r="O35" s="31" t="str">
        <f t="shared" si="11"/>
        <v/>
      </c>
      <c r="Q35" s="28"/>
      <c r="R35" s="25">
        <f t="shared" si="18"/>
        <v>232</v>
      </c>
      <c r="S35" s="26">
        <f t="shared" si="12"/>
        <v>0</v>
      </c>
      <c r="T35" s="27"/>
      <c r="U35" s="30">
        <f t="shared" si="1"/>
        <v>0</v>
      </c>
      <c r="V35" s="31" t="str">
        <f t="shared" si="2"/>
        <v/>
      </c>
      <c r="X35" s="28"/>
      <c r="Y35" s="25">
        <f t="shared" si="19"/>
        <v>232</v>
      </c>
      <c r="Z35" s="26">
        <f t="shared" si="13"/>
        <v>0</v>
      </c>
      <c r="AA35" s="27"/>
      <c r="AB35" s="30">
        <f t="shared" si="3"/>
        <v>0</v>
      </c>
      <c r="AC35" s="31" t="str">
        <f t="shared" si="4"/>
        <v/>
      </c>
      <c r="AE35" s="28"/>
      <c r="AF35" s="25">
        <f t="shared" si="20"/>
        <v>232</v>
      </c>
      <c r="AG35" s="26">
        <f t="shared" si="14"/>
        <v>0</v>
      </c>
      <c r="AH35" s="27"/>
      <c r="AI35" s="30">
        <f t="shared" si="5"/>
        <v>0</v>
      </c>
      <c r="AJ35" s="31" t="str">
        <f t="shared" si="6"/>
        <v/>
      </c>
      <c r="AL35" s="28"/>
      <c r="AM35" s="25">
        <f t="shared" si="21"/>
        <v>232</v>
      </c>
      <c r="AN35" s="26">
        <f t="shared" si="15"/>
        <v>0</v>
      </c>
      <c r="AO35" s="27"/>
      <c r="AP35" s="30">
        <f t="shared" si="7"/>
        <v>0</v>
      </c>
      <c r="AQ35" s="31" t="str">
        <f t="shared" si="8"/>
        <v/>
      </c>
    </row>
    <row r="36" spans="2:43" x14ac:dyDescent="0.2">
      <c r="B36" s="33"/>
      <c r="C36" s="21"/>
      <c r="D36" s="22"/>
      <c r="E36" s="23"/>
      <c r="F36" s="24"/>
      <c r="G36" s="25">
        <f t="shared" si="22"/>
        <v>232</v>
      </c>
      <c r="H36" s="26">
        <f t="shared" si="0"/>
        <v>0</v>
      </c>
      <c r="I36" s="27"/>
      <c r="J36" s="28"/>
      <c r="K36" s="25">
        <f t="shared" si="17"/>
        <v>232</v>
      </c>
      <c r="L36" s="26">
        <f t="shared" si="9"/>
        <v>0</v>
      </c>
      <c r="M36" s="27"/>
      <c r="N36" s="30">
        <f t="shared" si="10"/>
        <v>0</v>
      </c>
      <c r="O36" s="31" t="str">
        <f t="shared" si="11"/>
        <v/>
      </c>
      <c r="Q36" s="28"/>
      <c r="R36" s="25">
        <f t="shared" si="18"/>
        <v>232</v>
      </c>
      <c r="S36" s="26">
        <f t="shared" si="12"/>
        <v>0</v>
      </c>
      <c r="T36" s="27"/>
      <c r="U36" s="30">
        <f t="shared" si="1"/>
        <v>0</v>
      </c>
      <c r="V36" s="31" t="str">
        <f t="shared" si="2"/>
        <v/>
      </c>
      <c r="X36" s="28"/>
      <c r="Y36" s="25">
        <f t="shared" si="19"/>
        <v>232</v>
      </c>
      <c r="Z36" s="26">
        <f t="shared" si="13"/>
        <v>0</v>
      </c>
      <c r="AA36" s="27"/>
      <c r="AB36" s="30">
        <f t="shared" si="3"/>
        <v>0</v>
      </c>
      <c r="AC36" s="31" t="str">
        <f t="shared" si="4"/>
        <v/>
      </c>
      <c r="AE36" s="28"/>
      <c r="AF36" s="25">
        <f t="shared" si="20"/>
        <v>232</v>
      </c>
      <c r="AG36" s="26">
        <f t="shared" si="14"/>
        <v>0</v>
      </c>
      <c r="AH36" s="27"/>
      <c r="AI36" s="30">
        <f t="shared" si="5"/>
        <v>0</v>
      </c>
      <c r="AJ36" s="31" t="str">
        <f t="shared" si="6"/>
        <v/>
      </c>
      <c r="AL36" s="28"/>
      <c r="AM36" s="25">
        <f t="shared" si="21"/>
        <v>232</v>
      </c>
      <c r="AN36" s="26">
        <f t="shared" si="15"/>
        <v>0</v>
      </c>
      <c r="AO36" s="27"/>
      <c r="AP36" s="30">
        <f t="shared" si="7"/>
        <v>0</v>
      </c>
      <c r="AQ36" s="31" t="str">
        <f t="shared" si="8"/>
        <v/>
      </c>
    </row>
    <row r="37" spans="2:43" x14ac:dyDescent="0.2">
      <c r="B37" s="33"/>
      <c r="C37" s="21"/>
      <c r="D37" s="22"/>
      <c r="E37" s="23"/>
      <c r="F37" s="24"/>
      <c r="G37" s="25">
        <f t="shared" si="22"/>
        <v>232</v>
      </c>
      <c r="H37" s="26">
        <f t="shared" si="0"/>
        <v>0</v>
      </c>
      <c r="I37" s="27"/>
      <c r="J37" s="28"/>
      <c r="K37" s="25">
        <f t="shared" si="17"/>
        <v>232</v>
      </c>
      <c r="L37" s="26">
        <f t="shared" si="9"/>
        <v>0</v>
      </c>
      <c r="M37" s="27"/>
      <c r="N37" s="30">
        <f t="shared" si="10"/>
        <v>0</v>
      </c>
      <c r="O37" s="31" t="str">
        <f t="shared" si="11"/>
        <v/>
      </c>
      <c r="Q37" s="28"/>
      <c r="R37" s="25">
        <f t="shared" si="18"/>
        <v>232</v>
      </c>
      <c r="S37" s="26">
        <f t="shared" si="12"/>
        <v>0</v>
      </c>
      <c r="T37" s="27"/>
      <c r="U37" s="30">
        <f t="shared" si="1"/>
        <v>0</v>
      </c>
      <c r="V37" s="31" t="str">
        <f t="shared" si="2"/>
        <v/>
      </c>
      <c r="X37" s="28"/>
      <c r="Y37" s="25">
        <f t="shared" si="19"/>
        <v>232</v>
      </c>
      <c r="Z37" s="26">
        <f t="shared" si="13"/>
        <v>0</v>
      </c>
      <c r="AA37" s="27"/>
      <c r="AB37" s="30">
        <f t="shared" si="3"/>
        <v>0</v>
      </c>
      <c r="AC37" s="31" t="str">
        <f t="shared" si="4"/>
        <v/>
      </c>
      <c r="AE37" s="28"/>
      <c r="AF37" s="25">
        <f t="shared" si="20"/>
        <v>232</v>
      </c>
      <c r="AG37" s="26">
        <f t="shared" si="14"/>
        <v>0</v>
      </c>
      <c r="AH37" s="27"/>
      <c r="AI37" s="30">
        <f t="shared" si="5"/>
        <v>0</v>
      </c>
      <c r="AJ37" s="31" t="str">
        <f t="shared" si="6"/>
        <v/>
      </c>
      <c r="AL37" s="28"/>
      <c r="AM37" s="25">
        <f t="shared" si="21"/>
        <v>232</v>
      </c>
      <c r="AN37" s="26">
        <f t="shared" si="15"/>
        <v>0</v>
      </c>
      <c r="AO37" s="27"/>
      <c r="AP37" s="30">
        <f t="shared" si="7"/>
        <v>0</v>
      </c>
      <c r="AQ37" s="31" t="str">
        <f t="shared" si="8"/>
        <v/>
      </c>
    </row>
    <row r="38" spans="2:43" x14ac:dyDescent="0.2">
      <c r="B38" s="33"/>
      <c r="C38" s="21"/>
      <c r="D38" s="22"/>
      <c r="E38" s="23"/>
      <c r="F38" s="24"/>
      <c r="G38" s="25">
        <f t="shared" si="22"/>
        <v>232</v>
      </c>
      <c r="H38" s="26">
        <f t="shared" si="0"/>
        <v>0</v>
      </c>
      <c r="I38" s="27"/>
      <c r="J38" s="28"/>
      <c r="K38" s="25">
        <f t="shared" si="17"/>
        <v>232</v>
      </c>
      <c r="L38" s="26">
        <f t="shared" si="9"/>
        <v>0</v>
      </c>
      <c r="M38" s="27"/>
      <c r="N38" s="30">
        <f t="shared" si="10"/>
        <v>0</v>
      </c>
      <c r="O38" s="31" t="str">
        <f t="shared" si="11"/>
        <v/>
      </c>
      <c r="Q38" s="28"/>
      <c r="R38" s="25">
        <f t="shared" si="18"/>
        <v>232</v>
      </c>
      <c r="S38" s="26">
        <f t="shared" si="12"/>
        <v>0</v>
      </c>
      <c r="T38" s="27"/>
      <c r="U38" s="30">
        <f t="shared" si="1"/>
        <v>0</v>
      </c>
      <c r="V38" s="31" t="str">
        <f t="shared" si="2"/>
        <v/>
      </c>
      <c r="X38" s="28"/>
      <c r="Y38" s="25">
        <f t="shared" si="19"/>
        <v>232</v>
      </c>
      <c r="Z38" s="26">
        <f t="shared" si="13"/>
        <v>0</v>
      </c>
      <c r="AA38" s="27"/>
      <c r="AB38" s="30">
        <f t="shared" si="3"/>
        <v>0</v>
      </c>
      <c r="AC38" s="31" t="str">
        <f t="shared" si="4"/>
        <v/>
      </c>
      <c r="AE38" s="28"/>
      <c r="AF38" s="25">
        <f t="shared" si="20"/>
        <v>232</v>
      </c>
      <c r="AG38" s="26">
        <f t="shared" si="14"/>
        <v>0</v>
      </c>
      <c r="AH38" s="27"/>
      <c r="AI38" s="30">
        <f t="shared" si="5"/>
        <v>0</v>
      </c>
      <c r="AJ38" s="31" t="str">
        <f t="shared" si="6"/>
        <v/>
      </c>
      <c r="AL38" s="28"/>
      <c r="AM38" s="25">
        <f t="shared" si="21"/>
        <v>232</v>
      </c>
      <c r="AN38" s="26">
        <f t="shared" si="15"/>
        <v>0</v>
      </c>
      <c r="AO38" s="27"/>
      <c r="AP38" s="30">
        <f t="shared" si="7"/>
        <v>0</v>
      </c>
      <c r="AQ38" s="31" t="str">
        <f t="shared" si="8"/>
        <v/>
      </c>
    </row>
    <row r="39" spans="2:43" s="45" customFormat="1" x14ac:dyDescent="0.2">
      <c r="B39" s="34" t="s">
        <v>33</v>
      </c>
      <c r="C39" s="35"/>
      <c r="D39" s="36"/>
      <c r="E39" s="35"/>
      <c r="F39" s="37"/>
      <c r="G39" s="38"/>
      <c r="H39" s="39">
        <f>SUM(H23:H38)</f>
        <v>15.098800000000001</v>
      </c>
      <c r="I39" s="40"/>
      <c r="J39" s="41"/>
      <c r="K39" s="42"/>
      <c r="L39" s="39">
        <f>SUM(L23:L38)</f>
        <v>17.452960000000001</v>
      </c>
      <c r="M39" s="40"/>
      <c r="N39" s="43">
        <f t="shared" si="10"/>
        <v>2.3541600000000003</v>
      </c>
      <c r="O39" s="44">
        <f t="shared" si="11"/>
        <v>0.15591702651866374</v>
      </c>
      <c r="Q39" s="41"/>
      <c r="R39" s="42"/>
      <c r="S39" s="39">
        <f>SUM(S23:S38)</f>
        <v>20.113199999999999</v>
      </c>
      <c r="T39" s="40"/>
      <c r="U39" s="43">
        <f t="shared" si="1"/>
        <v>2.6602399999999982</v>
      </c>
      <c r="V39" s="44">
        <f t="shared" si="2"/>
        <v>0.15242342846141846</v>
      </c>
      <c r="X39" s="41"/>
      <c r="Y39" s="42"/>
      <c r="Z39" s="39">
        <f>SUM(Z23:Z38)</f>
        <v>22.936</v>
      </c>
      <c r="AA39" s="40"/>
      <c r="AB39" s="43">
        <f t="shared" si="3"/>
        <v>2.8228000000000009</v>
      </c>
      <c r="AC39" s="44">
        <f t="shared" si="4"/>
        <v>0.140345643656902</v>
      </c>
      <c r="AE39" s="41"/>
      <c r="AF39" s="42"/>
      <c r="AG39" s="39">
        <f>SUM(AG23:AG38)</f>
        <v>25.742799999999999</v>
      </c>
      <c r="AH39" s="40"/>
      <c r="AI39" s="43">
        <f t="shared" si="5"/>
        <v>2.8067999999999991</v>
      </c>
      <c r="AJ39" s="44">
        <f t="shared" si="6"/>
        <v>0.12237530519707007</v>
      </c>
      <c r="AL39" s="41"/>
      <c r="AM39" s="42"/>
      <c r="AN39" s="39">
        <f>SUM(AN23:AN38)</f>
        <v>28.1</v>
      </c>
      <c r="AO39" s="40"/>
      <c r="AP39" s="43">
        <f t="shared" si="7"/>
        <v>2.3572000000000024</v>
      </c>
      <c r="AQ39" s="44">
        <f t="shared" si="8"/>
        <v>9.1567350870923228E-2</v>
      </c>
    </row>
    <row r="40" spans="2:43" ht="38.25" x14ac:dyDescent="0.2">
      <c r="B40" s="46" t="str">
        <f>+'Res (100)'!B40</f>
        <v>Deferral/Variance Account Disposition Rate Rider Group 1</v>
      </c>
      <c r="C40" s="21"/>
      <c r="D40" s="22" t="s">
        <v>30</v>
      </c>
      <c r="E40" s="23"/>
      <c r="F40" s="24">
        <v>0</v>
      </c>
      <c r="G40" s="25">
        <f>$F$18</f>
        <v>232</v>
      </c>
      <c r="H40" s="26">
        <f>G40*F40</f>
        <v>0</v>
      </c>
      <c r="I40" s="27"/>
      <c r="J40" s="28">
        <f>+'Res (100)'!J40</f>
        <v>-8.2600000000000002E-4</v>
      </c>
      <c r="K40" s="25">
        <f>$F$18</f>
        <v>232</v>
      </c>
      <c r="L40" s="26">
        <f>K40*J40</f>
        <v>-0.191632</v>
      </c>
      <c r="M40" s="27"/>
      <c r="N40" s="30">
        <f>L40-H40</f>
        <v>-0.191632</v>
      </c>
      <c r="O40" s="31" t="str">
        <f>IF((H40)=0,"",(N40/H40))</f>
        <v/>
      </c>
      <c r="Q40" s="28"/>
      <c r="R40" s="25">
        <f>$F$18</f>
        <v>232</v>
      </c>
      <c r="S40" s="26">
        <f>R40*Q40</f>
        <v>0</v>
      </c>
      <c r="T40" s="27"/>
      <c r="U40" s="30">
        <f t="shared" si="1"/>
        <v>0.191632</v>
      </c>
      <c r="V40" s="31">
        <f t="shared" si="2"/>
        <v>-1</v>
      </c>
      <c r="X40" s="28"/>
      <c r="Y40" s="25">
        <f>$F$18</f>
        <v>232</v>
      </c>
      <c r="Z40" s="26">
        <f>Y40*X40</f>
        <v>0</v>
      </c>
      <c r="AA40" s="27"/>
      <c r="AB40" s="30">
        <f t="shared" si="3"/>
        <v>0</v>
      </c>
      <c r="AC40" s="31" t="str">
        <f t="shared" si="4"/>
        <v/>
      </c>
      <c r="AE40" s="28"/>
      <c r="AF40" s="25">
        <f>$F$18</f>
        <v>232</v>
      </c>
      <c r="AG40" s="26">
        <f>AF40*AE40</f>
        <v>0</v>
      </c>
      <c r="AH40" s="27"/>
      <c r="AI40" s="30">
        <f t="shared" si="5"/>
        <v>0</v>
      </c>
      <c r="AJ40" s="31" t="str">
        <f t="shared" si="6"/>
        <v/>
      </c>
      <c r="AL40" s="28"/>
      <c r="AM40" s="25">
        <f>$F$18</f>
        <v>232</v>
      </c>
      <c r="AN40" s="26">
        <f>AM40*AL40</f>
        <v>0</v>
      </c>
      <c r="AO40" s="27"/>
      <c r="AP40" s="30">
        <f t="shared" si="7"/>
        <v>0</v>
      </c>
      <c r="AQ40" s="31" t="str">
        <f t="shared" si="8"/>
        <v/>
      </c>
    </row>
    <row r="41" spans="2:43" ht="38.25" x14ac:dyDescent="0.2">
      <c r="B41" s="178" t="s">
        <v>124</v>
      </c>
      <c r="C41" s="21"/>
      <c r="D41" s="22" t="s">
        <v>27</v>
      </c>
      <c r="E41" s="23"/>
      <c r="F41" s="24"/>
      <c r="G41" s="25">
        <f t="shared" ref="G41:G43" si="23">$F$18</f>
        <v>232</v>
      </c>
      <c r="H41" s="26">
        <f t="shared" ref="H41:H45" si="24">G41*F41</f>
        <v>0</v>
      </c>
      <c r="I41" s="47"/>
      <c r="J41" s="28">
        <f>+'Res (100)'!J41</f>
        <v>1.1200000000000001</v>
      </c>
      <c r="K41" s="25">
        <v>1</v>
      </c>
      <c r="L41" s="26">
        <f t="shared" ref="L41:L45" si="25">K41*J41</f>
        <v>1.1200000000000001</v>
      </c>
      <c r="M41" s="48"/>
      <c r="N41" s="30">
        <f t="shared" ref="N41:N45" si="26">L41-H41</f>
        <v>1.1200000000000001</v>
      </c>
      <c r="O41" s="31" t="str">
        <f t="shared" ref="O41:O65" si="27">IF((H41)=0,"",(N41/H41))</f>
        <v/>
      </c>
      <c r="Q41" s="28"/>
      <c r="R41" s="25">
        <f t="shared" ref="R41:R43" si="28">$F$18</f>
        <v>232</v>
      </c>
      <c r="S41" s="26">
        <f t="shared" ref="S41:S43" si="29">R41*Q41</f>
        <v>0</v>
      </c>
      <c r="T41" s="48"/>
      <c r="U41" s="30">
        <f t="shared" si="1"/>
        <v>-1.1200000000000001</v>
      </c>
      <c r="V41" s="31">
        <f t="shared" si="2"/>
        <v>-1</v>
      </c>
      <c r="X41" s="28"/>
      <c r="Y41" s="25">
        <f t="shared" ref="Y41:Y43" si="30">$F$18</f>
        <v>232</v>
      </c>
      <c r="Z41" s="26">
        <f t="shared" ref="Z41:Z43" si="31">Y41*X41</f>
        <v>0</v>
      </c>
      <c r="AA41" s="48"/>
      <c r="AB41" s="30">
        <f t="shared" si="3"/>
        <v>0</v>
      </c>
      <c r="AC41" s="31" t="str">
        <f t="shared" si="4"/>
        <v/>
      </c>
      <c r="AE41" s="28"/>
      <c r="AF41" s="25">
        <f t="shared" ref="AF41:AF43" si="32">$F$18</f>
        <v>232</v>
      </c>
      <c r="AG41" s="26">
        <f t="shared" ref="AG41:AG43" si="33">AF41*AE41</f>
        <v>0</v>
      </c>
      <c r="AH41" s="48"/>
      <c r="AI41" s="30">
        <f t="shared" si="5"/>
        <v>0</v>
      </c>
      <c r="AJ41" s="31" t="str">
        <f t="shared" si="6"/>
        <v/>
      </c>
      <c r="AL41" s="28"/>
      <c r="AM41" s="25">
        <f t="shared" ref="AM41:AM43" si="34">$F$18</f>
        <v>232</v>
      </c>
      <c r="AN41" s="26">
        <f t="shared" ref="AN41:AN43" si="35">AM41*AL41</f>
        <v>0</v>
      </c>
      <c r="AO41" s="48"/>
      <c r="AP41" s="30">
        <f t="shared" si="7"/>
        <v>0</v>
      </c>
      <c r="AQ41" s="31" t="str">
        <f t="shared" si="8"/>
        <v/>
      </c>
    </row>
    <row r="42" spans="2:43" ht="38.25" x14ac:dyDescent="0.2">
      <c r="B42" s="178" t="s">
        <v>124</v>
      </c>
      <c r="C42" s="21"/>
      <c r="D42" s="22" t="s">
        <v>30</v>
      </c>
      <c r="E42" s="23"/>
      <c r="F42" s="24"/>
      <c r="G42" s="25">
        <f t="shared" si="23"/>
        <v>232</v>
      </c>
      <c r="H42" s="26">
        <f t="shared" si="24"/>
        <v>0</v>
      </c>
      <c r="I42" s="47"/>
      <c r="J42" s="28">
        <f>+'Res (100)'!J42</f>
        <v>-1.5089999999999999E-3</v>
      </c>
      <c r="K42" s="25">
        <f t="shared" ref="K42:K43" si="36">$F$18</f>
        <v>232</v>
      </c>
      <c r="L42" s="26">
        <f t="shared" si="25"/>
        <v>-0.35008799999999995</v>
      </c>
      <c r="M42" s="48"/>
      <c r="N42" s="30">
        <f t="shared" si="26"/>
        <v>-0.35008799999999995</v>
      </c>
      <c r="O42" s="31" t="str">
        <f t="shared" si="27"/>
        <v/>
      </c>
      <c r="Q42" s="28"/>
      <c r="R42" s="25">
        <f t="shared" si="28"/>
        <v>232</v>
      </c>
      <c r="S42" s="26">
        <f t="shared" si="29"/>
        <v>0</v>
      </c>
      <c r="T42" s="48"/>
      <c r="U42" s="30">
        <f t="shared" si="1"/>
        <v>0.35008799999999995</v>
      </c>
      <c r="V42" s="31">
        <f t="shared" si="2"/>
        <v>-1</v>
      </c>
      <c r="X42" s="28"/>
      <c r="Y42" s="25">
        <f t="shared" si="30"/>
        <v>232</v>
      </c>
      <c r="Z42" s="26">
        <f t="shared" si="31"/>
        <v>0</v>
      </c>
      <c r="AA42" s="48"/>
      <c r="AB42" s="30">
        <f t="shared" si="3"/>
        <v>0</v>
      </c>
      <c r="AC42" s="31" t="str">
        <f t="shared" si="4"/>
        <v/>
      </c>
      <c r="AE42" s="28"/>
      <c r="AF42" s="25">
        <f t="shared" si="32"/>
        <v>232</v>
      </c>
      <c r="AG42" s="26">
        <f t="shared" si="33"/>
        <v>0</v>
      </c>
      <c r="AH42" s="48"/>
      <c r="AI42" s="30">
        <f t="shared" si="5"/>
        <v>0</v>
      </c>
      <c r="AJ42" s="31" t="str">
        <f t="shared" si="6"/>
        <v/>
      </c>
      <c r="AL42" s="28"/>
      <c r="AM42" s="25">
        <f t="shared" si="34"/>
        <v>232</v>
      </c>
      <c r="AN42" s="26">
        <f t="shared" si="35"/>
        <v>0</v>
      </c>
      <c r="AO42" s="48"/>
      <c r="AP42" s="30">
        <f t="shared" si="7"/>
        <v>0</v>
      </c>
      <c r="AQ42" s="31" t="str">
        <f t="shared" si="8"/>
        <v/>
      </c>
    </row>
    <row r="43" spans="2:43" x14ac:dyDescent="0.2">
      <c r="B43" s="46"/>
      <c r="C43" s="21"/>
      <c r="D43" s="22"/>
      <c r="E43" s="23"/>
      <c r="F43" s="24"/>
      <c r="G43" s="25">
        <f t="shared" si="23"/>
        <v>232</v>
      </c>
      <c r="H43" s="26">
        <f t="shared" si="24"/>
        <v>0</v>
      </c>
      <c r="I43" s="47"/>
      <c r="J43" s="28"/>
      <c r="K43" s="25">
        <f t="shared" si="36"/>
        <v>232</v>
      </c>
      <c r="L43" s="26">
        <f t="shared" si="25"/>
        <v>0</v>
      </c>
      <c r="M43" s="48"/>
      <c r="N43" s="30">
        <f t="shared" si="26"/>
        <v>0</v>
      </c>
      <c r="O43" s="31" t="str">
        <f t="shared" si="27"/>
        <v/>
      </c>
      <c r="Q43" s="28"/>
      <c r="R43" s="25">
        <f t="shared" si="28"/>
        <v>232</v>
      </c>
      <c r="S43" s="26">
        <f t="shared" si="29"/>
        <v>0</v>
      </c>
      <c r="T43" s="48"/>
      <c r="U43" s="30">
        <f t="shared" si="1"/>
        <v>0</v>
      </c>
      <c r="V43" s="31" t="str">
        <f t="shared" si="2"/>
        <v/>
      </c>
      <c r="X43" s="28"/>
      <c r="Y43" s="25">
        <f t="shared" si="30"/>
        <v>232</v>
      </c>
      <c r="Z43" s="26">
        <f t="shared" si="31"/>
        <v>0</v>
      </c>
      <c r="AA43" s="48"/>
      <c r="AB43" s="30">
        <f t="shared" si="3"/>
        <v>0</v>
      </c>
      <c r="AC43" s="31" t="str">
        <f t="shared" si="4"/>
        <v/>
      </c>
      <c r="AE43" s="28"/>
      <c r="AF43" s="25">
        <f t="shared" si="32"/>
        <v>232</v>
      </c>
      <c r="AG43" s="26">
        <f t="shared" si="33"/>
        <v>0</v>
      </c>
      <c r="AH43" s="48"/>
      <c r="AI43" s="30">
        <f t="shared" si="5"/>
        <v>0</v>
      </c>
      <c r="AJ43" s="31" t="str">
        <f t="shared" si="6"/>
        <v/>
      </c>
      <c r="AL43" s="28"/>
      <c r="AM43" s="25">
        <f t="shared" si="34"/>
        <v>232</v>
      </c>
      <c r="AN43" s="26">
        <f t="shared" si="35"/>
        <v>0</v>
      </c>
      <c r="AO43" s="48"/>
      <c r="AP43" s="30">
        <f t="shared" si="7"/>
        <v>0</v>
      </c>
      <c r="AQ43" s="31" t="str">
        <f t="shared" si="8"/>
        <v/>
      </c>
    </row>
    <row r="44" spans="2:43" x14ac:dyDescent="0.2">
      <c r="B44" s="49" t="s">
        <v>35</v>
      </c>
      <c r="C44" s="21"/>
      <c r="D44" s="22" t="s">
        <v>30</v>
      </c>
      <c r="E44" s="23"/>
      <c r="F44" s="50">
        <v>6.0000000000000002E-5</v>
      </c>
      <c r="G44" s="51">
        <f>$F$18*(1+F74)</f>
        <v>240.30560000000003</v>
      </c>
      <c r="H44" s="26">
        <f>G44*F44</f>
        <v>1.4418336000000002E-2</v>
      </c>
      <c r="I44" s="27"/>
      <c r="J44" s="52">
        <v>6.9999999999999994E-5</v>
      </c>
      <c r="K44" s="51">
        <f>$F$18*(1+J74)</f>
        <v>239.77200000000002</v>
      </c>
      <c r="L44" s="26">
        <f>K44*J44</f>
        <v>1.678404E-2</v>
      </c>
      <c r="M44" s="27"/>
      <c r="N44" s="30">
        <f>L44-H44</f>
        <v>2.365703999999998E-3</v>
      </c>
      <c r="O44" s="31">
        <f>IF((H44)=0,"",(N44/H44))</f>
        <v>0.16407607646263742</v>
      </c>
      <c r="Q44" s="52">
        <f>+J44</f>
        <v>6.9999999999999994E-5</v>
      </c>
      <c r="R44" s="51">
        <f>$F$18*(1+Q74)</f>
        <v>239.77200000000002</v>
      </c>
      <c r="S44" s="26">
        <f>R44*Q44</f>
        <v>1.678404E-2</v>
      </c>
      <c r="T44" s="27"/>
      <c r="U44" s="30">
        <f t="shared" si="1"/>
        <v>0</v>
      </c>
      <c r="V44" s="31">
        <f t="shared" si="2"/>
        <v>0</v>
      </c>
      <c r="X44" s="52">
        <f>+Q44</f>
        <v>6.9999999999999994E-5</v>
      </c>
      <c r="Y44" s="51">
        <f>$F$18*(1+X74)</f>
        <v>239.77200000000002</v>
      </c>
      <c r="Z44" s="26">
        <f>Y44*X44</f>
        <v>1.678404E-2</v>
      </c>
      <c r="AA44" s="27"/>
      <c r="AB44" s="30">
        <f t="shared" si="3"/>
        <v>0</v>
      </c>
      <c r="AC44" s="31">
        <f t="shared" si="4"/>
        <v>0</v>
      </c>
      <c r="AE44" s="52">
        <f>+X44</f>
        <v>6.9999999999999994E-5</v>
      </c>
      <c r="AF44" s="51">
        <f>$F$18*(1+AE74)</f>
        <v>239.77200000000002</v>
      </c>
      <c r="AG44" s="26">
        <f>AF44*AE44</f>
        <v>1.678404E-2</v>
      </c>
      <c r="AH44" s="27"/>
      <c r="AI44" s="30">
        <f t="shared" si="5"/>
        <v>0</v>
      </c>
      <c r="AJ44" s="31">
        <f t="shared" si="6"/>
        <v>0</v>
      </c>
      <c r="AL44" s="52">
        <f>+AE44</f>
        <v>6.9999999999999994E-5</v>
      </c>
      <c r="AM44" s="51">
        <f>$F$18*(1+AL74)</f>
        <v>239.77200000000002</v>
      </c>
      <c r="AN44" s="26">
        <f>AM44*AL44</f>
        <v>1.678404E-2</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8.3056000000000267</v>
      </c>
      <c r="H45" s="26">
        <f t="shared" si="24"/>
        <v>0.84833398400000282</v>
      </c>
      <c r="I45" s="27"/>
      <c r="J45" s="55">
        <f>0.64*$J$55+0.18*$J$56+0.18*$J$57</f>
        <v>0.10214000000000001</v>
      </c>
      <c r="K45" s="54">
        <f>$F$18*(1+$J$74)-$F$18</f>
        <v>7.7720000000000198</v>
      </c>
      <c r="L45" s="26">
        <f t="shared" si="25"/>
        <v>0.79383208000000205</v>
      </c>
      <c r="M45" s="27"/>
      <c r="N45" s="30">
        <f t="shared" si="26"/>
        <v>-5.4501904000000767E-2</v>
      </c>
      <c r="O45" s="31">
        <f t="shared" si="27"/>
        <v>-6.4245810055866617E-2</v>
      </c>
      <c r="Q45" s="55">
        <f>0.64*$Q$55+0.18*$Q$56+0.18*$Q$57</f>
        <v>0.10214000000000001</v>
      </c>
      <c r="R45" s="54">
        <f>$F$18*(1+Q74)-$F$18</f>
        <v>7.7720000000000198</v>
      </c>
      <c r="S45" s="26">
        <f t="shared" ref="S45" si="37">R45*Q45</f>
        <v>0.79383208000000205</v>
      </c>
      <c r="T45" s="27"/>
      <c r="U45" s="30">
        <f t="shared" si="1"/>
        <v>0</v>
      </c>
      <c r="V45" s="31">
        <f t="shared" si="2"/>
        <v>0</v>
      </c>
      <c r="X45" s="55">
        <f>0.64*$X$55+0.18*$X$56+0.18*$X$57</f>
        <v>0.10214000000000001</v>
      </c>
      <c r="Y45" s="54">
        <f>$F$18*(1+X74)-$F$18</f>
        <v>7.7720000000000198</v>
      </c>
      <c r="Z45" s="26">
        <f t="shared" ref="Z45" si="38">Y45*X45</f>
        <v>0.79383208000000205</v>
      </c>
      <c r="AA45" s="27"/>
      <c r="AB45" s="30">
        <f t="shared" si="3"/>
        <v>0</v>
      </c>
      <c r="AC45" s="31">
        <f t="shared" si="4"/>
        <v>0</v>
      </c>
      <c r="AE45" s="55">
        <f>0.64*$AE$55+0.18*$AE$56+0.18*$AE$57</f>
        <v>0.10214000000000001</v>
      </c>
      <c r="AF45" s="54">
        <f>$F$18*(1+AE74)-$F$18</f>
        <v>7.7720000000000198</v>
      </c>
      <c r="AG45" s="26">
        <f t="shared" ref="AG45" si="39">AF45*AE45</f>
        <v>0.79383208000000205</v>
      </c>
      <c r="AH45" s="27"/>
      <c r="AI45" s="30">
        <f t="shared" si="5"/>
        <v>0</v>
      </c>
      <c r="AJ45" s="31">
        <f t="shared" si="6"/>
        <v>0</v>
      </c>
      <c r="AL45" s="55">
        <f>0.64*$AL$55+0.18*$AL$56+0.18*$AL$57</f>
        <v>0.10214000000000001</v>
      </c>
      <c r="AM45" s="54">
        <f>$F$18*(1+AL74)-$F$18</f>
        <v>7.7720000000000198</v>
      </c>
      <c r="AN45" s="26">
        <f t="shared" ref="AN45" si="40">AM45*AL45</f>
        <v>0.79383208000000205</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7"/>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16.751552320000002</v>
      </c>
      <c r="I47" s="40"/>
      <c r="J47" s="59"/>
      <c r="K47" s="61"/>
      <c r="L47" s="60">
        <f>SUM(L40:L46)+L39</f>
        <v>19.631856120000002</v>
      </c>
      <c r="M47" s="40"/>
      <c r="N47" s="43">
        <f t="shared" ref="N47:N65" si="41">L47-H47</f>
        <v>2.8803038000000001</v>
      </c>
      <c r="O47" s="44">
        <f t="shared" si="27"/>
        <v>0.17194250090847699</v>
      </c>
      <c r="Q47" s="59"/>
      <c r="R47" s="61"/>
      <c r="S47" s="60">
        <f>SUM(S40:S46)+S39</f>
        <v>21.713816120000001</v>
      </c>
      <c r="T47" s="40"/>
      <c r="U47" s="43">
        <f t="shared" si="1"/>
        <v>2.0819599999999987</v>
      </c>
      <c r="V47" s="44">
        <f t="shared" si="2"/>
        <v>0.10605008447871604</v>
      </c>
      <c r="X47" s="59"/>
      <c r="Y47" s="61"/>
      <c r="Z47" s="60">
        <f>SUM(Z40:Z46)+Z39</f>
        <v>24.536616120000001</v>
      </c>
      <c r="AA47" s="40"/>
      <c r="AB47" s="43">
        <f t="shared" si="3"/>
        <v>2.8228000000000009</v>
      </c>
      <c r="AC47" s="44">
        <f t="shared" si="4"/>
        <v>0.13000017981178338</v>
      </c>
      <c r="AE47" s="59"/>
      <c r="AF47" s="61"/>
      <c r="AG47" s="60">
        <f>SUM(AG40:AG46)+AG39</f>
        <v>27.343416120000001</v>
      </c>
      <c r="AH47" s="40"/>
      <c r="AI47" s="43">
        <f t="shared" si="5"/>
        <v>2.8067999999999991</v>
      </c>
      <c r="AJ47" s="44">
        <f t="shared" si="6"/>
        <v>0.11439230194876598</v>
      </c>
      <c r="AL47" s="59"/>
      <c r="AM47" s="61"/>
      <c r="AN47" s="60">
        <f>SUM(AN40:AN46)+AN39</f>
        <v>29.700616120000003</v>
      </c>
      <c r="AO47" s="40"/>
      <c r="AP47" s="43">
        <f t="shared" si="7"/>
        <v>2.3572000000000024</v>
      </c>
      <c r="AQ47" s="44">
        <f t="shared" si="8"/>
        <v>8.6207224059171514E-2</v>
      </c>
    </row>
    <row r="48" spans="2:43" x14ac:dyDescent="0.2">
      <c r="B48" s="27" t="s">
        <v>39</v>
      </c>
      <c r="C48" s="27"/>
      <c r="D48" s="62" t="s">
        <v>30</v>
      </c>
      <c r="E48" s="63"/>
      <c r="F48" s="28">
        <v>7.7000000000000002E-3</v>
      </c>
      <c r="G48" s="64">
        <f>F18*(1+F74)</f>
        <v>240.30560000000003</v>
      </c>
      <c r="H48" s="26">
        <f>G48*F48</f>
        <v>1.8503531200000003</v>
      </c>
      <c r="I48" s="27"/>
      <c r="J48" s="28">
        <v>7.7000000000000002E-3</v>
      </c>
      <c r="K48" s="65">
        <f>F18*(1+J74)</f>
        <v>239.77200000000002</v>
      </c>
      <c r="L48" s="26">
        <f>K48*J48</f>
        <v>1.8462444000000002</v>
      </c>
      <c r="M48" s="27"/>
      <c r="N48" s="30">
        <f t="shared" si="41"/>
        <v>-4.1087200000000657E-3</v>
      </c>
      <c r="O48" s="31">
        <f t="shared" si="27"/>
        <v>-2.2205058891678281E-3</v>
      </c>
      <c r="Q48" s="28">
        <f>+J48</f>
        <v>7.7000000000000002E-3</v>
      </c>
      <c r="R48" s="65">
        <f>$F$18*(1+Q74)</f>
        <v>239.77200000000002</v>
      </c>
      <c r="S48" s="26">
        <f>R48*Q48</f>
        <v>1.8462444000000002</v>
      </c>
      <c r="T48" s="27"/>
      <c r="U48" s="30">
        <f t="shared" si="1"/>
        <v>0</v>
      </c>
      <c r="V48" s="31">
        <f t="shared" si="2"/>
        <v>0</v>
      </c>
      <c r="X48" s="28">
        <f>+Q48</f>
        <v>7.7000000000000002E-3</v>
      </c>
      <c r="Y48" s="65">
        <f>$F$18*(1+X74)</f>
        <v>239.77200000000002</v>
      </c>
      <c r="Z48" s="26">
        <f>Y48*X48</f>
        <v>1.8462444000000002</v>
      </c>
      <c r="AA48" s="27"/>
      <c r="AB48" s="30">
        <f t="shared" si="3"/>
        <v>0</v>
      </c>
      <c r="AC48" s="31">
        <f t="shared" si="4"/>
        <v>0</v>
      </c>
      <c r="AE48" s="28">
        <f>+X48</f>
        <v>7.7000000000000002E-3</v>
      </c>
      <c r="AF48" s="65">
        <f>$F$18*(1+AE74)</f>
        <v>239.77200000000002</v>
      </c>
      <c r="AG48" s="26">
        <f>AF48*AE48</f>
        <v>1.8462444000000002</v>
      </c>
      <c r="AH48" s="27"/>
      <c r="AI48" s="30">
        <f t="shared" si="5"/>
        <v>0</v>
      </c>
      <c r="AJ48" s="31">
        <f t="shared" si="6"/>
        <v>0</v>
      </c>
      <c r="AL48" s="28">
        <f>+AE48</f>
        <v>7.7000000000000002E-3</v>
      </c>
      <c r="AM48" s="65">
        <f>$F$18*(1+AL74)</f>
        <v>239.77200000000002</v>
      </c>
      <c r="AN48" s="26">
        <f>AM48*AL48</f>
        <v>1.8462444000000002</v>
      </c>
      <c r="AO48" s="27"/>
      <c r="AP48" s="30">
        <f t="shared" si="7"/>
        <v>0</v>
      </c>
      <c r="AQ48" s="31">
        <f t="shared" si="8"/>
        <v>0</v>
      </c>
    </row>
    <row r="49" spans="2:43" ht="25.5" x14ac:dyDescent="0.2">
      <c r="B49" s="66" t="s">
        <v>40</v>
      </c>
      <c r="C49" s="27"/>
      <c r="D49" s="62" t="s">
        <v>30</v>
      </c>
      <c r="E49" s="63"/>
      <c r="F49" s="28">
        <v>4.1999999999999997E-3</v>
      </c>
      <c r="G49" s="64">
        <f>G48</f>
        <v>240.30560000000003</v>
      </c>
      <c r="H49" s="26">
        <f>G49*F49</f>
        <v>1.0092835200000001</v>
      </c>
      <c r="I49" s="27"/>
      <c r="J49" s="28">
        <v>4.1999999999999997E-3</v>
      </c>
      <c r="K49" s="65">
        <f>K48</f>
        <v>239.77200000000002</v>
      </c>
      <c r="L49" s="26">
        <f>K49*J49</f>
        <v>1.0070424</v>
      </c>
      <c r="M49" s="27"/>
      <c r="N49" s="30">
        <f t="shared" si="41"/>
        <v>-2.2411200000000964E-3</v>
      </c>
      <c r="O49" s="31">
        <f t="shared" si="27"/>
        <v>-2.2205058891678884E-3</v>
      </c>
      <c r="Q49" s="28">
        <f>+J49</f>
        <v>4.1999999999999997E-3</v>
      </c>
      <c r="R49" s="65">
        <f>R48</f>
        <v>239.77200000000002</v>
      </c>
      <c r="S49" s="26">
        <f>R49*Q49</f>
        <v>1.0070424</v>
      </c>
      <c r="T49" s="27"/>
      <c r="U49" s="30">
        <f t="shared" si="1"/>
        <v>0</v>
      </c>
      <c r="V49" s="31">
        <f t="shared" si="2"/>
        <v>0</v>
      </c>
      <c r="X49" s="28">
        <f>+Q49</f>
        <v>4.1999999999999997E-3</v>
      </c>
      <c r="Y49" s="65">
        <f>Y48</f>
        <v>239.77200000000002</v>
      </c>
      <c r="Z49" s="26">
        <f>Y49*X49</f>
        <v>1.0070424</v>
      </c>
      <c r="AA49" s="27"/>
      <c r="AB49" s="30">
        <f t="shared" si="3"/>
        <v>0</v>
      </c>
      <c r="AC49" s="31">
        <f t="shared" si="4"/>
        <v>0</v>
      </c>
      <c r="AE49" s="28">
        <f>+X49</f>
        <v>4.1999999999999997E-3</v>
      </c>
      <c r="AF49" s="65">
        <f>AF48</f>
        <v>239.77200000000002</v>
      </c>
      <c r="AG49" s="26">
        <f>AF49*AE49</f>
        <v>1.0070424</v>
      </c>
      <c r="AH49" s="27"/>
      <c r="AI49" s="30">
        <f t="shared" si="5"/>
        <v>0</v>
      </c>
      <c r="AJ49" s="31">
        <f t="shared" si="6"/>
        <v>0</v>
      </c>
      <c r="AL49" s="28">
        <f>+AE49</f>
        <v>4.1999999999999997E-3</v>
      </c>
      <c r="AM49" s="65">
        <f>AM48</f>
        <v>239.77200000000002</v>
      </c>
      <c r="AN49" s="26">
        <f>AM49*AL49</f>
        <v>1.0070424</v>
      </c>
      <c r="AO49" s="27"/>
      <c r="AP49" s="30">
        <f t="shared" si="7"/>
        <v>0</v>
      </c>
      <c r="AQ49" s="31">
        <f t="shared" si="8"/>
        <v>0</v>
      </c>
    </row>
    <row r="50" spans="2:43" ht="25.5" x14ac:dyDescent="0.2">
      <c r="B50" s="56" t="s">
        <v>41</v>
      </c>
      <c r="C50" s="35"/>
      <c r="D50" s="35"/>
      <c r="E50" s="35"/>
      <c r="F50" s="67"/>
      <c r="G50" s="59"/>
      <c r="H50" s="60">
        <f>SUM(H47:H49)</f>
        <v>19.611188960000003</v>
      </c>
      <c r="I50" s="68"/>
      <c r="J50" s="69"/>
      <c r="K50" s="70"/>
      <c r="L50" s="60">
        <f>SUM(L47:L49)</f>
        <v>22.485142920000001</v>
      </c>
      <c r="M50" s="68"/>
      <c r="N50" s="43">
        <f t="shared" si="41"/>
        <v>2.8739539599999979</v>
      </c>
      <c r="O50" s="44">
        <f t="shared" si="27"/>
        <v>0.14654664568588183</v>
      </c>
      <c r="Q50" s="69"/>
      <c r="R50" s="70"/>
      <c r="S50" s="60">
        <f>SUM(S47:S49)</f>
        <v>24.56710292</v>
      </c>
      <c r="T50" s="68"/>
      <c r="U50" s="43">
        <f t="shared" si="1"/>
        <v>2.0819599999999987</v>
      </c>
      <c r="V50" s="44">
        <f t="shared" si="2"/>
        <v>9.2592695870665098E-2</v>
      </c>
      <c r="X50" s="69"/>
      <c r="Y50" s="70"/>
      <c r="Z50" s="60">
        <f>SUM(Z47:Z49)</f>
        <v>27.389902920000001</v>
      </c>
      <c r="AA50" s="68"/>
      <c r="AB50" s="43">
        <f t="shared" si="3"/>
        <v>2.8228000000000009</v>
      </c>
      <c r="AC50" s="44">
        <f t="shared" si="4"/>
        <v>0.11490162308482733</v>
      </c>
      <c r="AE50" s="69"/>
      <c r="AF50" s="70"/>
      <c r="AG50" s="60">
        <f>SUM(AG47:AG49)</f>
        <v>30.19670292</v>
      </c>
      <c r="AH50" s="68"/>
      <c r="AI50" s="43">
        <f t="shared" si="5"/>
        <v>2.8067999999999991</v>
      </c>
      <c r="AJ50" s="44">
        <f t="shared" si="6"/>
        <v>0.10247571918009554</v>
      </c>
      <c r="AL50" s="69"/>
      <c r="AM50" s="70"/>
      <c r="AN50" s="60">
        <f>SUM(AN47:AN49)</f>
        <v>32.553902920000006</v>
      </c>
      <c r="AO50" s="68"/>
      <c r="AP50" s="43">
        <f t="shared" si="7"/>
        <v>2.357200000000006</v>
      </c>
      <c r="AQ50" s="44">
        <f t="shared" si="8"/>
        <v>7.806150248406013E-2</v>
      </c>
    </row>
    <row r="51" spans="2:43" ht="25.5" x14ac:dyDescent="0.2">
      <c r="B51" s="71" t="s">
        <v>42</v>
      </c>
      <c r="C51" s="21"/>
      <c r="D51" s="22" t="s">
        <v>30</v>
      </c>
      <c r="E51" s="23"/>
      <c r="F51" s="72">
        <v>4.4000000000000003E-3</v>
      </c>
      <c r="G51" s="64">
        <f>G49</f>
        <v>240.30560000000003</v>
      </c>
      <c r="H51" s="73">
        <f t="shared" ref="H51:H57" si="42">G51*F51</f>
        <v>1.0573446400000002</v>
      </c>
      <c r="I51" s="27"/>
      <c r="J51" s="72">
        <v>4.4000000000000003E-3</v>
      </c>
      <c r="K51" s="65">
        <f>K49</f>
        <v>239.77200000000002</v>
      </c>
      <c r="L51" s="73">
        <f t="shared" ref="L51:L57" si="43">K51*J51</f>
        <v>1.0549968000000001</v>
      </c>
      <c r="M51" s="27"/>
      <c r="N51" s="30">
        <f t="shared" si="41"/>
        <v>-2.347840000000101E-3</v>
      </c>
      <c r="O51" s="74">
        <f t="shared" si="27"/>
        <v>-2.220505889167888E-3</v>
      </c>
      <c r="Q51" s="72">
        <f>+J51</f>
        <v>4.4000000000000003E-3</v>
      </c>
      <c r="R51" s="65">
        <f>R49</f>
        <v>239.77200000000002</v>
      </c>
      <c r="S51" s="73">
        <f t="shared" ref="S51:S57" si="44">R51*Q51</f>
        <v>1.0549968000000001</v>
      </c>
      <c r="T51" s="27"/>
      <c r="U51" s="30">
        <f t="shared" si="1"/>
        <v>0</v>
      </c>
      <c r="V51" s="74">
        <f t="shared" si="2"/>
        <v>0</v>
      </c>
      <c r="X51" s="72">
        <f>+Q51</f>
        <v>4.4000000000000003E-3</v>
      </c>
      <c r="Y51" s="65">
        <f>Y49</f>
        <v>239.77200000000002</v>
      </c>
      <c r="Z51" s="73">
        <f t="shared" ref="Z51:Z57" si="45">Y51*X51</f>
        <v>1.0549968000000001</v>
      </c>
      <c r="AA51" s="27"/>
      <c r="AB51" s="30">
        <f t="shared" si="3"/>
        <v>0</v>
      </c>
      <c r="AC51" s="74">
        <f t="shared" si="4"/>
        <v>0</v>
      </c>
      <c r="AE51" s="72">
        <f>+X51</f>
        <v>4.4000000000000003E-3</v>
      </c>
      <c r="AF51" s="65">
        <f>AF49</f>
        <v>239.77200000000002</v>
      </c>
      <c r="AG51" s="73">
        <f t="shared" ref="AG51:AG57" si="46">AF51*AE51</f>
        <v>1.0549968000000001</v>
      </c>
      <c r="AH51" s="27"/>
      <c r="AI51" s="30">
        <f t="shared" si="5"/>
        <v>0</v>
      </c>
      <c r="AJ51" s="74">
        <f t="shared" si="6"/>
        <v>0</v>
      </c>
      <c r="AL51" s="72">
        <f>+AE51</f>
        <v>4.4000000000000003E-3</v>
      </c>
      <c r="AM51" s="65">
        <f>AM49</f>
        <v>239.77200000000002</v>
      </c>
      <c r="AN51" s="73">
        <f t="shared" ref="AN51:AN57" si="47">AM51*AL51</f>
        <v>1.0549968000000001</v>
      </c>
      <c r="AO51" s="27"/>
      <c r="AP51" s="30">
        <f t="shared" si="7"/>
        <v>0</v>
      </c>
      <c r="AQ51" s="74">
        <f t="shared" si="8"/>
        <v>0</v>
      </c>
    </row>
    <row r="52" spans="2:43" ht="25.5" x14ac:dyDescent="0.2">
      <c r="B52" s="71" t="s">
        <v>43</v>
      </c>
      <c r="C52" s="21"/>
      <c r="D52" s="22" t="s">
        <v>30</v>
      </c>
      <c r="E52" s="23"/>
      <c r="F52" s="72">
        <v>1.2999999999999999E-3</v>
      </c>
      <c r="G52" s="64">
        <f>G49</f>
        <v>240.30560000000003</v>
      </c>
      <c r="H52" s="73">
        <f t="shared" si="42"/>
        <v>0.31239728</v>
      </c>
      <c r="I52" s="27"/>
      <c r="J52" s="72">
        <v>1.2999999999999999E-3</v>
      </c>
      <c r="K52" s="65">
        <f>K49</f>
        <v>239.77200000000002</v>
      </c>
      <c r="L52" s="73">
        <f t="shared" si="43"/>
        <v>0.31170360000000003</v>
      </c>
      <c r="M52" s="27"/>
      <c r="N52" s="30">
        <f t="shared" si="41"/>
        <v>-6.9367999999997432E-4</v>
      </c>
      <c r="O52" s="74">
        <f t="shared" si="27"/>
        <v>-2.2205058891677106E-3</v>
      </c>
      <c r="Q52" s="72">
        <f>+J52</f>
        <v>1.2999999999999999E-3</v>
      </c>
      <c r="R52" s="65">
        <f>R49</f>
        <v>239.77200000000002</v>
      </c>
      <c r="S52" s="73">
        <f t="shared" si="44"/>
        <v>0.31170360000000003</v>
      </c>
      <c r="T52" s="27"/>
      <c r="U52" s="30">
        <f t="shared" si="1"/>
        <v>0</v>
      </c>
      <c r="V52" s="74">
        <f t="shared" si="2"/>
        <v>0</v>
      </c>
      <c r="X52" s="72">
        <f>+Q52</f>
        <v>1.2999999999999999E-3</v>
      </c>
      <c r="Y52" s="65">
        <f>Y49</f>
        <v>239.77200000000002</v>
      </c>
      <c r="Z52" s="73">
        <f t="shared" si="45"/>
        <v>0.31170360000000003</v>
      </c>
      <c r="AA52" s="27"/>
      <c r="AB52" s="30">
        <f t="shared" si="3"/>
        <v>0</v>
      </c>
      <c r="AC52" s="74">
        <f t="shared" si="4"/>
        <v>0</v>
      </c>
      <c r="AE52" s="72">
        <f>+X52</f>
        <v>1.2999999999999999E-3</v>
      </c>
      <c r="AF52" s="65">
        <f>AF49</f>
        <v>239.77200000000002</v>
      </c>
      <c r="AG52" s="73">
        <f t="shared" si="46"/>
        <v>0.31170360000000003</v>
      </c>
      <c r="AH52" s="27"/>
      <c r="AI52" s="30">
        <f t="shared" si="5"/>
        <v>0</v>
      </c>
      <c r="AJ52" s="74">
        <f t="shared" si="6"/>
        <v>0</v>
      </c>
      <c r="AL52" s="72">
        <f>+AE52</f>
        <v>1.2999999999999999E-3</v>
      </c>
      <c r="AM52" s="65">
        <f>AM49</f>
        <v>239.77200000000002</v>
      </c>
      <c r="AN52" s="73">
        <f t="shared" si="47"/>
        <v>0.31170360000000003</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7"/>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232</v>
      </c>
      <c r="H54" s="73">
        <f t="shared" si="42"/>
        <v>1.61008</v>
      </c>
      <c r="I54" s="27"/>
      <c r="J54" s="72">
        <f>+F54</f>
        <v>6.94E-3</v>
      </c>
      <c r="K54" s="76">
        <f>$F$18</f>
        <v>232</v>
      </c>
      <c r="L54" s="73">
        <f t="shared" si="43"/>
        <v>1.61008</v>
      </c>
      <c r="M54" s="27"/>
      <c r="N54" s="30">
        <f t="shared" si="41"/>
        <v>0</v>
      </c>
      <c r="O54" s="74">
        <f t="shared" si="27"/>
        <v>0</v>
      </c>
      <c r="Q54" s="72">
        <f>+J54</f>
        <v>6.94E-3</v>
      </c>
      <c r="R54" s="76">
        <f>$F$18</f>
        <v>232</v>
      </c>
      <c r="S54" s="73">
        <f t="shared" si="44"/>
        <v>1.61008</v>
      </c>
      <c r="T54" s="27"/>
      <c r="U54" s="30">
        <f t="shared" si="1"/>
        <v>0</v>
      </c>
      <c r="V54" s="74">
        <f t="shared" si="2"/>
        <v>0</v>
      </c>
      <c r="X54" s="72">
        <f>+Q54</f>
        <v>6.94E-3</v>
      </c>
      <c r="Y54" s="76">
        <f>$F$18</f>
        <v>232</v>
      </c>
      <c r="Z54" s="73">
        <f t="shared" si="45"/>
        <v>1.61008</v>
      </c>
      <c r="AA54" s="27"/>
      <c r="AB54" s="30">
        <f t="shared" si="3"/>
        <v>0</v>
      </c>
      <c r="AC54" s="74">
        <f t="shared" si="4"/>
        <v>0</v>
      </c>
      <c r="AE54" s="72">
        <f>+X54</f>
        <v>6.94E-3</v>
      </c>
      <c r="AF54" s="76">
        <f>$F$18</f>
        <v>232</v>
      </c>
      <c r="AG54" s="73">
        <f t="shared" si="46"/>
        <v>1.61008</v>
      </c>
      <c r="AH54" s="27"/>
      <c r="AI54" s="30">
        <f t="shared" si="5"/>
        <v>0</v>
      </c>
      <c r="AJ54" s="74">
        <f t="shared" si="6"/>
        <v>0</v>
      </c>
      <c r="AL54" s="72">
        <f>+AE54</f>
        <v>6.94E-3</v>
      </c>
      <c r="AM54" s="76">
        <f>$F$18</f>
        <v>232</v>
      </c>
      <c r="AN54" s="73">
        <f t="shared" si="47"/>
        <v>1.61008</v>
      </c>
      <c r="AO54" s="27"/>
      <c r="AP54" s="30">
        <f t="shared" si="7"/>
        <v>0</v>
      </c>
      <c r="AQ54" s="74">
        <f t="shared" si="8"/>
        <v>0</v>
      </c>
    </row>
    <row r="55" spans="2:43" x14ac:dyDescent="0.2">
      <c r="B55" s="49" t="s">
        <v>46</v>
      </c>
      <c r="C55" s="21"/>
      <c r="D55" s="22"/>
      <c r="E55" s="23"/>
      <c r="F55" s="72">
        <v>0.08</v>
      </c>
      <c r="G55" s="77">
        <f>0.64*$F$18</f>
        <v>148.47999999999999</v>
      </c>
      <c r="H55" s="73">
        <f t="shared" si="42"/>
        <v>11.878399999999999</v>
      </c>
      <c r="I55" s="27"/>
      <c r="J55" s="72">
        <v>0.08</v>
      </c>
      <c r="K55" s="77">
        <f>$G$55</f>
        <v>148.47999999999999</v>
      </c>
      <c r="L55" s="73">
        <f t="shared" si="43"/>
        <v>11.878399999999999</v>
      </c>
      <c r="M55" s="27"/>
      <c r="N55" s="30">
        <f t="shared" si="41"/>
        <v>0</v>
      </c>
      <c r="O55" s="74">
        <f t="shared" si="27"/>
        <v>0</v>
      </c>
      <c r="Q55" s="72">
        <v>0.08</v>
      </c>
      <c r="R55" s="77">
        <f>$G$55</f>
        <v>148.47999999999999</v>
      </c>
      <c r="S55" s="73">
        <f t="shared" si="44"/>
        <v>11.878399999999999</v>
      </c>
      <c r="T55" s="27"/>
      <c r="U55" s="30">
        <f t="shared" si="1"/>
        <v>0</v>
      </c>
      <c r="V55" s="74">
        <f t="shared" si="2"/>
        <v>0</v>
      </c>
      <c r="X55" s="72">
        <v>0.08</v>
      </c>
      <c r="Y55" s="77">
        <f>$G$55</f>
        <v>148.47999999999999</v>
      </c>
      <c r="Z55" s="73">
        <f t="shared" si="45"/>
        <v>11.878399999999999</v>
      </c>
      <c r="AA55" s="27"/>
      <c r="AB55" s="30">
        <f t="shared" si="3"/>
        <v>0</v>
      </c>
      <c r="AC55" s="74">
        <f t="shared" si="4"/>
        <v>0</v>
      </c>
      <c r="AE55" s="72">
        <v>0.08</v>
      </c>
      <c r="AF55" s="77">
        <f>$G$55</f>
        <v>148.47999999999999</v>
      </c>
      <c r="AG55" s="73">
        <f t="shared" si="46"/>
        <v>11.878399999999999</v>
      </c>
      <c r="AH55" s="27"/>
      <c r="AI55" s="30">
        <f t="shared" si="5"/>
        <v>0</v>
      </c>
      <c r="AJ55" s="74">
        <f t="shared" si="6"/>
        <v>0</v>
      </c>
      <c r="AL55" s="72">
        <v>0.08</v>
      </c>
      <c r="AM55" s="77">
        <f>$G$55</f>
        <v>148.47999999999999</v>
      </c>
      <c r="AN55" s="73">
        <f t="shared" si="47"/>
        <v>11.878399999999999</v>
      </c>
      <c r="AO55" s="27"/>
      <c r="AP55" s="30">
        <f t="shared" si="7"/>
        <v>0</v>
      </c>
      <c r="AQ55" s="74">
        <f t="shared" si="8"/>
        <v>0</v>
      </c>
    </row>
    <row r="56" spans="2:43" x14ac:dyDescent="0.2">
      <c r="B56" s="49" t="s">
        <v>47</v>
      </c>
      <c r="C56" s="21"/>
      <c r="D56" s="22"/>
      <c r="E56" s="23"/>
      <c r="F56" s="72">
        <v>0.122</v>
      </c>
      <c r="G56" s="77">
        <f>0.18*$F$18</f>
        <v>41.76</v>
      </c>
      <c r="H56" s="73">
        <f t="shared" si="42"/>
        <v>5.0947199999999997</v>
      </c>
      <c r="I56" s="27"/>
      <c r="J56" s="72">
        <v>0.122</v>
      </c>
      <c r="K56" s="77">
        <f>$G$56</f>
        <v>41.76</v>
      </c>
      <c r="L56" s="73">
        <f t="shared" si="43"/>
        <v>5.0947199999999997</v>
      </c>
      <c r="M56" s="27"/>
      <c r="N56" s="30">
        <f t="shared" si="41"/>
        <v>0</v>
      </c>
      <c r="O56" s="74">
        <f t="shared" si="27"/>
        <v>0</v>
      </c>
      <c r="Q56" s="72">
        <v>0.122</v>
      </c>
      <c r="R56" s="77">
        <f>$G$56</f>
        <v>41.76</v>
      </c>
      <c r="S56" s="73">
        <f t="shared" si="44"/>
        <v>5.0947199999999997</v>
      </c>
      <c r="T56" s="27"/>
      <c r="U56" s="30">
        <f t="shared" si="1"/>
        <v>0</v>
      </c>
      <c r="V56" s="74">
        <f t="shared" si="2"/>
        <v>0</v>
      </c>
      <c r="X56" s="72">
        <v>0.122</v>
      </c>
      <c r="Y56" s="77">
        <f>$G$56</f>
        <v>41.76</v>
      </c>
      <c r="Z56" s="73">
        <f t="shared" si="45"/>
        <v>5.0947199999999997</v>
      </c>
      <c r="AA56" s="27"/>
      <c r="AB56" s="30">
        <f t="shared" si="3"/>
        <v>0</v>
      </c>
      <c r="AC56" s="74">
        <f t="shared" si="4"/>
        <v>0</v>
      </c>
      <c r="AE56" s="72">
        <v>0.122</v>
      </c>
      <c r="AF56" s="77">
        <f>$G$56</f>
        <v>41.76</v>
      </c>
      <c r="AG56" s="73">
        <f t="shared" si="46"/>
        <v>5.0947199999999997</v>
      </c>
      <c r="AH56" s="27"/>
      <c r="AI56" s="30">
        <f t="shared" si="5"/>
        <v>0</v>
      </c>
      <c r="AJ56" s="74">
        <f t="shared" si="6"/>
        <v>0</v>
      </c>
      <c r="AL56" s="72">
        <v>0.122</v>
      </c>
      <c r="AM56" s="77">
        <f>$G$56</f>
        <v>41.76</v>
      </c>
      <c r="AN56" s="73">
        <f t="shared" si="47"/>
        <v>5.0947199999999997</v>
      </c>
      <c r="AO56" s="27"/>
      <c r="AP56" s="30">
        <f t="shared" si="7"/>
        <v>0</v>
      </c>
      <c r="AQ56" s="74">
        <f t="shared" si="8"/>
        <v>0</v>
      </c>
    </row>
    <row r="57" spans="2:43" x14ac:dyDescent="0.2">
      <c r="B57" s="11" t="s">
        <v>48</v>
      </c>
      <c r="C57" s="21"/>
      <c r="D57" s="22"/>
      <c r="E57" s="23"/>
      <c r="F57" s="72">
        <v>0.161</v>
      </c>
      <c r="G57" s="77">
        <f>0.18*$F$18</f>
        <v>41.76</v>
      </c>
      <c r="H57" s="73">
        <f t="shared" si="42"/>
        <v>6.7233599999999996</v>
      </c>
      <c r="I57" s="27"/>
      <c r="J57" s="72">
        <v>0.161</v>
      </c>
      <c r="K57" s="77">
        <f>$G$57</f>
        <v>41.76</v>
      </c>
      <c r="L57" s="73">
        <f t="shared" si="43"/>
        <v>6.7233599999999996</v>
      </c>
      <c r="M57" s="27"/>
      <c r="N57" s="30">
        <f t="shared" si="41"/>
        <v>0</v>
      </c>
      <c r="O57" s="74">
        <f t="shared" si="27"/>
        <v>0</v>
      </c>
      <c r="Q57" s="72">
        <v>0.161</v>
      </c>
      <c r="R57" s="77">
        <f>$G$57</f>
        <v>41.76</v>
      </c>
      <c r="S57" s="73">
        <f t="shared" si="44"/>
        <v>6.7233599999999996</v>
      </c>
      <c r="T57" s="27"/>
      <c r="U57" s="30">
        <f t="shared" si="1"/>
        <v>0</v>
      </c>
      <c r="V57" s="74">
        <f t="shared" si="2"/>
        <v>0</v>
      </c>
      <c r="X57" s="72">
        <v>0.161</v>
      </c>
      <c r="Y57" s="77">
        <f>$G$57</f>
        <v>41.76</v>
      </c>
      <c r="Z57" s="73">
        <f t="shared" si="45"/>
        <v>6.7233599999999996</v>
      </c>
      <c r="AA57" s="27"/>
      <c r="AB57" s="30">
        <f t="shared" si="3"/>
        <v>0</v>
      </c>
      <c r="AC57" s="74">
        <f t="shared" si="4"/>
        <v>0</v>
      </c>
      <c r="AE57" s="72">
        <v>0.161</v>
      </c>
      <c r="AF57" s="77">
        <f>$G$57</f>
        <v>41.76</v>
      </c>
      <c r="AG57" s="73">
        <f t="shared" si="46"/>
        <v>6.7233599999999996</v>
      </c>
      <c r="AH57" s="27"/>
      <c r="AI57" s="30">
        <f t="shared" si="5"/>
        <v>0</v>
      </c>
      <c r="AJ57" s="74">
        <f t="shared" si="6"/>
        <v>0</v>
      </c>
      <c r="AL57" s="72">
        <v>0.161</v>
      </c>
      <c r="AM57" s="77">
        <f>$G$57</f>
        <v>41.76</v>
      </c>
      <c r="AN57" s="73">
        <f t="shared" si="47"/>
        <v>6.7233599999999996</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232</v>
      </c>
      <c r="H58" s="73">
        <f>G58*F58</f>
        <v>21.808</v>
      </c>
      <c r="I58" s="83"/>
      <c r="J58" s="72">
        <v>9.4E-2</v>
      </c>
      <c r="K58" s="82">
        <f>$G$58</f>
        <v>232</v>
      </c>
      <c r="L58" s="73">
        <f>K58*J58</f>
        <v>21.808</v>
      </c>
      <c r="M58" s="83"/>
      <c r="N58" s="84">
        <f t="shared" si="41"/>
        <v>0</v>
      </c>
      <c r="O58" s="74">
        <f t="shared" si="27"/>
        <v>0</v>
      </c>
      <c r="Q58" s="72">
        <v>9.4E-2</v>
      </c>
      <c r="R58" s="82">
        <f>$G$58</f>
        <v>232</v>
      </c>
      <c r="S58" s="73">
        <f>R58*Q58</f>
        <v>21.808</v>
      </c>
      <c r="T58" s="83"/>
      <c r="U58" s="84">
        <f t="shared" si="1"/>
        <v>0</v>
      </c>
      <c r="V58" s="74">
        <f t="shared" si="2"/>
        <v>0</v>
      </c>
      <c r="X58" s="72">
        <v>9.4E-2</v>
      </c>
      <c r="Y58" s="82">
        <f>$G$58</f>
        <v>232</v>
      </c>
      <c r="Z58" s="73">
        <f>Y58*X58</f>
        <v>21.808</v>
      </c>
      <c r="AA58" s="83"/>
      <c r="AB58" s="84">
        <f t="shared" si="3"/>
        <v>0</v>
      </c>
      <c r="AC58" s="74">
        <f t="shared" si="4"/>
        <v>0</v>
      </c>
      <c r="AE58" s="72">
        <v>9.4E-2</v>
      </c>
      <c r="AF58" s="82">
        <f>$G$58</f>
        <v>232</v>
      </c>
      <c r="AG58" s="73">
        <f>AF58*AE58</f>
        <v>21.808</v>
      </c>
      <c r="AH58" s="83"/>
      <c r="AI58" s="84">
        <f t="shared" si="5"/>
        <v>0</v>
      </c>
      <c r="AJ58" s="74">
        <f t="shared" si="6"/>
        <v>0</v>
      </c>
      <c r="AL58" s="72">
        <v>9.4E-2</v>
      </c>
      <c r="AM58" s="82">
        <f>$G$58</f>
        <v>232</v>
      </c>
      <c r="AN58" s="73">
        <f>AM58*AL58</f>
        <v>21.808</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0</v>
      </c>
      <c r="H59" s="73">
        <f>G59*F59</f>
        <v>0</v>
      </c>
      <c r="I59" s="83"/>
      <c r="J59" s="72">
        <v>0.11</v>
      </c>
      <c r="K59" s="82">
        <f>$G$59</f>
        <v>0</v>
      </c>
      <c r="L59" s="73">
        <f>K59*J59</f>
        <v>0</v>
      </c>
      <c r="M59" s="83"/>
      <c r="N59" s="84">
        <f t="shared" si="41"/>
        <v>0</v>
      </c>
      <c r="O59" s="74" t="str">
        <f t="shared" si="27"/>
        <v/>
      </c>
      <c r="Q59" s="72">
        <v>0.11</v>
      </c>
      <c r="R59" s="82">
        <f>$G$59</f>
        <v>0</v>
      </c>
      <c r="S59" s="73">
        <f>R59*Q59</f>
        <v>0</v>
      </c>
      <c r="T59" s="83"/>
      <c r="U59" s="84">
        <f t="shared" si="1"/>
        <v>0</v>
      </c>
      <c r="V59" s="74" t="str">
        <f t="shared" si="2"/>
        <v/>
      </c>
      <c r="X59" s="72">
        <v>0.11</v>
      </c>
      <c r="Y59" s="82">
        <f>$G$59</f>
        <v>0</v>
      </c>
      <c r="Z59" s="73">
        <f>Y59*X59</f>
        <v>0</v>
      </c>
      <c r="AA59" s="83"/>
      <c r="AB59" s="84">
        <f t="shared" si="3"/>
        <v>0</v>
      </c>
      <c r="AC59" s="74" t="str">
        <f t="shared" si="4"/>
        <v/>
      </c>
      <c r="AE59" s="72">
        <v>0.11</v>
      </c>
      <c r="AF59" s="82">
        <f>$G$59</f>
        <v>0</v>
      </c>
      <c r="AG59" s="73">
        <f>AF59*AE59</f>
        <v>0</v>
      </c>
      <c r="AH59" s="83"/>
      <c r="AI59" s="84">
        <f t="shared" si="5"/>
        <v>0</v>
      </c>
      <c r="AJ59" s="74" t="str">
        <f t="shared" si="6"/>
        <v/>
      </c>
      <c r="AL59" s="72">
        <v>0.11</v>
      </c>
      <c r="AM59" s="82">
        <f>$G$59</f>
        <v>0</v>
      </c>
      <c r="AN59" s="73">
        <f>AM59*AL59</f>
        <v>0</v>
      </c>
      <c r="AO59" s="83"/>
      <c r="AP59" s="84">
        <f t="shared" si="7"/>
        <v>0</v>
      </c>
      <c r="AQ59" s="74" t="str">
        <f t="shared" si="8"/>
        <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46.53749088</v>
      </c>
      <c r="I61" s="100"/>
      <c r="J61" s="101"/>
      <c r="K61" s="101"/>
      <c r="L61" s="99">
        <f>SUM(L51:L57,L50)</f>
        <v>49.408403319999998</v>
      </c>
      <c r="M61" s="102"/>
      <c r="N61" s="103">
        <f t="shared" ref="N61" si="48">L61-H61</f>
        <v>2.8709124399999979</v>
      </c>
      <c r="O61" s="104">
        <f t="shared" ref="O61" si="49">IF((H61)=0,"",(N61/H61))</f>
        <v>6.1690314318896898E-2</v>
      </c>
      <c r="Q61" s="101"/>
      <c r="R61" s="101"/>
      <c r="S61" s="103">
        <f>SUM(S51:S57,S50)</f>
        <v>51.49036332</v>
      </c>
      <c r="T61" s="102"/>
      <c r="U61" s="103">
        <f t="shared" si="1"/>
        <v>2.0819600000000023</v>
      </c>
      <c r="V61" s="104">
        <f>IF((L61)=0,"",(U61/L61))</f>
        <v>4.21377713122182E-2</v>
      </c>
      <c r="X61" s="101"/>
      <c r="Y61" s="101"/>
      <c r="Z61" s="103">
        <f>SUM(Z51:Z57,Z50)</f>
        <v>54.313163320000001</v>
      </c>
      <c r="AA61" s="102"/>
      <c r="AB61" s="103">
        <f t="shared" si="3"/>
        <v>2.8228000000000009</v>
      </c>
      <c r="AC61" s="104">
        <f>IF((S61)=0,"",(AB61/S61))</f>
        <v>5.4821908761004269E-2</v>
      </c>
      <c r="AE61" s="101"/>
      <c r="AF61" s="101"/>
      <c r="AG61" s="103">
        <f>SUM(AG51:AG57,AG50)</f>
        <v>57.119963319999997</v>
      </c>
      <c r="AH61" s="102"/>
      <c r="AI61" s="103">
        <f t="shared" ref="AI61:AI65" si="50">AG61-Z61</f>
        <v>2.8067999999999955</v>
      </c>
      <c r="AJ61" s="104">
        <f>IF((Z61)=0,"",(AI61/Z61))</f>
        <v>5.1678080016496368E-2</v>
      </c>
      <c r="AL61" s="101"/>
      <c r="AM61" s="101"/>
      <c r="AN61" s="103">
        <f>SUM(AN51:AN57,AN50)</f>
        <v>59.477163320000002</v>
      </c>
      <c r="AO61" s="102"/>
      <c r="AP61" s="103">
        <f t="shared" ref="AP61:AP65" si="51">AN61-AG61</f>
        <v>2.357200000000006</v>
      </c>
      <c r="AQ61" s="104">
        <f>IF((AG61)=0,"",(AP61/AG61))</f>
        <v>4.1267533503031077E-2</v>
      </c>
    </row>
    <row r="62" spans="2:43" x14ac:dyDescent="0.2">
      <c r="B62" s="105" t="s">
        <v>52</v>
      </c>
      <c r="C62" s="21"/>
      <c r="D62" s="21"/>
      <c r="E62" s="21"/>
      <c r="F62" s="106">
        <v>0.13</v>
      </c>
      <c r="G62" s="107"/>
      <c r="H62" s="108">
        <f>H61*F62</f>
        <v>6.0498738144000006</v>
      </c>
      <c r="I62" s="109"/>
      <c r="J62" s="110">
        <v>0.13</v>
      </c>
      <c r="K62" s="109"/>
      <c r="L62" s="111">
        <f>L61*J62</f>
        <v>6.4230924315999998</v>
      </c>
      <c r="M62" s="112"/>
      <c r="N62" s="113">
        <f t="shared" si="41"/>
        <v>0.37321861719999916</v>
      </c>
      <c r="O62" s="114">
        <f t="shared" si="27"/>
        <v>6.1690314318896801E-2</v>
      </c>
      <c r="Q62" s="110">
        <v>0.13</v>
      </c>
      <c r="R62" s="109"/>
      <c r="S62" s="111">
        <f>S61*Q62</f>
        <v>6.6937472316000006</v>
      </c>
      <c r="T62" s="112"/>
      <c r="U62" s="113">
        <f t="shared" si="1"/>
        <v>0.27065480000000086</v>
      </c>
      <c r="V62" s="114">
        <f t="shared" ref="V62:V71" si="52">IF((L62)=0,"",(U62/L62))</f>
        <v>4.2137771312218283E-2</v>
      </c>
      <c r="X62" s="110">
        <v>0.13</v>
      </c>
      <c r="Y62" s="109"/>
      <c r="Z62" s="111">
        <f>Z61*X62</f>
        <v>7.0607112316</v>
      </c>
      <c r="AA62" s="112"/>
      <c r="AB62" s="113">
        <f t="shared" si="3"/>
        <v>0.3669639999999994</v>
      </c>
      <c r="AC62" s="114">
        <f t="shared" ref="AC62:AC71" si="53">IF((S62)=0,"",(AB62/S62))</f>
        <v>5.4821908761004158E-2</v>
      </c>
      <c r="AE62" s="110">
        <v>0.13</v>
      </c>
      <c r="AF62" s="109"/>
      <c r="AG62" s="111">
        <f>AG61*AE62</f>
        <v>7.4255952316</v>
      </c>
      <c r="AH62" s="112"/>
      <c r="AI62" s="113">
        <f t="shared" si="50"/>
        <v>0.36488399999999999</v>
      </c>
      <c r="AJ62" s="114">
        <f t="shared" ref="AJ62:AJ71" si="54">IF((Z62)=0,"",(AI62/Z62))</f>
        <v>5.1678080016496451E-2</v>
      </c>
      <c r="AL62" s="110">
        <v>0.13</v>
      </c>
      <c r="AM62" s="109"/>
      <c r="AN62" s="111">
        <f>AN61*AL62</f>
        <v>7.7320312316000006</v>
      </c>
      <c r="AO62" s="112"/>
      <c r="AP62" s="113">
        <f t="shared" si="51"/>
        <v>0.3064360000000006</v>
      </c>
      <c r="AQ62" s="114">
        <f t="shared" ref="AQ62:AQ71" si="55">IF((AG62)=0,"",(AP62/AG62))</f>
        <v>4.1267533503031049E-2</v>
      </c>
    </row>
    <row r="63" spans="2:43" x14ac:dyDescent="0.2">
      <c r="B63" s="115" t="s">
        <v>53</v>
      </c>
      <c r="C63" s="21"/>
      <c r="D63" s="21"/>
      <c r="E63" s="21"/>
      <c r="F63" s="116"/>
      <c r="G63" s="107"/>
      <c r="H63" s="108">
        <f>H61+H62</f>
        <v>52.587364694400001</v>
      </c>
      <c r="I63" s="109"/>
      <c r="J63" s="109"/>
      <c r="K63" s="109"/>
      <c r="L63" s="111">
        <f>L61+L62</f>
        <v>55.831495751599995</v>
      </c>
      <c r="M63" s="112"/>
      <c r="N63" s="113">
        <f t="shared" si="41"/>
        <v>3.2441310571999935</v>
      </c>
      <c r="O63" s="114">
        <f t="shared" si="27"/>
        <v>6.1690314318896822E-2</v>
      </c>
      <c r="Q63" s="109"/>
      <c r="R63" s="109"/>
      <c r="S63" s="111">
        <f>S61+S62</f>
        <v>58.1841105516</v>
      </c>
      <c r="T63" s="112"/>
      <c r="U63" s="113">
        <f t="shared" si="1"/>
        <v>2.3526148000000049</v>
      </c>
      <c r="V63" s="114">
        <f t="shared" si="52"/>
        <v>4.2137771312218242E-2</v>
      </c>
      <c r="X63" s="109"/>
      <c r="Y63" s="109"/>
      <c r="Z63" s="111">
        <f>Z61+Z62</f>
        <v>61.373874551600004</v>
      </c>
      <c r="AA63" s="112"/>
      <c r="AB63" s="113">
        <f t="shared" si="3"/>
        <v>3.1897640000000038</v>
      </c>
      <c r="AC63" s="114">
        <f t="shared" si="53"/>
        <v>5.4821908761004318E-2</v>
      </c>
      <c r="AE63" s="109"/>
      <c r="AF63" s="109"/>
      <c r="AG63" s="111">
        <f>AG61+AG62</f>
        <v>64.545558551599996</v>
      </c>
      <c r="AH63" s="112"/>
      <c r="AI63" s="113">
        <f t="shared" si="50"/>
        <v>3.171683999999992</v>
      </c>
      <c r="AJ63" s="114">
        <f t="shared" si="54"/>
        <v>5.1678080016496319E-2</v>
      </c>
      <c r="AL63" s="109"/>
      <c r="AM63" s="109"/>
      <c r="AN63" s="111">
        <f>AN61+AN62</f>
        <v>67.209194551600007</v>
      </c>
      <c r="AO63" s="112"/>
      <c r="AP63" s="113">
        <f t="shared" si="51"/>
        <v>2.663636000000011</v>
      </c>
      <c r="AQ63" s="114">
        <f t="shared" si="55"/>
        <v>4.126753350303114E-2</v>
      </c>
    </row>
    <row r="64" spans="2:43" ht="15.75" customHeight="1" x14ac:dyDescent="0.2">
      <c r="B64" s="267" t="s">
        <v>54</v>
      </c>
      <c r="C64" s="267"/>
      <c r="D64" s="267"/>
      <c r="E64" s="21"/>
      <c r="F64" s="116"/>
      <c r="G64" s="107"/>
      <c r="H64" s="117">
        <f>ROUND(-H63*10%,2)</f>
        <v>-5.26</v>
      </c>
      <c r="I64" s="109"/>
      <c r="J64" s="109"/>
      <c r="K64" s="109"/>
      <c r="L64" s="118">
        <f>ROUND(-L63*10%,2)</f>
        <v>-5.58</v>
      </c>
      <c r="M64" s="112"/>
      <c r="N64" s="118">
        <f t="shared" si="41"/>
        <v>-0.32000000000000028</v>
      </c>
      <c r="O64" s="119">
        <f t="shared" si="27"/>
        <v>6.083650190114074E-2</v>
      </c>
      <c r="Q64" s="109"/>
      <c r="R64" s="109"/>
      <c r="S64" s="118">
        <f>ROUND(-S63*10%,2)</f>
        <v>-5.82</v>
      </c>
      <c r="T64" s="112"/>
      <c r="U64" s="118">
        <f t="shared" si="1"/>
        <v>-0.24000000000000021</v>
      </c>
      <c r="V64" s="119">
        <f t="shared" si="52"/>
        <v>4.3010752688172081E-2</v>
      </c>
      <c r="X64" s="109"/>
      <c r="Y64" s="109"/>
      <c r="Z64" s="118">
        <f>ROUND(-Z63*10%,2)</f>
        <v>-6.14</v>
      </c>
      <c r="AA64" s="112"/>
      <c r="AB64" s="118">
        <f t="shared" si="3"/>
        <v>-0.3199999999999994</v>
      </c>
      <c r="AC64" s="119">
        <f t="shared" si="53"/>
        <v>5.4982817869415702E-2</v>
      </c>
      <c r="AE64" s="109"/>
      <c r="AF64" s="109"/>
      <c r="AG64" s="118">
        <f>ROUND(-AG63*10%,2)</f>
        <v>-6.45</v>
      </c>
      <c r="AH64" s="112"/>
      <c r="AI64" s="118">
        <f t="shared" si="50"/>
        <v>-0.3100000000000005</v>
      </c>
      <c r="AJ64" s="119">
        <f t="shared" si="54"/>
        <v>5.0488599348534287E-2</v>
      </c>
      <c r="AL64" s="109"/>
      <c r="AM64" s="109"/>
      <c r="AN64" s="118">
        <f>ROUND(-AN63*10%,2)</f>
        <v>-6.72</v>
      </c>
      <c r="AO64" s="112"/>
      <c r="AP64" s="118">
        <f t="shared" si="51"/>
        <v>-0.26999999999999957</v>
      </c>
      <c r="AQ64" s="119">
        <f t="shared" si="55"/>
        <v>4.1860465116279E-2</v>
      </c>
    </row>
    <row r="65" spans="1:43" ht="13.5" thickBot="1" x14ac:dyDescent="0.25">
      <c r="B65" s="268" t="s">
        <v>55</v>
      </c>
      <c r="C65" s="268"/>
      <c r="D65" s="268"/>
      <c r="E65" s="120"/>
      <c r="F65" s="121"/>
      <c r="G65" s="122"/>
      <c r="H65" s="123">
        <f>H63+H64</f>
        <v>47.327364694400003</v>
      </c>
      <c r="I65" s="124"/>
      <c r="J65" s="124"/>
      <c r="K65" s="124"/>
      <c r="L65" s="125">
        <f>L63+L64</f>
        <v>50.251495751599997</v>
      </c>
      <c r="M65" s="126"/>
      <c r="N65" s="127">
        <f t="shared" si="41"/>
        <v>2.9241310571999932</v>
      </c>
      <c r="O65" s="128">
        <f t="shared" si="27"/>
        <v>6.1785207692876043E-2</v>
      </c>
      <c r="Q65" s="124"/>
      <c r="R65" s="124"/>
      <c r="S65" s="125">
        <f>S63+S64</f>
        <v>52.3641105516</v>
      </c>
      <c r="T65" s="126"/>
      <c r="U65" s="127">
        <f t="shared" si="1"/>
        <v>2.1126148000000029</v>
      </c>
      <c r="V65" s="128">
        <f t="shared" si="52"/>
        <v>4.2040834176219274E-2</v>
      </c>
      <c r="X65" s="124"/>
      <c r="Y65" s="124"/>
      <c r="Z65" s="125">
        <f>Z63+Z64</f>
        <v>55.233874551600003</v>
      </c>
      <c r="AA65" s="126"/>
      <c r="AB65" s="127">
        <f t="shared" si="3"/>
        <v>2.8697640000000035</v>
      </c>
      <c r="AC65" s="128">
        <f t="shared" si="53"/>
        <v>5.4804024546012596E-2</v>
      </c>
      <c r="AE65" s="124"/>
      <c r="AF65" s="124"/>
      <c r="AG65" s="125">
        <f>AG63+AG64</f>
        <v>58.095558551599993</v>
      </c>
      <c r="AH65" s="126"/>
      <c r="AI65" s="127">
        <f t="shared" si="50"/>
        <v>2.8616839999999897</v>
      </c>
      <c r="AJ65" s="128">
        <f t="shared" si="54"/>
        <v>5.181030704855908E-2</v>
      </c>
      <c r="AL65" s="124"/>
      <c r="AM65" s="124"/>
      <c r="AN65" s="125">
        <f>AN63+AN64</f>
        <v>60.489194551600008</v>
      </c>
      <c r="AO65" s="126"/>
      <c r="AP65" s="127">
        <f t="shared" si="51"/>
        <v>2.393636000000015</v>
      </c>
      <c r="AQ65" s="128">
        <f t="shared" si="55"/>
        <v>4.1201703876794768E-2</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44.649010879999992</v>
      </c>
      <c r="I67" s="140"/>
      <c r="J67" s="141"/>
      <c r="K67" s="141"/>
      <c r="L67" s="139">
        <f>SUM(L58:L59,L50,L51:L54)</f>
        <v>47.519923320000004</v>
      </c>
      <c r="M67" s="142"/>
      <c r="N67" s="143">
        <f t="shared" ref="N67:N71" si="56">L67-H67</f>
        <v>2.8709124400000121</v>
      </c>
      <c r="O67" s="104">
        <f t="shared" ref="O67:O71" si="57">IF((H67)=0,"",(N67/H67))</f>
        <v>6.4299575363852113E-2</v>
      </c>
      <c r="Q67" s="141"/>
      <c r="R67" s="141"/>
      <c r="S67" s="143">
        <f>SUM(S58:S59,S50,S51:S54)</f>
        <v>49.601883319999999</v>
      </c>
      <c r="T67" s="142"/>
      <c r="U67" s="143">
        <f t="shared" si="1"/>
        <v>2.0819599999999951</v>
      </c>
      <c r="V67" s="104">
        <f t="shared" si="52"/>
        <v>4.3812360259507147E-2</v>
      </c>
      <c r="X67" s="141"/>
      <c r="Y67" s="141"/>
      <c r="Z67" s="143">
        <f>SUM(Z58:Z59,Z50,Z51:Z54)</f>
        <v>52.42468332</v>
      </c>
      <c r="AA67" s="142"/>
      <c r="AB67" s="143">
        <f t="shared" si="3"/>
        <v>2.8228000000000009</v>
      </c>
      <c r="AC67" s="104">
        <f t="shared" si="53"/>
        <v>5.6909129473755656E-2</v>
      </c>
      <c r="AE67" s="141"/>
      <c r="AF67" s="141"/>
      <c r="AG67" s="143">
        <f>SUM(AG58:AG59,AG50,AG51:AG54)</f>
        <v>55.231483319999995</v>
      </c>
      <c r="AH67" s="142"/>
      <c r="AI67" s="143">
        <f t="shared" ref="AI67:AI71" si="58">AG67-Z67</f>
        <v>2.8067999999999955</v>
      </c>
      <c r="AJ67" s="104">
        <f t="shared" si="54"/>
        <v>5.3539665330304478E-2</v>
      </c>
      <c r="AL67" s="141"/>
      <c r="AM67" s="141"/>
      <c r="AN67" s="143">
        <f>SUM(AN58:AN59,AN50,AN51:AN54)</f>
        <v>57.588683320000001</v>
      </c>
      <c r="AO67" s="142"/>
      <c r="AP67" s="143">
        <f t="shared" ref="AP67:AP71" si="59">AN67-AG67</f>
        <v>2.357200000000006</v>
      </c>
      <c r="AQ67" s="104">
        <f t="shared" si="55"/>
        <v>4.267855683583343E-2</v>
      </c>
    </row>
    <row r="68" spans="1:43" s="85" customFormat="1" x14ac:dyDescent="0.2">
      <c r="B68" s="144" t="s">
        <v>52</v>
      </c>
      <c r="C68" s="79"/>
      <c r="D68" s="79"/>
      <c r="E68" s="79"/>
      <c r="F68" s="145">
        <v>0.13</v>
      </c>
      <c r="G68" s="138"/>
      <c r="H68" s="146">
        <f>H67*F68</f>
        <v>5.8043714143999994</v>
      </c>
      <c r="I68" s="147"/>
      <c r="J68" s="148">
        <v>0.13</v>
      </c>
      <c r="K68" s="149"/>
      <c r="L68" s="150">
        <f>L67*J68</f>
        <v>6.1775900316000003</v>
      </c>
      <c r="M68" s="151"/>
      <c r="N68" s="152">
        <f t="shared" si="56"/>
        <v>0.37321861720000093</v>
      </c>
      <c r="O68" s="114">
        <f t="shared" si="57"/>
        <v>6.4299575363851988E-2</v>
      </c>
      <c r="Q68" s="148">
        <v>0.13</v>
      </c>
      <c r="R68" s="149"/>
      <c r="S68" s="150">
        <f>S67*Q68</f>
        <v>6.4482448316000003</v>
      </c>
      <c r="T68" s="151"/>
      <c r="U68" s="152">
        <f t="shared" si="1"/>
        <v>0.27065479999999997</v>
      </c>
      <c r="V68" s="114">
        <f t="shared" si="52"/>
        <v>4.3812360259507251E-2</v>
      </c>
      <c r="X68" s="148">
        <v>0.13</v>
      </c>
      <c r="Y68" s="149"/>
      <c r="Z68" s="150">
        <f>Z67*X68</f>
        <v>6.8152088316000006</v>
      </c>
      <c r="AA68" s="151"/>
      <c r="AB68" s="152">
        <f t="shared" si="3"/>
        <v>0.36696400000000029</v>
      </c>
      <c r="AC68" s="114">
        <f t="shared" si="53"/>
        <v>5.6909129473755676E-2</v>
      </c>
      <c r="AE68" s="148">
        <v>0.13</v>
      </c>
      <c r="AF68" s="149"/>
      <c r="AG68" s="150">
        <f>AG67*AE68</f>
        <v>7.1800928315999997</v>
      </c>
      <c r="AH68" s="151"/>
      <c r="AI68" s="152">
        <f t="shared" si="58"/>
        <v>0.3648839999999991</v>
      </c>
      <c r="AJ68" s="114">
        <f t="shared" si="54"/>
        <v>5.353966533030443E-2</v>
      </c>
      <c r="AL68" s="148">
        <v>0.13</v>
      </c>
      <c r="AM68" s="149"/>
      <c r="AN68" s="150">
        <f>AN67*AL68</f>
        <v>7.4865288316000003</v>
      </c>
      <c r="AO68" s="151"/>
      <c r="AP68" s="152">
        <f t="shared" si="59"/>
        <v>0.3064360000000006</v>
      </c>
      <c r="AQ68" s="114">
        <f t="shared" si="55"/>
        <v>4.2678556835833402E-2</v>
      </c>
    </row>
    <row r="69" spans="1:43" s="85" customFormat="1" x14ac:dyDescent="0.2">
      <c r="B69" s="153" t="s">
        <v>53</v>
      </c>
      <c r="C69" s="79"/>
      <c r="D69" s="79"/>
      <c r="E69" s="79"/>
      <c r="F69" s="154"/>
      <c r="G69" s="155"/>
      <c r="H69" s="146">
        <f>H67+H68</f>
        <v>50.453382294399994</v>
      </c>
      <c r="I69" s="147"/>
      <c r="J69" s="147"/>
      <c r="K69" s="147"/>
      <c r="L69" s="150">
        <f>L67+L68</f>
        <v>53.697513351600001</v>
      </c>
      <c r="M69" s="151"/>
      <c r="N69" s="152">
        <f t="shared" si="56"/>
        <v>3.2441310572000077</v>
      </c>
      <c r="O69" s="114">
        <f t="shared" si="57"/>
        <v>6.4299575363851988E-2</v>
      </c>
      <c r="Q69" s="147"/>
      <c r="R69" s="147"/>
      <c r="S69" s="150">
        <f>S67+S68</f>
        <v>56.050128151599999</v>
      </c>
      <c r="T69" s="151"/>
      <c r="U69" s="152">
        <f t="shared" si="1"/>
        <v>2.3526147999999978</v>
      </c>
      <c r="V69" s="114">
        <f t="shared" si="52"/>
        <v>4.3812360259507209E-2</v>
      </c>
      <c r="X69" s="147"/>
      <c r="Y69" s="147"/>
      <c r="Z69" s="150">
        <f>Z67+Z68</f>
        <v>59.239892151600003</v>
      </c>
      <c r="AA69" s="151"/>
      <c r="AB69" s="152">
        <f t="shared" si="3"/>
        <v>3.1897640000000038</v>
      </c>
      <c r="AC69" s="114">
        <f t="shared" si="53"/>
        <v>5.6909129473755704E-2</v>
      </c>
      <c r="AE69" s="147"/>
      <c r="AF69" s="147"/>
      <c r="AG69" s="150">
        <f>AG67+AG68</f>
        <v>62.411576151599995</v>
      </c>
      <c r="AH69" s="151"/>
      <c r="AI69" s="152">
        <f t="shared" si="58"/>
        <v>3.171683999999992</v>
      </c>
      <c r="AJ69" s="114">
        <f t="shared" si="54"/>
        <v>5.3539665330304423E-2</v>
      </c>
      <c r="AL69" s="147"/>
      <c r="AM69" s="147"/>
      <c r="AN69" s="150">
        <f>AN67+AN68</f>
        <v>65.075212151599999</v>
      </c>
      <c r="AO69" s="151"/>
      <c r="AP69" s="152">
        <f t="shared" si="59"/>
        <v>2.6636360000000039</v>
      </c>
      <c r="AQ69" s="114">
        <f t="shared" si="55"/>
        <v>4.2678556835833388E-2</v>
      </c>
    </row>
    <row r="70" spans="1:43" s="85" customFormat="1" ht="15.75" customHeight="1" x14ac:dyDescent="0.2">
      <c r="B70" s="269" t="s">
        <v>54</v>
      </c>
      <c r="C70" s="269"/>
      <c r="D70" s="269"/>
      <c r="E70" s="79"/>
      <c r="F70" s="154"/>
      <c r="G70" s="155"/>
      <c r="H70" s="156">
        <f>ROUND(-H69*10%,2)</f>
        <v>-5.05</v>
      </c>
      <c r="I70" s="147"/>
      <c r="J70" s="147"/>
      <c r="K70" s="147"/>
      <c r="L70" s="118">
        <f>ROUND(-L69*10%,2)</f>
        <v>-5.37</v>
      </c>
      <c r="M70" s="151"/>
      <c r="N70" s="157">
        <f t="shared" si="56"/>
        <v>-0.32000000000000028</v>
      </c>
      <c r="O70" s="119">
        <f t="shared" si="57"/>
        <v>6.3366336633663423E-2</v>
      </c>
      <c r="Q70" s="147"/>
      <c r="R70" s="147"/>
      <c r="S70" s="118">
        <f>ROUND(-S69*10%,2)</f>
        <v>-5.61</v>
      </c>
      <c r="T70" s="151"/>
      <c r="U70" s="157">
        <f t="shared" si="1"/>
        <v>-0.24000000000000021</v>
      </c>
      <c r="V70" s="119">
        <f t="shared" si="52"/>
        <v>4.4692737430167634E-2</v>
      </c>
      <c r="X70" s="147"/>
      <c r="Y70" s="147"/>
      <c r="Z70" s="118">
        <f>ROUND(-Z69*10%,2)</f>
        <v>-5.92</v>
      </c>
      <c r="AA70" s="151"/>
      <c r="AB70" s="157">
        <f t="shared" si="3"/>
        <v>-0.30999999999999961</v>
      </c>
      <c r="AC70" s="119">
        <f t="shared" si="53"/>
        <v>5.525846702317283E-2</v>
      </c>
      <c r="AE70" s="147"/>
      <c r="AF70" s="147"/>
      <c r="AG70" s="118">
        <f>ROUND(-AG69*10%,2)</f>
        <v>-6.24</v>
      </c>
      <c r="AH70" s="151"/>
      <c r="AI70" s="157">
        <f t="shared" si="58"/>
        <v>-0.32000000000000028</v>
      </c>
      <c r="AJ70" s="119">
        <f t="shared" si="54"/>
        <v>5.4054054054054106E-2</v>
      </c>
      <c r="AL70" s="147"/>
      <c r="AM70" s="147"/>
      <c r="AN70" s="118">
        <f>ROUND(-AN69*10%,2)</f>
        <v>-6.51</v>
      </c>
      <c r="AO70" s="151"/>
      <c r="AP70" s="157">
        <f t="shared" si="59"/>
        <v>-0.26999999999999957</v>
      </c>
      <c r="AQ70" s="119">
        <f t="shared" si="55"/>
        <v>4.3269230769230699E-2</v>
      </c>
    </row>
    <row r="71" spans="1:43" s="85" customFormat="1" ht="13.5" thickBot="1" x14ac:dyDescent="0.25">
      <c r="B71" s="266" t="s">
        <v>57</v>
      </c>
      <c r="C71" s="266"/>
      <c r="D71" s="266"/>
      <c r="E71" s="158"/>
      <c r="F71" s="159"/>
      <c r="G71" s="160"/>
      <c r="H71" s="161">
        <f>SUM(H69:H70)</f>
        <v>45.403382294399997</v>
      </c>
      <c r="I71" s="162"/>
      <c r="J71" s="162"/>
      <c r="K71" s="162"/>
      <c r="L71" s="163">
        <f>SUM(L69:L70)</f>
        <v>48.327513351600004</v>
      </c>
      <c r="M71" s="164"/>
      <c r="N71" s="165">
        <f t="shared" si="56"/>
        <v>2.9241310572000074</v>
      </c>
      <c r="O71" s="166">
        <f t="shared" si="57"/>
        <v>6.4403375022584308E-2</v>
      </c>
      <c r="Q71" s="162"/>
      <c r="R71" s="162"/>
      <c r="S71" s="163">
        <f>SUM(S69:S70)</f>
        <v>50.4401281516</v>
      </c>
      <c r="T71" s="164"/>
      <c r="U71" s="165">
        <f t="shared" si="1"/>
        <v>2.1126147999999958</v>
      </c>
      <c r="V71" s="166">
        <f t="shared" si="52"/>
        <v>4.3714535540654964E-2</v>
      </c>
      <c r="X71" s="162"/>
      <c r="Y71" s="162"/>
      <c r="Z71" s="163">
        <f>SUM(Z69:Z70)</f>
        <v>53.319892151600001</v>
      </c>
      <c r="AA71" s="164"/>
      <c r="AB71" s="165">
        <f t="shared" si="3"/>
        <v>2.8797640000000015</v>
      </c>
      <c r="AC71" s="166">
        <f t="shared" si="53"/>
        <v>5.7092717753308347E-2</v>
      </c>
      <c r="AE71" s="162"/>
      <c r="AF71" s="162"/>
      <c r="AG71" s="163">
        <f>SUM(AG69:AG70)</f>
        <v>56.171576151599993</v>
      </c>
      <c r="AH71" s="164"/>
      <c r="AI71" s="165">
        <f t="shared" si="58"/>
        <v>2.8516839999999917</v>
      </c>
      <c r="AJ71" s="166">
        <f t="shared" si="54"/>
        <v>5.3482553788594255E-2</v>
      </c>
      <c r="AL71" s="162"/>
      <c r="AM71" s="162"/>
      <c r="AN71" s="163">
        <f>SUM(AN69:AN70)</f>
        <v>58.565212151600001</v>
      </c>
      <c r="AO71" s="164"/>
      <c r="AP71" s="165">
        <f t="shared" si="59"/>
        <v>2.3936360000000079</v>
      </c>
      <c r="AQ71" s="166">
        <f t="shared" si="55"/>
        <v>4.2612939924275693E-2</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P21:AP22"/>
    <mergeCell ref="AQ21:AQ22"/>
    <mergeCell ref="B64:D64"/>
    <mergeCell ref="B65:D65"/>
    <mergeCell ref="B70:D70"/>
    <mergeCell ref="B71:D71"/>
    <mergeCell ref="AP20:AQ20"/>
    <mergeCell ref="D21:D22"/>
    <mergeCell ref="N21:N22"/>
    <mergeCell ref="O21:O22"/>
    <mergeCell ref="U21:U22"/>
    <mergeCell ref="V21:V22"/>
    <mergeCell ref="AB21:AB22"/>
    <mergeCell ref="AC21:AC22"/>
    <mergeCell ref="AI21:AI22"/>
    <mergeCell ref="AJ21:AJ22"/>
    <mergeCell ref="U20:V20"/>
    <mergeCell ref="X20:Z20"/>
    <mergeCell ref="AB20:AC20"/>
    <mergeCell ref="AE20:AG20"/>
    <mergeCell ref="AI20:AJ20"/>
    <mergeCell ref="AL20:AN20"/>
    <mergeCell ref="A3:K3"/>
    <mergeCell ref="D14:O14"/>
    <mergeCell ref="F20:H20"/>
    <mergeCell ref="J20:L20"/>
    <mergeCell ref="N20:O20"/>
    <mergeCell ref="Q20:S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8:D49 D40:D46">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4"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Option Button 1">
              <controlPr defaultSize="0" autoFill="0" autoLine="0" autoPict="0">
                <anchor moveWithCells="1">
                  <from>
                    <xdr:col>6</xdr:col>
                    <xdr:colOff>476250</xdr:colOff>
                    <xdr:row>16</xdr:row>
                    <xdr:rowOff>171450</xdr:rowOff>
                  </from>
                  <to>
                    <xdr:col>9</xdr:col>
                    <xdr:colOff>647700</xdr:colOff>
                    <xdr:row>18</xdr:row>
                    <xdr:rowOff>28575</xdr:rowOff>
                  </to>
                </anchor>
              </controlPr>
            </control>
          </mc:Choice>
        </mc:AlternateContent>
        <mc:AlternateContent xmlns:mc="http://schemas.openxmlformats.org/markup-compatibility/2006">
          <mc:Choice Requires="x14">
            <control shapeId="47106" r:id="rId5" name="Option Button 2">
              <controlPr defaultSize="0" autoFill="0" autoLine="0" autoPict="0">
                <anchor moveWithCells="1">
                  <from>
                    <xdr:col>9</xdr:col>
                    <xdr:colOff>361950</xdr:colOff>
                    <xdr:row>16</xdr:row>
                    <xdr:rowOff>114300</xdr:rowOff>
                  </from>
                  <to>
                    <xdr:col>15</xdr:col>
                    <xdr:colOff>247650</xdr:colOff>
                    <xdr:row>18</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Q92"/>
  <sheetViews>
    <sheetView showGridLines="0" view="pageBreakPreview" topLeftCell="A19" zoomScale="60" zoomScaleNormal="8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1.5703125" style="6" bestFit="1" customWidth="1"/>
    <col min="9" max="9" width="2.85546875" style="6" customWidth="1"/>
    <col min="10" max="10" width="12.140625" style="6" customWidth="1"/>
    <col min="11" max="11" width="10.42578125" style="6" customWidth="1"/>
    <col min="12" max="12" width="11.140625" style="6" bestFit="1"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11.5703125" style="6" bestFit="1"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11.5703125" style="6" bestFit="1"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11.5703125" style="6" bestFit="1"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3</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250</v>
      </c>
      <c r="G18" s="12" t="s">
        <v>7</v>
      </c>
    </row>
    <row r="19" spans="2:43" x14ac:dyDescent="0.2">
      <c r="B19" s="11"/>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24">
        <f>+'Res (100)'!F23</f>
        <v>9.67</v>
      </c>
      <c r="G23" s="25">
        <v>1</v>
      </c>
      <c r="H23" s="26">
        <f>G23*F23</f>
        <v>9.67</v>
      </c>
      <c r="I23" s="27"/>
      <c r="J23" s="28">
        <f>+'Res (100)'!J23</f>
        <v>12.98</v>
      </c>
      <c r="K23" s="29">
        <v>1</v>
      </c>
      <c r="L23" s="26">
        <f>K23*J23</f>
        <v>12.98</v>
      </c>
      <c r="M23" s="27"/>
      <c r="N23" s="30">
        <f>L23-H23</f>
        <v>3.3100000000000005</v>
      </c>
      <c r="O23" s="31">
        <f>IF((H23)=0,"",(N23/H23))</f>
        <v>0.34229576008273016</v>
      </c>
      <c r="Q23" s="24">
        <f>+'Res (100)'!Q23</f>
        <v>16.61</v>
      </c>
      <c r="R23" s="29">
        <v>1</v>
      </c>
      <c r="S23" s="26">
        <f>R23*Q23</f>
        <v>16.61</v>
      </c>
      <c r="T23" s="27"/>
      <c r="U23" s="30">
        <f>S23-L23</f>
        <v>3.629999999999999</v>
      </c>
      <c r="V23" s="31">
        <f>IF((L23)=0,"",(U23/L23))</f>
        <v>0.27966101694915246</v>
      </c>
      <c r="X23" s="24">
        <f>+'Res (100)'!X23</f>
        <v>20.5</v>
      </c>
      <c r="Y23" s="29">
        <v>1</v>
      </c>
      <c r="Z23" s="26">
        <f>Y23*X23</f>
        <v>20.5</v>
      </c>
      <c r="AA23" s="27"/>
      <c r="AB23" s="30">
        <f>Z23-S23</f>
        <v>3.8900000000000006</v>
      </c>
      <c r="AC23" s="31">
        <f>IF((S23)=0,"",(AB23/S23))</f>
        <v>0.23419626730885013</v>
      </c>
      <c r="AE23" s="24">
        <f>+'Res (100)'!AE23</f>
        <v>24.49</v>
      </c>
      <c r="AF23" s="29">
        <v>1</v>
      </c>
      <c r="AG23" s="26">
        <f>AF23*AE23</f>
        <v>24.49</v>
      </c>
      <c r="AH23" s="27"/>
      <c r="AI23" s="30">
        <f>AG23-Z23</f>
        <v>3.9899999999999984</v>
      </c>
      <c r="AJ23" s="31">
        <f>IF((Z23)=0,"",(AI23/Z23))</f>
        <v>0.19463414634146334</v>
      </c>
      <c r="AL23" s="24">
        <f>+'Res (100)'!AL23</f>
        <v>28.1</v>
      </c>
      <c r="AM23" s="29">
        <v>1</v>
      </c>
      <c r="AN23" s="26">
        <f>AM23*AL23</f>
        <v>28.1</v>
      </c>
      <c r="AO23" s="27"/>
      <c r="AP23" s="30">
        <f>AN23-AG23</f>
        <v>3.610000000000003</v>
      </c>
      <c r="AQ23" s="31">
        <f>IF((AG23)=0,"",(AP23/AG23))</f>
        <v>0.14740710494079229</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4"/>
      <c r="R24" s="29">
        <v>1</v>
      </c>
      <c r="S24" s="26">
        <f>R24*Q24</f>
        <v>0</v>
      </c>
      <c r="T24" s="27"/>
      <c r="U24" s="30">
        <f t="shared" ref="U24:U71" si="1">S24-L24</f>
        <v>0</v>
      </c>
      <c r="V24" s="31" t="str">
        <f t="shared" ref="V24:V59" si="2">IF((L24)=0,"",(U24/L24))</f>
        <v/>
      </c>
      <c r="X24" s="24"/>
      <c r="Y24" s="29">
        <v>1</v>
      </c>
      <c r="Z24" s="26">
        <f>Y24*X24</f>
        <v>0</v>
      </c>
      <c r="AA24" s="27"/>
      <c r="AB24" s="30">
        <f t="shared" ref="AB24:AB71" si="3">Z24-S24</f>
        <v>0</v>
      </c>
      <c r="AC24" s="31" t="str">
        <f t="shared" ref="AC24:AC59" si="4">IF((S24)=0,"",(AB24/S24))</f>
        <v/>
      </c>
      <c r="AE24" s="24"/>
      <c r="AF24" s="29">
        <v>1</v>
      </c>
      <c r="AG24" s="26">
        <f>AF24*AE24</f>
        <v>0</v>
      </c>
      <c r="AH24" s="27"/>
      <c r="AI24" s="30">
        <f t="shared" ref="AI24:AI59" si="5">AG24-Z24</f>
        <v>0</v>
      </c>
      <c r="AJ24" s="31" t="str">
        <f t="shared" ref="AJ24:AJ59" si="6">IF((Z24)=0,"",(AI24/Z24))</f>
        <v/>
      </c>
      <c r="AL24" s="24"/>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4"/>
      <c r="R25" s="29">
        <v>1</v>
      </c>
      <c r="S25" s="26">
        <f t="shared" ref="S25:S38" si="12">R25*Q25</f>
        <v>0</v>
      </c>
      <c r="T25" s="27"/>
      <c r="U25" s="30">
        <f t="shared" si="1"/>
        <v>0</v>
      </c>
      <c r="V25" s="31" t="str">
        <f t="shared" si="2"/>
        <v/>
      </c>
      <c r="X25" s="24"/>
      <c r="Y25" s="29">
        <v>1</v>
      </c>
      <c r="Z25" s="26">
        <f t="shared" ref="Z25:Z38" si="13">Y25*X25</f>
        <v>0</v>
      </c>
      <c r="AA25" s="27"/>
      <c r="AB25" s="30">
        <f t="shared" si="3"/>
        <v>0</v>
      </c>
      <c r="AC25" s="31" t="str">
        <f t="shared" si="4"/>
        <v/>
      </c>
      <c r="AE25" s="24"/>
      <c r="AF25" s="29">
        <v>1</v>
      </c>
      <c r="AG25" s="26">
        <f t="shared" ref="AG25:AG38" si="14">AF25*AE25</f>
        <v>0</v>
      </c>
      <c r="AH25" s="27"/>
      <c r="AI25" s="30">
        <f t="shared" si="5"/>
        <v>0</v>
      </c>
      <c r="AJ25" s="31" t="str">
        <f t="shared" si="6"/>
        <v/>
      </c>
      <c r="AL25" s="24"/>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4"/>
      <c r="R26" s="29">
        <v>1</v>
      </c>
      <c r="S26" s="26">
        <f t="shared" si="12"/>
        <v>0</v>
      </c>
      <c r="T26" s="27"/>
      <c r="U26" s="30">
        <f t="shared" si="1"/>
        <v>0</v>
      </c>
      <c r="V26" s="31" t="str">
        <f t="shared" si="2"/>
        <v/>
      </c>
      <c r="X26" s="24"/>
      <c r="Y26" s="29">
        <v>1</v>
      </c>
      <c r="Z26" s="26">
        <f t="shared" si="13"/>
        <v>0</v>
      </c>
      <c r="AA26" s="27"/>
      <c r="AB26" s="30">
        <f t="shared" si="3"/>
        <v>0</v>
      </c>
      <c r="AC26" s="31" t="str">
        <f t="shared" si="4"/>
        <v/>
      </c>
      <c r="AE26" s="24"/>
      <c r="AF26" s="29">
        <v>1</v>
      </c>
      <c r="AG26" s="26">
        <f t="shared" si="14"/>
        <v>0</v>
      </c>
      <c r="AH26" s="27"/>
      <c r="AI26" s="30">
        <f t="shared" si="5"/>
        <v>0</v>
      </c>
      <c r="AJ26" s="31" t="str">
        <f t="shared" si="6"/>
        <v/>
      </c>
      <c r="AL26" s="24"/>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4"/>
      <c r="R27" s="29">
        <v>1</v>
      </c>
      <c r="S27" s="26">
        <f t="shared" si="12"/>
        <v>0</v>
      </c>
      <c r="T27" s="27"/>
      <c r="U27" s="30">
        <f t="shared" si="1"/>
        <v>0</v>
      </c>
      <c r="V27" s="31" t="str">
        <f t="shared" si="2"/>
        <v/>
      </c>
      <c r="X27" s="24"/>
      <c r="Y27" s="29">
        <v>1</v>
      </c>
      <c r="Z27" s="26">
        <f t="shared" si="13"/>
        <v>0</v>
      </c>
      <c r="AA27" s="27"/>
      <c r="AB27" s="30">
        <f t="shared" si="3"/>
        <v>0</v>
      </c>
      <c r="AC27" s="31" t="str">
        <f t="shared" si="4"/>
        <v/>
      </c>
      <c r="AE27" s="24"/>
      <c r="AF27" s="29">
        <v>1</v>
      </c>
      <c r="AG27" s="26">
        <f t="shared" si="14"/>
        <v>0</v>
      </c>
      <c r="AH27" s="27"/>
      <c r="AI27" s="30">
        <f t="shared" si="5"/>
        <v>0</v>
      </c>
      <c r="AJ27" s="31" t="str">
        <f t="shared" si="6"/>
        <v/>
      </c>
      <c r="AL27" s="24"/>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4"/>
      <c r="R28" s="29">
        <v>1</v>
      </c>
      <c r="S28" s="26">
        <f t="shared" si="12"/>
        <v>0</v>
      </c>
      <c r="T28" s="27"/>
      <c r="U28" s="30">
        <f t="shared" si="1"/>
        <v>0</v>
      </c>
      <c r="V28" s="31" t="str">
        <f t="shared" si="2"/>
        <v/>
      </c>
      <c r="X28" s="24"/>
      <c r="Y28" s="29">
        <v>1</v>
      </c>
      <c r="Z28" s="26">
        <f t="shared" si="13"/>
        <v>0</v>
      </c>
      <c r="AA28" s="27"/>
      <c r="AB28" s="30">
        <f t="shared" si="3"/>
        <v>0</v>
      </c>
      <c r="AC28" s="31" t="str">
        <f t="shared" si="4"/>
        <v/>
      </c>
      <c r="AE28" s="24"/>
      <c r="AF28" s="29">
        <v>1</v>
      </c>
      <c r="AG28" s="26">
        <f t="shared" si="14"/>
        <v>0</v>
      </c>
      <c r="AH28" s="27"/>
      <c r="AI28" s="30">
        <f t="shared" si="5"/>
        <v>0</v>
      </c>
      <c r="AJ28" s="31" t="str">
        <f t="shared" si="6"/>
        <v/>
      </c>
      <c r="AL28" s="24"/>
      <c r="AM28" s="29">
        <v>1</v>
      </c>
      <c r="AN28" s="26">
        <f t="shared" si="15"/>
        <v>0</v>
      </c>
      <c r="AO28" s="27"/>
      <c r="AP28" s="30">
        <f t="shared" si="7"/>
        <v>0</v>
      </c>
      <c r="AQ28" s="31" t="str">
        <f t="shared" si="8"/>
        <v/>
      </c>
    </row>
    <row r="29" spans="2:43" x14ac:dyDescent="0.2">
      <c r="B29" s="21" t="s">
        <v>29</v>
      </c>
      <c r="C29" s="21"/>
      <c r="D29" s="22" t="s">
        <v>30</v>
      </c>
      <c r="E29" s="23"/>
      <c r="F29" s="24">
        <f>+'Res (100)'!F29</f>
        <v>2.3400000000000001E-2</v>
      </c>
      <c r="G29" s="25">
        <f>$F$18</f>
        <v>250</v>
      </c>
      <c r="H29" s="26">
        <f t="shared" si="0"/>
        <v>5.8500000000000005</v>
      </c>
      <c r="I29" s="27"/>
      <c r="J29" s="28">
        <f>+'Res (100)'!J29</f>
        <v>1.9300000000000001E-2</v>
      </c>
      <c r="K29" s="25">
        <f>$F$18</f>
        <v>250</v>
      </c>
      <c r="L29" s="26">
        <f t="shared" si="9"/>
        <v>4.8250000000000002</v>
      </c>
      <c r="M29" s="27"/>
      <c r="N29" s="30">
        <f t="shared" si="10"/>
        <v>-1.0250000000000004</v>
      </c>
      <c r="O29" s="31">
        <f t="shared" si="11"/>
        <v>-0.17521367521367526</v>
      </c>
      <c r="Q29" s="24">
        <f>+'Res (100)'!Q29</f>
        <v>1.5100000000000001E-2</v>
      </c>
      <c r="R29" s="25">
        <f>$F$18</f>
        <v>250</v>
      </c>
      <c r="S29" s="26">
        <f t="shared" si="12"/>
        <v>3.7750000000000004</v>
      </c>
      <c r="T29" s="27"/>
      <c r="U29" s="30">
        <f t="shared" si="1"/>
        <v>-1.0499999999999998</v>
      </c>
      <c r="V29" s="31">
        <f t="shared" si="2"/>
        <v>-0.2176165803108808</v>
      </c>
      <c r="X29" s="24">
        <f>+'Res (100)'!X29</f>
        <v>1.0500000000000001E-2</v>
      </c>
      <c r="Y29" s="25">
        <f>$F$18</f>
        <v>250</v>
      </c>
      <c r="Z29" s="26">
        <f t="shared" si="13"/>
        <v>2.625</v>
      </c>
      <c r="AA29" s="27"/>
      <c r="AB29" s="30">
        <f t="shared" si="3"/>
        <v>-1.1500000000000004</v>
      </c>
      <c r="AC29" s="31">
        <f t="shared" si="4"/>
        <v>-0.30463576158940403</v>
      </c>
      <c r="AE29" s="24">
        <f>+'Res (100)'!AE29</f>
        <v>5.4000000000000003E-3</v>
      </c>
      <c r="AF29" s="25">
        <f>$F$18</f>
        <v>250</v>
      </c>
      <c r="AG29" s="26">
        <f t="shared" si="14"/>
        <v>1.35</v>
      </c>
      <c r="AH29" s="27"/>
      <c r="AI29" s="30">
        <f t="shared" si="5"/>
        <v>-1.2749999999999999</v>
      </c>
      <c r="AJ29" s="31">
        <f t="shared" si="6"/>
        <v>-0.48571428571428565</v>
      </c>
      <c r="AL29" s="24">
        <f>+'Res (100)'!AL29</f>
        <v>0</v>
      </c>
      <c r="AM29" s="25">
        <f>$F$18</f>
        <v>250</v>
      </c>
      <c r="AN29" s="26">
        <f t="shared" si="15"/>
        <v>0</v>
      </c>
      <c r="AO29" s="27"/>
      <c r="AP29" s="30">
        <f t="shared" si="7"/>
        <v>-1.35</v>
      </c>
      <c r="AQ29" s="31">
        <f t="shared" si="8"/>
        <v>-1</v>
      </c>
    </row>
    <row r="30" spans="2:43" x14ac:dyDescent="0.2">
      <c r="B30" s="21" t="s">
        <v>31</v>
      </c>
      <c r="C30" s="21"/>
      <c r="D30" s="22"/>
      <c r="E30" s="23"/>
      <c r="F30" s="24"/>
      <c r="G30" s="25">
        <f t="shared" ref="G30" si="16">$F$18</f>
        <v>250</v>
      </c>
      <c r="H30" s="26">
        <f t="shared" si="0"/>
        <v>0</v>
      </c>
      <c r="I30" s="27"/>
      <c r="J30" s="28"/>
      <c r="K30" s="25">
        <f t="shared" ref="K30:K38" si="17">$F$18</f>
        <v>250</v>
      </c>
      <c r="L30" s="26">
        <f t="shared" si="9"/>
        <v>0</v>
      </c>
      <c r="M30" s="27"/>
      <c r="N30" s="30">
        <f t="shared" si="10"/>
        <v>0</v>
      </c>
      <c r="O30" s="31" t="str">
        <f t="shared" si="11"/>
        <v/>
      </c>
      <c r="Q30" s="24"/>
      <c r="R30" s="25">
        <f t="shared" ref="R30:R38" si="18">$F$18</f>
        <v>250</v>
      </c>
      <c r="S30" s="26">
        <f t="shared" si="12"/>
        <v>0</v>
      </c>
      <c r="T30" s="27"/>
      <c r="U30" s="30">
        <f t="shared" si="1"/>
        <v>0</v>
      </c>
      <c r="V30" s="31" t="str">
        <f t="shared" si="2"/>
        <v/>
      </c>
      <c r="X30" s="24"/>
      <c r="Y30" s="25">
        <f t="shared" ref="Y30:Y38" si="19">$F$18</f>
        <v>250</v>
      </c>
      <c r="Z30" s="26">
        <f t="shared" si="13"/>
        <v>0</v>
      </c>
      <c r="AA30" s="27"/>
      <c r="AB30" s="30">
        <f t="shared" si="3"/>
        <v>0</v>
      </c>
      <c r="AC30" s="31" t="str">
        <f t="shared" si="4"/>
        <v/>
      </c>
      <c r="AE30" s="24"/>
      <c r="AF30" s="25">
        <f t="shared" ref="AF30:AF38" si="20">$F$18</f>
        <v>250</v>
      </c>
      <c r="AG30" s="26">
        <f t="shared" si="14"/>
        <v>0</v>
      </c>
      <c r="AH30" s="27"/>
      <c r="AI30" s="30">
        <f t="shared" si="5"/>
        <v>0</v>
      </c>
      <c r="AJ30" s="31" t="str">
        <f t="shared" si="6"/>
        <v/>
      </c>
      <c r="AL30" s="24"/>
      <c r="AM30" s="25">
        <f t="shared" ref="AM30:AM38" si="21">$F$18</f>
        <v>250</v>
      </c>
      <c r="AN30" s="26">
        <f t="shared" si="15"/>
        <v>0</v>
      </c>
      <c r="AO30" s="27"/>
      <c r="AP30" s="30">
        <f t="shared" si="7"/>
        <v>0</v>
      </c>
      <c r="AQ30" s="31" t="str">
        <f t="shared" si="8"/>
        <v/>
      </c>
    </row>
    <row r="31" spans="2:43" x14ac:dyDescent="0.2">
      <c r="B31" s="21" t="s">
        <v>32</v>
      </c>
      <c r="C31" s="21"/>
      <c r="D31" s="22" t="s">
        <v>30</v>
      </c>
      <c r="E31" s="23"/>
      <c r="F31" s="24">
        <f>+'Res (100)'!F31</f>
        <v>0</v>
      </c>
      <c r="G31" s="25">
        <f>$F$18</f>
        <v>250</v>
      </c>
      <c r="H31" s="26">
        <f t="shared" si="0"/>
        <v>0</v>
      </c>
      <c r="I31" s="27"/>
      <c r="J31" s="52">
        <f>+'Res (100)'!J31</f>
        <v>-2.0000000000000002E-5</v>
      </c>
      <c r="K31" s="25">
        <f t="shared" si="17"/>
        <v>250</v>
      </c>
      <c r="L31" s="26">
        <f t="shared" si="9"/>
        <v>-5.0000000000000001E-3</v>
      </c>
      <c r="M31" s="27"/>
      <c r="N31" s="30">
        <f t="shared" si="10"/>
        <v>-5.0000000000000001E-3</v>
      </c>
      <c r="O31" s="31" t="str">
        <f t="shared" si="11"/>
        <v/>
      </c>
      <c r="Q31" s="24">
        <f>+'Res (100)'!Q31</f>
        <v>0</v>
      </c>
      <c r="R31" s="25">
        <f t="shared" si="18"/>
        <v>250</v>
      </c>
      <c r="S31" s="26">
        <f t="shared" si="12"/>
        <v>0</v>
      </c>
      <c r="T31" s="27"/>
      <c r="U31" s="30">
        <f t="shared" si="1"/>
        <v>5.0000000000000001E-3</v>
      </c>
      <c r="V31" s="31">
        <f t="shared" si="2"/>
        <v>-1</v>
      </c>
      <c r="X31" s="24">
        <f>+'Res (100)'!X31</f>
        <v>0</v>
      </c>
      <c r="Y31" s="25">
        <f t="shared" si="19"/>
        <v>250</v>
      </c>
      <c r="Z31" s="26">
        <f t="shared" si="13"/>
        <v>0</v>
      </c>
      <c r="AA31" s="27"/>
      <c r="AB31" s="30">
        <f t="shared" si="3"/>
        <v>0</v>
      </c>
      <c r="AC31" s="31" t="str">
        <f t="shared" si="4"/>
        <v/>
      </c>
      <c r="AE31" s="24">
        <f>+'Res (100)'!AE31</f>
        <v>0</v>
      </c>
      <c r="AF31" s="25">
        <f t="shared" si="20"/>
        <v>250</v>
      </c>
      <c r="AG31" s="26">
        <f t="shared" si="14"/>
        <v>0</v>
      </c>
      <c r="AH31" s="27"/>
      <c r="AI31" s="30">
        <f t="shared" si="5"/>
        <v>0</v>
      </c>
      <c r="AJ31" s="31" t="str">
        <f t="shared" si="6"/>
        <v/>
      </c>
      <c r="AL31" s="24">
        <f>+'Res (100)'!AL31</f>
        <v>0</v>
      </c>
      <c r="AM31" s="25">
        <f t="shared" si="21"/>
        <v>250</v>
      </c>
      <c r="AN31" s="26">
        <f t="shared" si="15"/>
        <v>0</v>
      </c>
      <c r="AO31" s="27"/>
      <c r="AP31" s="30">
        <f t="shared" si="7"/>
        <v>0</v>
      </c>
      <c r="AQ31" s="31" t="str">
        <f t="shared" si="8"/>
        <v/>
      </c>
    </row>
    <row r="32" spans="2:43" x14ac:dyDescent="0.2">
      <c r="B32" s="33"/>
      <c r="C32" s="21"/>
      <c r="D32" s="22"/>
      <c r="E32" s="23"/>
      <c r="F32" s="24"/>
      <c r="G32" s="25">
        <f t="shared" ref="G32:G38" si="22">$F$18</f>
        <v>250</v>
      </c>
      <c r="H32" s="26">
        <f t="shared" si="0"/>
        <v>0</v>
      </c>
      <c r="I32" s="27"/>
      <c r="J32" s="28"/>
      <c r="K32" s="25">
        <f t="shared" si="17"/>
        <v>250</v>
      </c>
      <c r="L32" s="26">
        <f t="shared" si="9"/>
        <v>0</v>
      </c>
      <c r="M32" s="27"/>
      <c r="N32" s="30">
        <f t="shared" si="10"/>
        <v>0</v>
      </c>
      <c r="O32" s="31" t="str">
        <f t="shared" si="11"/>
        <v/>
      </c>
      <c r="Q32" s="28"/>
      <c r="R32" s="25">
        <f t="shared" si="18"/>
        <v>250</v>
      </c>
      <c r="S32" s="26">
        <f t="shared" si="12"/>
        <v>0</v>
      </c>
      <c r="T32" s="27"/>
      <c r="U32" s="30">
        <f t="shared" si="1"/>
        <v>0</v>
      </c>
      <c r="V32" s="31" t="str">
        <f t="shared" si="2"/>
        <v/>
      </c>
      <c r="X32" s="28"/>
      <c r="Y32" s="25">
        <f t="shared" si="19"/>
        <v>250</v>
      </c>
      <c r="Z32" s="26">
        <f t="shared" si="13"/>
        <v>0</v>
      </c>
      <c r="AA32" s="27"/>
      <c r="AB32" s="30">
        <f t="shared" si="3"/>
        <v>0</v>
      </c>
      <c r="AC32" s="31" t="str">
        <f t="shared" si="4"/>
        <v/>
      </c>
      <c r="AE32" s="28"/>
      <c r="AF32" s="25">
        <f t="shared" si="20"/>
        <v>250</v>
      </c>
      <c r="AG32" s="26">
        <f t="shared" si="14"/>
        <v>0</v>
      </c>
      <c r="AH32" s="27"/>
      <c r="AI32" s="30">
        <f t="shared" si="5"/>
        <v>0</v>
      </c>
      <c r="AJ32" s="31" t="str">
        <f t="shared" si="6"/>
        <v/>
      </c>
      <c r="AL32" s="28"/>
      <c r="AM32" s="25">
        <f t="shared" si="21"/>
        <v>250</v>
      </c>
      <c r="AN32" s="26">
        <f t="shared" si="15"/>
        <v>0</v>
      </c>
      <c r="AO32" s="27"/>
      <c r="AP32" s="30">
        <f t="shared" si="7"/>
        <v>0</v>
      </c>
      <c r="AQ32" s="31" t="str">
        <f t="shared" si="8"/>
        <v/>
      </c>
    </row>
    <row r="33" spans="2:43" x14ac:dyDescent="0.2">
      <c r="B33" s="33"/>
      <c r="C33" s="21"/>
      <c r="D33" s="22"/>
      <c r="E33" s="23"/>
      <c r="F33" s="24"/>
      <c r="G33" s="25">
        <f t="shared" si="22"/>
        <v>250</v>
      </c>
      <c r="H33" s="26">
        <f t="shared" si="0"/>
        <v>0</v>
      </c>
      <c r="I33" s="27"/>
      <c r="J33" s="28"/>
      <c r="K33" s="25">
        <f t="shared" si="17"/>
        <v>250</v>
      </c>
      <c r="L33" s="26">
        <f t="shared" si="9"/>
        <v>0</v>
      </c>
      <c r="M33" s="27"/>
      <c r="N33" s="30">
        <f t="shared" si="10"/>
        <v>0</v>
      </c>
      <c r="O33" s="31" t="str">
        <f t="shared" si="11"/>
        <v/>
      </c>
      <c r="Q33" s="28"/>
      <c r="R33" s="25">
        <f t="shared" si="18"/>
        <v>250</v>
      </c>
      <c r="S33" s="26">
        <f t="shared" si="12"/>
        <v>0</v>
      </c>
      <c r="T33" s="27"/>
      <c r="U33" s="30">
        <f t="shared" si="1"/>
        <v>0</v>
      </c>
      <c r="V33" s="31" t="str">
        <f t="shared" si="2"/>
        <v/>
      </c>
      <c r="X33" s="28"/>
      <c r="Y33" s="25">
        <f t="shared" si="19"/>
        <v>250</v>
      </c>
      <c r="Z33" s="26">
        <f t="shared" si="13"/>
        <v>0</v>
      </c>
      <c r="AA33" s="27"/>
      <c r="AB33" s="30">
        <f t="shared" si="3"/>
        <v>0</v>
      </c>
      <c r="AC33" s="31" t="str">
        <f t="shared" si="4"/>
        <v/>
      </c>
      <c r="AE33" s="28"/>
      <c r="AF33" s="25">
        <f t="shared" si="20"/>
        <v>250</v>
      </c>
      <c r="AG33" s="26">
        <f t="shared" si="14"/>
        <v>0</v>
      </c>
      <c r="AH33" s="27"/>
      <c r="AI33" s="30">
        <f t="shared" si="5"/>
        <v>0</v>
      </c>
      <c r="AJ33" s="31" t="str">
        <f t="shared" si="6"/>
        <v/>
      </c>
      <c r="AL33" s="28"/>
      <c r="AM33" s="25">
        <f t="shared" si="21"/>
        <v>250</v>
      </c>
      <c r="AN33" s="26">
        <f t="shared" si="15"/>
        <v>0</v>
      </c>
      <c r="AO33" s="27"/>
      <c r="AP33" s="30">
        <f t="shared" si="7"/>
        <v>0</v>
      </c>
      <c r="AQ33" s="31" t="str">
        <f t="shared" si="8"/>
        <v/>
      </c>
    </row>
    <row r="34" spans="2:43" x14ac:dyDescent="0.2">
      <c r="B34" s="33"/>
      <c r="C34" s="21"/>
      <c r="D34" s="22"/>
      <c r="E34" s="23"/>
      <c r="F34" s="24"/>
      <c r="G34" s="25">
        <f t="shared" si="22"/>
        <v>250</v>
      </c>
      <c r="H34" s="26">
        <f t="shared" si="0"/>
        <v>0</v>
      </c>
      <c r="I34" s="27"/>
      <c r="J34" s="28"/>
      <c r="K34" s="25">
        <f t="shared" si="17"/>
        <v>250</v>
      </c>
      <c r="L34" s="26">
        <f t="shared" si="9"/>
        <v>0</v>
      </c>
      <c r="M34" s="27"/>
      <c r="N34" s="30">
        <f t="shared" si="10"/>
        <v>0</v>
      </c>
      <c r="O34" s="31" t="str">
        <f t="shared" si="11"/>
        <v/>
      </c>
      <c r="Q34" s="28"/>
      <c r="R34" s="25">
        <f t="shared" si="18"/>
        <v>250</v>
      </c>
      <c r="S34" s="26">
        <f t="shared" si="12"/>
        <v>0</v>
      </c>
      <c r="T34" s="27"/>
      <c r="U34" s="30">
        <f t="shared" si="1"/>
        <v>0</v>
      </c>
      <c r="V34" s="31" t="str">
        <f t="shared" si="2"/>
        <v/>
      </c>
      <c r="X34" s="28"/>
      <c r="Y34" s="25">
        <f t="shared" si="19"/>
        <v>250</v>
      </c>
      <c r="Z34" s="26">
        <f t="shared" si="13"/>
        <v>0</v>
      </c>
      <c r="AA34" s="27"/>
      <c r="AB34" s="30">
        <f t="shared" si="3"/>
        <v>0</v>
      </c>
      <c r="AC34" s="31" t="str">
        <f t="shared" si="4"/>
        <v/>
      </c>
      <c r="AE34" s="28"/>
      <c r="AF34" s="25">
        <f t="shared" si="20"/>
        <v>250</v>
      </c>
      <c r="AG34" s="26">
        <f t="shared" si="14"/>
        <v>0</v>
      </c>
      <c r="AH34" s="27"/>
      <c r="AI34" s="30">
        <f t="shared" si="5"/>
        <v>0</v>
      </c>
      <c r="AJ34" s="31" t="str">
        <f t="shared" si="6"/>
        <v/>
      </c>
      <c r="AL34" s="28"/>
      <c r="AM34" s="25">
        <f t="shared" si="21"/>
        <v>250</v>
      </c>
      <c r="AN34" s="26">
        <f t="shared" si="15"/>
        <v>0</v>
      </c>
      <c r="AO34" s="27"/>
      <c r="AP34" s="30">
        <f t="shared" si="7"/>
        <v>0</v>
      </c>
      <c r="AQ34" s="31" t="str">
        <f t="shared" si="8"/>
        <v/>
      </c>
    </row>
    <row r="35" spans="2:43" x14ac:dyDescent="0.2">
      <c r="B35" s="33"/>
      <c r="C35" s="21"/>
      <c r="D35" s="22"/>
      <c r="E35" s="23"/>
      <c r="F35" s="24"/>
      <c r="G35" s="25">
        <f t="shared" si="22"/>
        <v>250</v>
      </c>
      <c r="H35" s="26">
        <f t="shared" si="0"/>
        <v>0</v>
      </c>
      <c r="I35" s="27"/>
      <c r="J35" s="28"/>
      <c r="K35" s="25">
        <f t="shared" si="17"/>
        <v>250</v>
      </c>
      <c r="L35" s="26">
        <f t="shared" si="9"/>
        <v>0</v>
      </c>
      <c r="M35" s="27"/>
      <c r="N35" s="30">
        <f t="shared" si="10"/>
        <v>0</v>
      </c>
      <c r="O35" s="31" t="str">
        <f t="shared" si="11"/>
        <v/>
      </c>
      <c r="Q35" s="28"/>
      <c r="R35" s="25">
        <f t="shared" si="18"/>
        <v>250</v>
      </c>
      <c r="S35" s="26">
        <f t="shared" si="12"/>
        <v>0</v>
      </c>
      <c r="T35" s="27"/>
      <c r="U35" s="30">
        <f t="shared" si="1"/>
        <v>0</v>
      </c>
      <c r="V35" s="31" t="str">
        <f t="shared" si="2"/>
        <v/>
      </c>
      <c r="X35" s="28"/>
      <c r="Y35" s="25">
        <f t="shared" si="19"/>
        <v>250</v>
      </c>
      <c r="Z35" s="26">
        <f t="shared" si="13"/>
        <v>0</v>
      </c>
      <c r="AA35" s="27"/>
      <c r="AB35" s="30">
        <f t="shared" si="3"/>
        <v>0</v>
      </c>
      <c r="AC35" s="31" t="str">
        <f t="shared" si="4"/>
        <v/>
      </c>
      <c r="AE35" s="28"/>
      <c r="AF35" s="25">
        <f t="shared" si="20"/>
        <v>250</v>
      </c>
      <c r="AG35" s="26">
        <f t="shared" si="14"/>
        <v>0</v>
      </c>
      <c r="AH35" s="27"/>
      <c r="AI35" s="30">
        <f t="shared" si="5"/>
        <v>0</v>
      </c>
      <c r="AJ35" s="31" t="str">
        <f t="shared" si="6"/>
        <v/>
      </c>
      <c r="AL35" s="28"/>
      <c r="AM35" s="25">
        <f t="shared" si="21"/>
        <v>250</v>
      </c>
      <c r="AN35" s="26">
        <f t="shared" si="15"/>
        <v>0</v>
      </c>
      <c r="AO35" s="27"/>
      <c r="AP35" s="30">
        <f t="shared" si="7"/>
        <v>0</v>
      </c>
      <c r="AQ35" s="31" t="str">
        <f t="shared" si="8"/>
        <v/>
      </c>
    </row>
    <row r="36" spans="2:43" x14ac:dyDescent="0.2">
      <c r="B36" s="33"/>
      <c r="C36" s="21"/>
      <c r="D36" s="22"/>
      <c r="E36" s="23"/>
      <c r="F36" s="24"/>
      <c r="G36" s="25">
        <f t="shared" si="22"/>
        <v>250</v>
      </c>
      <c r="H36" s="26">
        <f t="shared" si="0"/>
        <v>0</v>
      </c>
      <c r="I36" s="27"/>
      <c r="J36" s="28"/>
      <c r="K36" s="25">
        <f t="shared" si="17"/>
        <v>250</v>
      </c>
      <c r="L36" s="26">
        <f t="shared" si="9"/>
        <v>0</v>
      </c>
      <c r="M36" s="27"/>
      <c r="N36" s="30">
        <f t="shared" si="10"/>
        <v>0</v>
      </c>
      <c r="O36" s="31" t="str">
        <f t="shared" si="11"/>
        <v/>
      </c>
      <c r="Q36" s="28"/>
      <c r="R36" s="25">
        <f t="shared" si="18"/>
        <v>250</v>
      </c>
      <c r="S36" s="26">
        <f t="shared" si="12"/>
        <v>0</v>
      </c>
      <c r="T36" s="27"/>
      <c r="U36" s="30">
        <f t="shared" si="1"/>
        <v>0</v>
      </c>
      <c r="V36" s="31" t="str">
        <f t="shared" si="2"/>
        <v/>
      </c>
      <c r="X36" s="28"/>
      <c r="Y36" s="25">
        <f t="shared" si="19"/>
        <v>250</v>
      </c>
      <c r="Z36" s="26">
        <f t="shared" si="13"/>
        <v>0</v>
      </c>
      <c r="AA36" s="27"/>
      <c r="AB36" s="30">
        <f t="shared" si="3"/>
        <v>0</v>
      </c>
      <c r="AC36" s="31" t="str">
        <f t="shared" si="4"/>
        <v/>
      </c>
      <c r="AE36" s="28"/>
      <c r="AF36" s="25">
        <f t="shared" si="20"/>
        <v>250</v>
      </c>
      <c r="AG36" s="26">
        <f t="shared" si="14"/>
        <v>0</v>
      </c>
      <c r="AH36" s="27"/>
      <c r="AI36" s="30">
        <f t="shared" si="5"/>
        <v>0</v>
      </c>
      <c r="AJ36" s="31" t="str">
        <f t="shared" si="6"/>
        <v/>
      </c>
      <c r="AL36" s="28"/>
      <c r="AM36" s="25">
        <f t="shared" si="21"/>
        <v>250</v>
      </c>
      <c r="AN36" s="26">
        <f t="shared" si="15"/>
        <v>0</v>
      </c>
      <c r="AO36" s="27"/>
      <c r="AP36" s="30">
        <f t="shared" si="7"/>
        <v>0</v>
      </c>
      <c r="AQ36" s="31" t="str">
        <f t="shared" si="8"/>
        <v/>
      </c>
    </row>
    <row r="37" spans="2:43" x14ac:dyDescent="0.2">
      <c r="B37" s="33"/>
      <c r="C37" s="21"/>
      <c r="D37" s="22"/>
      <c r="E37" s="23"/>
      <c r="F37" s="24"/>
      <c r="G37" s="25">
        <f t="shared" si="22"/>
        <v>250</v>
      </c>
      <c r="H37" s="26">
        <f t="shared" si="0"/>
        <v>0</v>
      </c>
      <c r="I37" s="27"/>
      <c r="J37" s="28"/>
      <c r="K37" s="25">
        <f t="shared" si="17"/>
        <v>250</v>
      </c>
      <c r="L37" s="26">
        <f t="shared" si="9"/>
        <v>0</v>
      </c>
      <c r="M37" s="27"/>
      <c r="N37" s="30">
        <f t="shared" si="10"/>
        <v>0</v>
      </c>
      <c r="O37" s="31" t="str">
        <f t="shared" si="11"/>
        <v/>
      </c>
      <c r="Q37" s="28"/>
      <c r="R37" s="25">
        <f t="shared" si="18"/>
        <v>250</v>
      </c>
      <c r="S37" s="26">
        <f t="shared" si="12"/>
        <v>0</v>
      </c>
      <c r="T37" s="27"/>
      <c r="U37" s="30">
        <f t="shared" si="1"/>
        <v>0</v>
      </c>
      <c r="V37" s="31" t="str">
        <f t="shared" si="2"/>
        <v/>
      </c>
      <c r="X37" s="28"/>
      <c r="Y37" s="25">
        <f t="shared" si="19"/>
        <v>250</v>
      </c>
      <c r="Z37" s="26">
        <f t="shared" si="13"/>
        <v>0</v>
      </c>
      <c r="AA37" s="27"/>
      <c r="AB37" s="30">
        <f t="shared" si="3"/>
        <v>0</v>
      </c>
      <c r="AC37" s="31" t="str">
        <f t="shared" si="4"/>
        <v/>
      </c>
      <c r="AE37" s="28"/>
      <c r="AF37" s="25">
        <f t="shared" si="20"/>
        <v>250</v>
      </c>
      <c r="AG37" s="26">
        <f t="shared" si="14"/>
        <v>0</v>
      </c>
      <c r="AH37" s="27"/>
      <c r="AI37" s="30">
        <f t="shared" si="5"/>
        <v>0</v>
      </c>
      <c r="AJ37" s="31" t="str">
        <f t="shared" si="6"/>
        <v/>
      </c>
      <c r="AL37" s="28"/>
      <c r="AM37" s="25">
        <f t="shared" si="21"/>
        <v>250</v>
      </c>
      <c r="AN37" s="26">
        <f t="shared" si="15"/>
        <v>0</v>
      </c>
      <c r="AO37" s="27"/>
      <c r="AP37" s="30">
        <f t="shared" si="7"/>
        <v>0</v>
      </c>
      <c r="AQ37" s="31" t="str">
        <f t="shared" si="8"/>
        <v/>
      </c>
    </row>
    <row r="38" spans="2:43" x14ac:dyDescent="0.2">
      <c r="B38" s="33"/>
      <c r="C38" s="21"/>
      <c r="D38" s="22"/>
      <c r="E38" s="23"/>
      <c r="F38" s="24"/>
      <c r="G38" s="25">
        <f t="shared" si="22"/>
        <v>250</v>
      </c>
      <c r="H38" s="26">
        <f t="shared" si="0"/>
        <v>0</v>
      </c>
      <c r="I38" s="27"/>
      <c r="J38" s="28"/>
      <c r="K38" s="25">
        <f t="shared" si="17"/>
        <v>250</v>
      </c>
      <c r="L38" s="26">
        <f t="shared" si="9"/>
        <v>0</v>
      </c>
      <c r="M38" s="27"/>
      <c r="N38" s="30">
        <f t="shared" si="10"/>
        <v>0</v>
      </c>
      <c r="O38" s="31" t="str">
        <f t="shared" si="11"/>
        <v/>
      </c>
      <c r="Q38" s="28"/>
      <c r="R38" s="25">
        <f t="shared" si="18"/>
        <v>250</v>
      </c>
      <c r="S38" s="26">
        <f t="shared" si="12"/>
        <v>0</v>
      </c>
      <c r="T38" s="27"/>
      <c r="U38" s="30">
        <f t="shared" si="1"/>
        <v>0</v>
      </c>
      <c r="V38" s="31" t="str">
        <f t="shared" si="2"/>
        <v/>
      </c>
      <c r="X38" s="28"/>
      <c r="Y38" s="25">
        <f t="shared" si="19"/>
        <v>250</v>
      </c>
      <c r="Z38" s="26">
        <f t="shared" si="13"/>
        <v>0</v>
      </c>
      <c r="AA38" s="27"/>
      <c r="AB38" s="30">
        <f t="shared" si="3"/>
        <v>0</v>
      </c>
      <c r="AC38" s="31" t="str">
        <f t="shared" si="4"/>
        <v/>
      </c>
      <c r="AE38" s="28"/>
      <c r="AF38" s="25">
        <f t="shared" si="20"/>
        <v>250</v>
      </c>
      <c r="AG38" s="26">
        <f t="shared" si="14"/>
        <v>0</v>
      </c>
      <c r="AH38" s="27"/>
      <c r="AI38" s="30">
        <f t="shared" si="5"/>
        <v>0</v>
      </c>
      <c r="AJ38" s="31" t="str">
        <f t="shared" si="6"/>
        <v/>
      </c>
      <c r="AL38" s="28"/>
      <c r="AM38" s="25">
        <f t="shared" si="21"/>
        <v>250</v>
      </c>
      <c r="AN38" s="26">
        <f t="shared" si="15"/>
        <v>0</v>
      </c>
      <c r="AO38" s="27"/>
      <c r="AP38" s="30">
        <f t="shared" si="7"/>
        <v>0</v>
      </c>
      <c r="AQ38" s="31" t="str">
        <f t="shared" si="8"/>
        <v/>
      </c>
    </row>
    <row r="39" spans="2:43" s="45" customFormat="1" x14ac:dyDescent="0.2">
      <c r="B39" s="34" t="s">
        <v>33</v>
      </c>
      <c r="C39" s="35"/>
      <c r="D39" s="36"/>
      <c r="E39" s="35"/>
      <c r="F39" s="37"/>
      <c r="G39" s="38"/>
      <c r="H39" s="39">
        <f>SUM(H23:H38)</f>
        <v>15.52</v>
      </c>
      <c r="I39" s="40"/>
      <c r="J39" s="41"/>
      <c r="K39" s="42"/>
      <c r="L39" s="39">
        <f>SUM(L23:L38)</f>
        <v>17.8</v>
      </c>
      <c r="M39" s="40"/>
      <c r="N39" s="43">
        <f t="shared" si="10"/>
        <v>2.2800000000000011</v>
      </c>
      <c r="O39" s="44">
        <f t="shared" si="11"/>
        <v>0.14690721649484545</v>
      </c>
      <c r="Q39" s="41"/>
      <c r="R39" s="42"/>
      <c r="S39" s="39">
        <f>SUM(S23:S38)</f>
        <v>20.384999999999998</v>
      </c>
      <c r="T39" s="40"/>
      <c r="U39" s="43">
        <f t="shared" si="1"/>
        <v>2.5849999999999973</v>
      </c>
      <c r="V39" s="44">
        <f t="shared" si="2"/>
        <v>0.14522471910112345</v>
      </c>
      <c r="X39" s="41"/>
      <c r="Y39" s="42"/>
      <c r="Z39" s="39">
        <f>SUM(Z23:Z38)</f>
        <v>23.125</v>
      </c>
      <c r="AA39" s="40"/>
      <c r="AB39" s="43">
        <f t="shared" si="3"/>
        <v>2.740000000000002</v>
      </c>
      <c r="AC39" s="44">
        <f t="shared" si="4"/>
        <v>0.13441255825361798</v>
      </c>
      <c r="AE39" s="41"/>
      <c r="AF39" s="42"/>
      <c r="AG39" s="39">
        <f>SUM(AG23:AG38)</f>
        <v>25.84</v>
      </c>
      <c r="AH39" s="40"/>
      <c r="AI39" s="43">
        <f t="shared" si="5"/>
        <v>2.7149999999999999</v>
      </c>
      <c r="AJ39" s="44">
        <f t="shared" si="6"/>
        <v>0.11740540540540539</v>
      </c>
      <c r="AL39" s="41"/>
      <c r="AM39" s="42"/>
      <c r="AN39" s="39">
        <f>SUM(AN23:AN38)</f>
        <v>28.1</v>
      </c>
      <c r="AO39" s="40"/>
      <c r="AP39" s="43">
        <f t="shared" si="7"/>
        <v>2.2600000000000016</v>
      </c>
      <c r="AQ39" s="44">
        <f t="shared" si="8"/>
        <v>8.7461300309597589E-2</v>
      </c>
    </row>
    <row r="40" spans="2:43" ht="38.25" x14ac:dyDescent="0.2">
      <c r="B40" s="46" t="str">
        <f>+'Res (100)'!B40</f>
        <v>Deferral/Variance Account Disposition Rate Rider Group 1</v>
      </c>
      <c r="C40" s="21"/>
      <c r="D40" s="22" t="s">
        <v>30</v>
      </c>
      <c r="E40" s="23"/>
      <c r="F40" s="24">
        <v>0</v>
      </c>
      <c r="G40" s="25">
        <f>$F$18</f>
        <v>250</v>
      </c>
      <c r="H40" s="26">
        <f>G40*F40</f>
        <v>0</v>
      </c>
      <c r="I40" s="27"/>
      <c r="J40" s="28">
        <f>+'Res (100)'!J40</f>
        <v>-8.2600000000000002E-4</v>
      </c>
      <c r="K40" s="25">
        <f>$F$18</f>
        <v>250</v>
      </c>
      <c r="L40" s="26">
        <f>K40*J40</f>
        <v>-0.20650000000000002</v>
      </c>
      <c r="M40" s="27"/>
      <c r="N40" s="30">
        <f>L40-H40</f>
        <v>-0.20650000000000002</v>
      </c>
      <c r="O40" s="31" t="str">
        <f>IF((H40)=0,"",(N40/H40))</f>
        <v/>
      </c>
      <c r="Q40" s="28"/>
      <c r="R40" s="25">
        <f>$F$18</f>
        <v>250</v>
      </c>
      <c r="S40" s="26">
        <f>R40*Q40</f>
        <v>0</v>
      </c>
      <c r="T40" s="27"/>
      <c r="U40" s="30">
        <f t="shared" si="1"/>
        <v>0.20650000000000002</v>
      </c>
      <c r="V40" s="31">
        <f t="shared" si="2"/>
        <v>-1</v>
      </c>
      <c r="X40" s="28"/>
      <c r="Y40" s="25">
        <f>$F$18</f>
        <v>250</v>
      </c>
      <c r="Z40" s="26">
        <f>Y40*X40</f>
        <v>0</v>
      </c>
      <c r="AA40" s="27"/>
      <c r="AB40" s="30">
        <f t="shared" si="3"/>
        <v>0</v>
      </c>
      <c r="AC40" s="31" t="str">
        <f t="shared" si="4"/>
        <v/>
      </c>
      <c r="AE40" s="28"/>
      <c r="AF40" s="25">
        <f>$F$18</f>
        <v>250</v>
      </c>
      <c r="AG40" s="26">
        <f>AF40*AE40</f>
        <v>0</v>
      </c>
      <c r="AH40" s="27"/>
      <c r="AI40" s="30">
        <f t="shared" si="5"/>
        <v>0</v>
      </c>
      <c r="AJ40" s="31" t="str">
        <f t="shared" si="6"/>
        <v/>
      </c>
      <c r="AL40" s="28"/>
      <c r="AM40" s="25">
        <f>$F$18</f>
        <v>250</v>
      </c>
      <c r="AN40" s="26">
        <f>AM40*AL40</f>
        <v>0</v>
      </c>
      <c r="AO40" s="27"/>
      <c r="AP40" s="30">
        <f t="shared" si="7"/>
        <v>0</v>
      </c>
      <c r="AQ40" s="31" t="str">
        <f t="shared" si="8"/>
        <v/>
      </c>
    </row>
    <row r="41" spans="2:43" ht="38.25" x14ac:dyDescent="0.2">
      <c r="B41" s="46" t="str">
        <f>+'Res (100)'!B41</f>
        <v>Deferral/Variance Account Disposition Rate Rider Group 2</v>
      </c>
      <c r="C41" s="21"/>
      <c r="D41" s="22" t="s">
        <v>27</v>
      </c>
      <c r="E41" s="23"/>
      <c r="F41" s="24"/>
      <c r="G41" s="25">
        <f t="shared" ref="G41:G43" si="23">$F$18</f>
        <v>250</v>
      </c>
      <c r="H41" s="26">
        <f t="shared" ref="H41:H45" si="24">G41*F41</f>
        <v>0</v>
      </c>
      <c r="I41" s="47"/>
      <c r="J41" s="28">
        <f>+'Res (100)'!J41</f>
        <v>1.1200000000000001</v>
      </c>
      <c r="K41" s="25">
        <v>1</v>
      </c>
      <c r="L41" s="26">
        <f t="shared" ref="L41:L45" si="25">K41*J41</f>
        <v>1.1200000000000001</v>
      </c>
      <c r="M41" s="48"/>
      <c r="N41" s="30">
        <f t="shared" ref="N41:N45" si="26">L41-H41</f>
        <v>1.1200000000000001</v>
      </c>
      <c r="O41" s="31" t="str">
        <f t="shared" ref="O41:O65" si="27">IF((H41)=0,"",(N41/H41))</f>
        <v/>
      </c>
      <c r="Q41" s="28"/>
      <c r="R41" s="25">
        <f t="shared" ref="R41:R43" si="28">$F$18</f>
        <v>250</v>
      </c>
      <c r="S41" s="26">
        <f t="shared" ref="S41:S43" si="29">R41*Q41</f>
        <v>0</v>
      </c>
      <c r="T41" s="48"/>
      <c r="U41" s="30">
        <f t="shared" si="1"/>
        <v>-1.1200000000000001</v>
      </c>
      <c r="V41" s="31">
        <f t="shared" si="2"/>
        <v>-1</v>
      </c>
      <c r="X41" s="28"/>
      <c r="Y41" s="25">
        <f t="shared" ref="Y41:Y43" si="30">$F$18</f>
        <v>250</v>
      </c>
      <c r="Z41" s="26">
        <f t="shared" ref="Z41:Z43" si="31">Y41*X41</f>
        <v>0</v>
      </c>
      <c r="AA41" s="48"/>
      <c r="AB41" s="30">
        <f t="shared" si="3"/>
        <v>0</v>
      </c>
      <c r="AC41" s="31" t="str">
        <f t="shared" si="4"/>
        <v/>
      </c>
      <c r="AE41" s="28"/>
      <c r="AF41" s="25">
        <f t="shared" ref="AF41:AF43" si="32">$F$18</f>
        <v>250</v>
      </c>
      <c r="AG41" s="26">
        <f t="shared" ref="AG41:AG43" si="33">AF41*AE41</f>
        <v>0</v>
      </c>
      <c r="AH41" s="48"/>
      <c r="AI41" s="30">
        <f t="shared" si="5"/>
        <v>0</v>
      </c>
      <c r="AJ41" s="31" t="str">
        <f t="shared" si="6"/>
        <v/>
      </c>
      <c r="AL41" s="28"/>
      <c r="AM41" s="25">
        <f t="shared" ref="AM41:AM43" si="34">$F$18</f>
        <v>250</v>
      </c>
      <c r="AN41" s="26">
        <f t="shared" ref="AN41:AN43" si="35">AM41*AL41</f>
        <v>0</v>
      </c>
      <c r="AO41" s="48"/>
      <c r="AP41" s="30">
        <f t="shared" si="7"/>
        <v>0</v>
      </c>
      <c r="AQ41" s="31" t="str">
        <f t="shared" si="8"/>
        <v/>
      </c>
    </row>
    <row r="42" spans="2:43" ht="38.25" x14ac:dyDescent="0.2">
      <c r="B42" s="178" t="s">
        <v>124</v>
      </c>
      <c r="C42" s="21"/>
      <c r="D42" s="22" t="s">
        <v>30</v>
      </c>
      <c r="E42" s="23"/>
      <c r="F42" s="24"/>
      <c r="G42" s="25">
        <f t="shared" si="23"/>
        <v>250</v>
      </c>
      <c r="H42" s="26">
        <f t="shared" si="24"/>
        <v>0</v>
      </c>
      <c r="I42" s="47"/>
      <c r="J42" s="28">
        <f>+'Res (100)'!J42</f>
        <v>-1.5089999999999999E-3</v>
      </c>
      <c r="K42" s="25">
        <f t="shared" ref="K42:K43" si="36">$F$18</f>
        <v>250</v>
      </c>
      <c r="L42" s="26">
        <f t="shared" si="25"/>
        <v>-0.37724999999999997</v>
      </c>
      <c r="M42" s="48"/>
      <c r="N42" s="30">
        <f t="shared" si="26"/>
        <v>-0.37724999999999997</v>
      </c>
      <c r="O42" s="31" t="str">
        <f t="shared" si="27"/>
        <v/>
      </c>
      <c r="Q42" s="28"/>
      <c r="R42" s="25">
        <f t="shared" si="28"/>
        <v>250</v>
      </c>
      <c r="S42" s="26">
        <f t="shared" si="29"/>
        <v>0</v>
      </c>
      <c r="T42" s="48"/>
      <c r="U42" s="30">
        <f t="shared" si="1"/>
        <v>0.37724999999999997</v>
      </c>
      <c r="V42" s="31">
        <f t="shared" si="2"/>
        <v>-1</v>
      </c>
      <c r="X42" s="28"/>
      <c r="Y42" s="25">
        <f t="shared" si="30"/>
        <v>250</v>
      </c>
      <c r="Z42" s="26">
        <f t="shared" si="31"/>
        <v>0</v>
      </c>
      <c r="AA42" s="48"/>
      <c r="AB42" s="30">
        <f t="shared" si="3"/>
        <v>0</v>
      </c>
      <c r="AC42" s="31" t="str">
        <f t="shared" si="4"/>
        <v/>
      </c>
      <c r="AE42" s="28"/>
      <c r="AF42" s="25">
        <f t="shared" si="32"/>
        <v>250</v>
      </c>
      <c r="AG42" s="26">
        <f t="shared" si="33"/>
        <v>0</v>
      </c>
      <c r="AH42" s="48"/>
      <c r="AI42" s="30">
        <f t="shared" si="5"/>
        <v>0</v>
      </c>
      <c r="AJ42" s="31" t="str">
        <f t="shared" si="6"/>
        <v/>
      </c>
      <c r="AL42" s="28"/>
      <c r="AM42" s="25">
        <f t="shared" si="34"/>
        <v>250</v>
      </c>
      <c r="AN42" s="26">
        <f t="shared" si="35"/>
        <v>0</v>
      </c>
      <c r="AO42" s="48"/>
      <c r="AP42" s="30">
        <f t="shared" si="7"/>
        <v>0</v>
      </c>
      <c r="AQ42" s="31" t="str">
        <f t="shared" si="8"/>
        <v/>
      </c>
    </row>
    <row r="43" spans="2:43" x14ac:dyDescent="0.2">
      <c r="B43" s="46"/>
      <c r="C43" s="21"/>
      <c r="D43" s="22"/>
      <c r="E43" s="23"/>
      <c r="F43" s="24"/>
      <c r="G43" s="25">
        <f t="shared" si="23"/>
        <v>250</v>
      </c>
      <c r="H43" s="26">
        <f t="shared" si="24"/>
        <v>0</v>
      </c>
      <c r="I43" s="47"/>
      <c r="J43" s="28"/>
      <c r="K43" s="25">
        <f t="shared" si="36"/>
        <v>250</v>
      </c>
      <c r="L43" s="26">
        <f t="shared" si="25"/>
        <v>0</v>
      </c>
      <c r="M43" s="48"/>
      <c r="N43" s="30">
        <f t="shared" si="26"/>
        <v>0</v>
      </c>
      <c r="O43" s="31" t="str">
        <f t="shared" si="27"/>
        <v/>
      </c>
      <c r="Q43" s="28"/>
      <c r="R43" s="25">
        <f t="shared" si="28"/>
        <v>250</v>
      </c>
      <c r="S43" s="26">
        <f t="shared" si="29"/>
        <v>0</v>
      </c>
      <c r="T43" s="48"/>
      <c r="U43" s="30">
        <f t="shared" si="1"/>
        <v>0</v>
      </c>
      <c r="V43" s="31" t="str">
        <f t="shared" si="2"/>
        <v/>
      </c>
      <c r="X43" s="28"/>
      <c r="Y43" s="25">
        <f t="shared" si="30"/>
        <v>250</v>
      </c>
      <c r="Z43" s="26">
        <f t="shared" si="31"/>
        <v>0</v>
      </c>
      <c r="AA43" s="48"/>
      <c r="AB43" s="30">
        <f t="shared" si="3"/>
        <v>0</v>
      </c>
      <c r="AC43" s="31" t="str">
        <f t="shared" si="4"/>
        <v/>
      </c>
      <c r="AE43" s="28"/>
      <c r="AF43" s="25">
        <f t="shared" si="32"/>
        <v>250</v>
      </c>
      <c r="AG43" s="26">
        <f t="shared" si="33"/>
        <v>0</v>
      </c>
      <c r="AH43" s="48"/>
      <c r="AI43" s="30">
        <f t="shared" si="5"/>
        <v>0</v>
      </c>
      <c r="AJ43" s="31" t="str">
        <f t="shared" si="6"/>
        <v/>
      </c>
      <c r="AL43" s="28"/>
      <c r="AM43" s="25">
        <f t="shared" si="34"/>
        <v>250</v>
      </c>
      <c r="AN43" s="26">
        <f t="shared" si="35"/>
        <v>0</v>
      </c>
      <c r="AO43" s="48"/>
      <c r="AP43" s="30">
        <f t="shared" si="7"/>
        <v>0</v>
      </c>
      <c r="AQ43" s="31" t="str">
        <f t="shared" si="8"/>
        <v/>
      </c>
    </row>
    <row r="44" spans="2:43" x14ac:dyDescent="0.2">
      <c r="B44" s="49" t="s">
        <v>35</v>
      </c>
      <c r="C44" s="21"/>
      <c r="D44" s="22" t="s">
        <v>30</v>
      </c>
      <c r="E44" s="23"/>
      <c r="F44" s="50">
        <v>6.0000000000000002E-5</v>
      </c>
      <c r="G44" s="51">
        <f>$F$18*(1+F74)</f>
        <v>258.95</v>
      </c>
      <c r="H44" s="26">
        <f>G44*F44</f>
        <v>1.5537E-2</v>
      </c>
      <c r="I44" s="27"/>
      <c r="J44" s="52">
        <v>6.9999999999999994E-5</v>
      </c>
      <c r="K44" s="51">
        <f>$F$18*(1+J74)</f>
        <v>258.375</v>
      </c>
      <c r="L44" s="26">
        <f>K44*J44</f>
        <v>1.8086249999999998E-2</v>
      </c>
      <c r="M44" s="27"/>
      <c r="N44" s="30">
        <f>L44-H44</f>
        <v>2.5492499999999977E-3</v>
      </c>
      <c r="O44" s="31">
        <f>IF((H44)=0,"",(N44/H44))</f>
        <v>0.16407607646263742</v>
      </c>
      <c r="Q44" s="52">
        <f>+J44</f>
        <v>6.9999999999999994E-5</v>
      </c>
      <c r="R44" s="51">
        <f>$F$18*(1+Q74)</f>
        <v>258.375</v>
      </c>
      <c r="S44" s="26">
        <f>R44*Q44</f>
        <v>1.8086249999999998E-2</v>
      </c>
      <c r="T44" s="27"/>
      <c r="U44" s="30">
        <f t="shared" si="1"/>
        <v>0</v>
      </c>
      <c r="V44" s="31">
        <f t="shared" si="2"/>
        <v>0</v>
      </c>
      <c r="X44" s="52">
        <f>+Q44</f>
        <v>6.9999999999999994E-5</v>
      </c>
      <c r="Y44" s="51">
        <f>$F$18*(1+X74)</f>
        <v>258.375</v>
      </c>
      <c r="Z44" s="26">
        <f>Y44*X44</f>
        <v>1.8086249999999998E-2</v>
      </c>
      <c r="AA44" s="27"/>
      <c r="AB44" s="30">
        <f t="shared" si="3"/>
        <v>0</v>
      </c>
      <c r="AC44" s="31">
        <f t="shared" si="4"/>
        <v>0</v>
      </c>
      <c r="AE44" s="52">
        <f>+X44</f>
        <v>6.9999999999999994E-5</v>
      </c>
      <c r="AF44" s="51">
        <f>$F$18*(1+AE74)</f>
        <v>258.375</v>
      </c>
      <c r="AG44" s="26">
        <f>AF44*AE44</f>
        <v>1.8086249999999998E-2</v>
      </c>
      <c r="AH44" s="27"/>
      <c r="AI44" s="30">
        <f t="shared" si="5"/>
        <v>0</v>
      </c>
      <c r="AJ44" s="31">
        <f t="shared" si="6"/>
        <v>0</v>
      </c>
      <c r="AL44" s="52">
        <f>+AE44</f>
        <v>6.9999999999999994E-5</v>
      </c>
      <c r="AM44" s="51">
        <f>$F$18*(1+AL74)</f>
        <v>258.375</v>
      </c>
      <c r="AN44" s="26">
        <f>AM44*AL44</f>
        <v>1.8086249999999998E-2</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8.9499999999999886</v>
      </c>
      <c r="H45" s="26">
        <f t="shared" si="24"/>
        <v>0.91415299999999888</v>
      </c>
      <c r="I45" s="27"/>
      <c r="J45" s="55">
        <f>0.64*$J$55+0.18*$J$56+0.18*$J$57</f>
        <v>0.10214000000000001</v>
      </c>
      <c r="K45" s="54">
        <f>$F$18*(1+$J$74)-$F$18</f>
        <v>8.375</v>
      </c>
      <c r="L45" s="26">
        <f t="shared" si="25"/>
        <v>0.85542250000000009</v>
      </c>
      <c r="M45" s="27"/>
      <c r="N45" s="30">
        <f t="shared" si="26"/>
        <v>-5.8730499999998798E-2</v>
      </c>
      <c r="O45" s="31">
        <f t="shared" si="27"/>
        <v>-6.4245810055864688E-2</v>
      </c>
      <c r="Q45" s="55">
        <f>0.64*$Q$55+0.18*$Q$56+0.18*$Q$57</f>
        <v>0.10214000000000001</v>
      </c>
      <c r="R45" s="54">
        <f>$F$18*(1+Q74)-$F$18</f>
        <v>8.375</v>
      </c>
      <c r="S45" s="26">
        <f t="shared" ref="S45" si="37">R45*Q45</f>
        <v>0.85542250000000009</v>
      </c>
      <c r="T45" s="27"/>
      <c r="U45" s="30">
        <f t="shared" si="1"/>
        <v>0</v>
      </c>
      <c r="V45" s="31">
        <f t="shared" si="2"/>
        <v>0</v>
      </c>
      <c r="X45" s="55">
        <f>0.64*$X$55+0.18*$X$56+0.18*$X$57</f>
        <v>0.10214000000000001</v>
      </c>
      <c r="Y45" s="54">
        <f>$F$18*(1+X74)-$F$18</f>
        <v>8.375</v>
      </c>
      <c r="Z45" s="26">
        <f t="shared" ref="Z45" si="38">Y45*X45</f>
        <v>0.85542250000000009</v>
      </c>
      <c r="AA45" s="27"/>
      <c r="AB45" s="30">
        <f t="shared" si="3"/>
        <v>0</v>
      </c>
      <c r="AC45" s="31">
        <f t="shared" si="4"/>
        <v>0</v>
      </c>
      <c r="AE45" s="55">
        <f>0.64*$AE$55+0.18*$AE$56+0.18*$AE$57</f>
        <v>0.10214000000000001</v>
      </c>
      <c r="AF45" s="54">
        <f>$F$18*(1+AE74)-$F$18</f>
        <v>8.375</v>
      </c>
      <c r="AG45" s="26">
        <f t="shared" ref="AG45" si="39">AF45*AE45</f>
        <v>0.85542250000000009</v>
      </c>
      <c r="AH45" s="27"/>
      <c r="AI45" s="30">
        <f t="shared" si="5"/>
        <v>0</v>
      </c>
      <c r="AJ45" s="31">
        <f t="shared" si="6"/>
        <v>0</v>
      </c>
      <c r="AL45" s="55">
        <f>0.64*$AL$55+0.18*$AL$56+0.18*$AL$57</f>
        <v>0.10214000000000001</v>
      </c>
      <c r="AM45" s="54">
        <f>$F$18*(1+AL74)-$F$18</f>
        <v>8.375</v>
      </c>
      <c r="AN45" s="26">
        <f t="shared" ref="AN45" si="40">AM45*AL45</f>
        <v>0.85542250000000009</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7"/>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17.23969</v>
      </c>
      <c r="I47" s="40"/>
      <c r="J47" s="59"/>
      <c r="K47" s="61"/>
      <c r="L47" s="60">
        <f>SUM(L40:L46)+L39</f>
        <v>19.999758750000002</v>
      </c>
      <c r="M47" s="40"/>
      <c r="N47" s="43">
        <f t="shared" ref="N47:N65" si="41">L47-H47</f>
        <v>2.7600687500000021</v>
      </c>
      <c r="O47" s="44">
        <f t="shared" si="27"/>
        <v>0.16009967406606512</v>
      </c>
      <c r="Q47" s="59"/>
      <c r="R47" s="61"/>
      <c r="S47" s="60">
        <f>SUM(S40:S46)+S39</f>
        <v>22.048508749999996</v>
      </c>
      <c r="T47" s="40"/>
      <c r="U47" s="43">
        <f t="shared" si="1"/>
        <v>2.0487499999999947</v>
      </c>
      <c r="V47" s="44">
        <f t="shared" si="2"/>
        <v>0.10243873566724872</v>
      </c>
      <c r="X47" s="59"/>
      <c r="Y47" s="61"/>
      <c r="Z47" s="60">
        <f>SUM(Z40:Z46)+Z39</f>
        <v>24.788508749999998</v>
      </c>
      <c r="AA47" s="40"/>
      <c r="AB47" s="43">
        <f t="shared" si="3"/>
        <v>2.740000000000002</v>
      </c>
      <c r="AC47" s="44">
        <f t="shared" si="4"/>
        <v>0.12427144307435316</v>
      </c>
      <c r="AE47" s="59"/>
      <c r="AF47" s="61"/>
      <c r="AG47" s="60">
        <f>SUM(AG40:AG46)+AG39</f>
        <v>27.503508750000002</v>
      </c>
      <c r="AH47" s="40"/>
      <c r="AI47" s="43">
        <f t="shared" si="5"/>
        <v>2.7150000000000034</v>
      </c>
      <c r="AJ47" s="44">
        <f t="shared" si="6"/>
        <v>0.10952655633227648</v>
      </c>
      <c r="AL47" s="59"/>
      <c r="AM47" s="61"/>
      <c r="AN47" s="60">
        <f>SUM(AN40:AN46)+AN39</f>
        <v>29.76350875</v>
      </c>
      <c r="AO47" s="40"/>
      <c r="AP47" s="43">
        <f t="shared" si="7"/>
        <v>2.259999999999998</v>
      </c>
      <c r="AQ47" s="44">
        <f t="shared" si="8"/>
        <v>8.2171333866628851E-2</v>
      </c>
    </row>
    <row r="48" spans="2:43" x14ac:dyDescent="0.2">
      <c r="B48" s="27" t="s">
        <v>39</v>
      </c>
      <c r="C48" s="27"/>
      <c r="D48" s="62" t="s">
        <v>30</v>
      </c>
      <c r="E48" s="63"/>
      <c r="F48" s="28">
        <v>7.7000000000000002E-3</v>
      </c>
      <c r="G48" s="64">
        <f>F18*(1+F74)</f>
        <v>258.95</v>
      </c>
      <c r="H48" s="26">
        <f>G48*F48</f>
        <v>1.9939149999999999</v>
      </c>
      <c r="I48" s="27"/>
      <c r="J48" s="28">
        <v>7.7000000000000002E-3</v>
      </c>
      <c r="K48" s="65">
        <f>F18*(1+J74)</f>
        <v>258.375</v>
      </c>
      <c r="L48" s="26">
        <f>K48*J48</f>
        <v>1.9894875000000001</v>
      </c>
      <c r="M48" s="27"/>
      <c r="N48" s="30">
        <f t="shared" si="41"/>
        <v>-4.4274999999998066E-3</v>
      </c>
      <c r="O48" s="31">
        <f t="shared" si="27"/>
        <v>-2.2205058891676963E-3</v>
      </c>
      <c r="Q48" s="28">
        <f>+J48</f>
        <v>7.7000000000000002E-3</v>
      </c>
      <c r="R48" s="65">
        <f>$F$18*(1+Q74)</f>
        <v>258.375</v>
      </c>
      <c r="S48" s="26">
        <f>R48*Q48</f>
        <v>1.9894875000000001</v>
      </c>
      <c r="T48" s="27"/>
      <c r="U48" s="30">
        <f t="shared" si="1"/>
        <v>0</v>
      </c>
      <c r="V48" s="31">
        <f t="shared" si="2"/>
        <v>0</v>
      </c>
      <c r="X48" s="28">
        <f>+Q48</f>
        <v>7.7000000000000002E-3</v>
      </c>
      <c r="Y48" s="65">
        <f>$F$18*(1+X74)</f>
        <v>258.375</v>
      </c>
      <c r="Z48" s="26">
        <f>Y48*X48</f>
        <v>1.9894875000000001</v>
      </c>
      <c r="AA48" s="27"/>
      <c r="AB48" s="30">
        <f t="shared" si="3"/>
        <v>0</v>
      </c>
      <c r="AC48" s="31">
        <f t="shared" si="4"/>
        <v>0</v>
      </c>
      <c r="AE48" s="28">
        <f>+X48</f>
        <v>7.7000000000000002E-3</v>
      </c>
      <c r="AF48" s="65">
        <f>$F$18*(1+AE74)</f>
        <v>258.375</v>
      </c>
      <c r="AG48" s="26">
        <f>AF48*AE48</f>
        <v>1.9894875000000001</v>
      </c>
      <c r="AH48" s="27"/>
      <c r="AI48" s="30">
        <f t="shared" si="5"/>
        <v>0</v>
      </c>
      <c r="AJ48" s="31">
        <f t="shared" si="6"/>
        <v>0</v>
      </c>
      <c r="AL48" s="28">
        <f>+AE48</f>
        <v>7.7000000000000002E-3</v>
      </c>
      <c r="AM48" s="65">
        <f>$F$18*(1+AL74)</f>
        <v>258.375</v>
      </c>
      <c r="AN48" s="26">
        <f>AM48*AL48</f>
        <v>1.9894875000000001</v>
      </c>
      <c r="AO48" s="27"/>
      <c r="AP48" s="30">
        <f t="shared" si="7"/>
        <v>0</v>
      </c>
      <c r="AQ48" s="31">
        <f t="shared" si="8"/>
        <v>0</v>
      </c>
    </row>
    <row r="49" spans="2:43" ht="25.5" x14ac:dyDescent="0.2">
      <c r="B49" s="66" t="s">
        <v>40</v>
      </c>
      <c r="C49" s="27"/>
      <c r="D49" s="62" t="s">
        <v>30</v>
      </c>
      <c r="E49" s="63"/>
      <c r="F49" s="28">
        <v>4.1999999999999997E-3</v>
      </c>
      <c r="G49" s="64">
        <f>G48</f>
        <v>258.95</v>
      </c>
      <c r="H49" s="26">
        <f>G49*F49</f>
        <v>1.0875899999999998</v>
      </c>
      <c r="I49" s="27"/>
      <c r="J49" s="28">
        <v>4.1999999999999997E-3</v>
      </c>
      <c r="K49" s="65">
        <f>K48</f>
        <v>258.375</v>
      </c>
      <c r="L49" s="26">
        <f>K49*J49</f>
        <v>1.085175</v>
      </c>
      <c r="M49" s="27"/>
      <c r="N49" s="30">
        <f t="shared" si="41"/>
        <v>-2.4149999999998339E-3</v>
      </c>
      <c r="O49" s="31">
        <f t="shared" si="27"/>
        <v>-2.2205058891676408E-3</v>
      </c>
      <c r="Q49" s="28">
        <f>+J49</f>
        <v>4.1999999999999997E-3</v>
      </c>
      <c r="R49" s="65">
        <f>R48</f>
        <v>258.375</v>
      </c>
      <c r="S49" s="26">
        <f>R49*Q49</f>
        <v>1.085175</v>
      </c>
      <c r="T49" s="27"/>
      <c r="U49" s="30">
        <f t="shared" si="1"/>
        <v>0</v>
      </c>
      <c r="V49" s="31">
        <f t="shared" si="2"/>
        <v>0</v>
      </c>
      <c r="X49" s="28">
        <f>+Q49</f>
        <v>4.1999999999999997E-3</v>
      </c>
      <c r="Y49" s="65">
        <f>Y48</f>
        <v>258.375</v>
      </c>
      <c r="Z49" s="26">
        <f>Y49*X49</f>
        <v>1.085175</v>
      </c>
      <c r="AA49" s="27"/>
      <c r="AB49" s="30">
        <f t="shared" si="3"/>
        <v>0</v>
      </c>
      <c r="AC49" s="31">
        <f t="shared" si="4"/>
        <v>0</v>
      </c>
      <c r="AE49" s="28">
        <f>+X49</f>
        <v>4.1999999999999997E-3</v>
      </c>
      <c r="AF49" s="65">
        <f>AF48</f>
        <v>258.375</v>
      </c>
      <c r="AG49" s="26">
        <f>AF49*AE49</f>
        <v>1.085175</v>
      </c>
      <c r="AH49" s="27"/>
      <c r="AI49" s="30">
        <f t="shared" si="5"/>
        <v>0</v>
      </c>
      <c r="AJ49" s="31">
        <f t="shared" si="6"/>
        <v>0</v>
      </c>
      <c r="AL49" s="28">
        <f>+AE49</f>
        <v>4.1999999999999997E-3</v>
      </c>
      <c r="AM49" s="65">
        <f>AM48</f>
        <v>258.375</v>
      </c>
      <c r="AN49" s="26">
        <f>AM49*AL49</f>
        <v>1.085175</v>
      </c>
      <c r="AO49" s="27"/>
      <c r="AP49" s="30">
        <f t="shared" si="7"/>
        <v>0</v>
      </c>
      <c r="AQ49" s="31">
        <f t="shared" si="8"/>
        <v>0</v>
      </c>
    </row>
    <row r="50" spans="2:43" ht="25.5" x14ac:dyDescent="0.2">
      <c r="B50" s="56" t="s">
        <v>41</v>
      </c>
      <c r="C50" s="35"/>
      <c r="D50" s="35"/>
      <c r="E50" s="35"/>
      <c r="F50" s="67"/>
      <c r="G50" s="59"/>
      <c r="H50" s="60">
        <f>SUM(H47:H49)</f>
        <v>20.321194999999999</v>
      </c>
      <c r="I50" s="68"/>
      <c r="J50" s="69"/>
      <c r="K50" s="70"/>
      <c r="L50" s="60">
        <f>SUM(L47:L49)</f>
        <v>23.07442125</v>
      </c>
      <c r="M50" s="68"/>
      <c r="N50" s="43">
        <f t="shared" si="41"/>
        <v>2.7532262500000009</v>
      </c>
      <c r="O50" s="44">
        <f t="shared" si="27"/>
        <v>0.13548545004366136</v>
      </c>
      <c r="Q50" s="69"/>
      <c r="R50" s="70"/>
      <c r="S50" s="60">
        <f>SUM(S47:S49)</f>
        <v>25.123171249999995</v>
      </c>
      <c r="T50" s="68"/>
      <c r="U50" s="43">
        <f t="shared" si="1"/>
        <v>2.0487499999999947</v>
      </c>
      <c r="V50" s="44">
        <f t="shared" si="2"/>
        <v>8.8788792481631351E-2</v>
      </c>
      <c r="X50" s="69"/>
      <c r="Y50" s="70"/>
      <c r="Z50" s="60">
        <f>SUM(Z47:Z49)</f>
        <v>27.863171249999997</v>
      </c>
      <c r="AA50" s="68"/>
      <c r="AB50" s="43">
        <f t="shared" si="3"/>
        <v>2.740000000000002</v>
      </c>
      <c r="AC50" s="44">
        <f t="shared" si="4"/>
        <v>0.10906266461086207</v>
      </c>
      <c r="AE50" s="69"/>
      <c r="AF50" s="70"/>
      <c r="AG50" s="60">
        <f>SUM(AG47:AG49)</f>
        <v>30.57817125</v>
      </c>
      <c r="AH50" s="68"/>
      <c r="AI50" s="43">
        <f t="shared" si="5"/>
        <v>2.7150000000000034</v>
      </c>
      <c r="AJ50" s="44">
        <f t="shared" si="6"/>
        <v>9.7440451972960682E-2</v>
      </c>
      <c r="AL50" s="69"/>
      <c r="AM50" s="70"/>
      <c r="AN50" s="60">
        <f>SUM(AN47:AN49)</f>
        <v>32.838171250000002</v>
      </c>
      <c r="AO50" s="68"/>
      <c r="AP50" s="43">
        <f t="shared" si="7"/>
        <v>2.2600000000000016</v>
      </c>
      <c r="AQ50" s="44">
        <f t="shared" si="8"/>
        <v>7.390893266712284E-2</v>
      </c>
    </row>
    <row r="51" spans="2:43" ht="25.5" x14ac:dyDescent="0.2">
      <c r="B51" s="71" t="s">
        <v>42</v>
      </c>
      <c r="C51" s="21"/>
      <c r="D51" s="22" t="s">
        <v>30</v>
      </c>
      <c r="E51" s="23"/>
      <c r="F51" s="72">
        <v>4.4000000000000003E-3</v>
      </c>
      <c r="G51" s="64">
        <f>G49</f>
        <v>258.95</v>
      </c>
      <c r="H51" s="73">
        <f t="shared" ref="H51:H57" si="42">G51*F51</f>
        <v>1.1393800000000001</v>
      </c>
      <c r="I51" s="27"/>
      <c r="J51" s="72">
        <v>4.4000000000000003E-3</v>
      </c>
      <c r="K51" s="65">
        <f>K49</f>
        <v>258.375</v>
      </c>
      <c r="L51" s="73">
        <f t="shared" ref="L51:L57" si="43">K51*J51</f>
        <v>1.1368500000000001</v>
      </c>
      <c r="M51" s="27"/>
      <c r="N51" s="30">
        <f t="shared" si="41"/>
        <v>-2.5299999999999212E-3</v>
      </c>
      <c r="O51" s="74">
        <f t="shared" si="27"/>
        <v>-2.2205058891677236E-3</v>
      </c>
      <c r="Q51" s="72">
        <f>+J51</f>
        <v>4.4000000000000003E-3</v>
      </c>
      <c r="R51" s="65">
        <f>R49</f>
        <v>258.375</v>
      </c>
      <c r="S51" s="73">
        <f t="shared" ref="S51:S57" si="44">R51*Q51</f>
        <v>1.1368500000000001</v>
      </c>
      <c r="T51" s="27"/>
      <c r="U51" s="30">
        <f t="shared" si="1"/>
        <v>0</v>
      </c>
      <c r="V51" s="74">
        <f t="shared" si="2"/>
        <v>0</v>
      </c>
      <c r="X51" s="72">
        <f>+Q51</f>
        <v>4.4000000000000003E-3</v>
      </c>
      <c r="Y51" s="65">
        <f>Y49</f>
        <v>258.375</v>
      </c>
      <c r="Z51" s="73">
        <f t="shared" ref="Z51:Z57" si="45">Y51*X51</f>
        <v>1.1368500000000001</v>
      </c>
      <c r="AA51" s="27"/>
      <c r="AB51" s="30">
        <f t="shared" si="3"/>
        <v>0</v>
      </c>
      <c r="AC51" s="74">
        <f t="shared" si="4"/>
        <v>0</v>
      </c>
      <c r="AE51" s="72">
        <f>+X51</f>
        <v>4.4000000000000003E-3</v>
      </c>
      <c r="AF51" s="65">
        <f>AF49</f>
        <v>258.375</v>
      </c>
      <c r="AG51" s="73">
        <f t="shared" ref="AG51:AG57" si="46">AF51*AE51</f>
        <v>1.1368500000000001</v>
      </c>
      <c r="AH51" s="27"/>
      <c r="AI51" s="30">
        <f t="shared" si="5"/>
        <v>0</v>
      </c>
      <c r="AJ51" s="74">
        <f t="shared" si="6"/>
        <v>0</v>
      </c>
      <c r="AL51" s="72">
        <f>+AE51</f>
        <v>4.4000000000000003E-3</v>
      </c>
      <c r="AM51" s="65">
        <f>AM49</f>
        <v>258.375</v>
      </c>
      <c r="AN51" s="73">
        <f t="shared" ref="AN51:AN57" si="47">AM51*AL51</f>
        <v>1.1368500000000001</v>
      </c>
      <c r="AO51" s="27"/>
      <c r="AP51" s="30">
        <f t="shared" si="7"/>
        <v>0</v>
      </c>
      <c r="AQ51" s="74">
        <f t="shared" si="8"/>
        <v>0</v>
      </c>
    </row>
    <row r="52" spans="2:43" ht="25.5" x14ac:dyDescent="0.2">
      <c r="B52" s="71" t="s">
        <v>43</v>
      </c>
      <c r="C52" s="21"/>
      <c r="D52" s="22" t="s">
        <v>30</v>
      </c>
      <c r="E52" s="23"/>
      <c r="F52" s="72">
        <v>1.2999999999999999E-3</v>
      </c>
      <c r="G52" s="64">
        <f>G49</f>
        <v>258.95</v>
      </c>
      <c r="H52" s="73">
        <f t="shared" si="42"/>
        <v>0.33663499999999996</v>
      </c>
      <c r="I52" s="27"/>
      <c r="J52" s="72">
        <v>1.2999999999999999E-3</v>
      </c>
      <c r="K52" s="65">
        <f>K49</f>
        <v>258.375</v>
      </c>
      <c r="L52" s="73">
        <f t="shared" si="43"/>
        <v>0.33588750000000001</v>
      </c>
      <c r="M52" s="27"/>
      <c r="N52" s="30">
        <f t="shared" si="41"/>
        <v>-7.4749999999995653E-4</v>
      </c>
      <c r="O52" s="74">
        <f t="shared" si="27"/>
        <v>-2.2205058891676642E-3</v>
      </c>
      <c r="Q52" s="72">
        <f>+J52</f>
        <v>1.2999999999999999E-3</v>
      </c>
      <c r="R52" s="65">
        <f>R49</f>
        <v>258.375</v>
      </c>
      <c r="S52" s="73">
        <f t="shared" si="44"/>
        <v>0.33588750000000001</v>
      </c>
      <c r="T52" s="27"/>
      <c r="U52" s="30">
        <f t="shared" si="1"/>
        <v>0</v>
      </c>
      <c r="V52" s="74">
        <f t="shared" si="2"/>
        <v>0</v>
      </c>
      <c r="X52" s="72">
        <f>+Q52</f>
        <v>1.2999999999999999E-3</v>
      </c>
      <c r="Y52" s="65">
        <f>Y49</f>
        <v>258.375</v>
      </c>
      <c r="Z52" s="73">
        <f t="shared" si="45"/>
        <v>0.33588750000000001</v>
      </c>
      <c r="AA52" s="27"/>
      <c r="AB52" s="30">
        <f t="shared" si="3"/>
        <v>0</v>
      </c>
      <c r="AC52" s="74">
        <f t="shared" si="4"/>
        <v>0</v>
      </c>
      <c r="AE52" s="72">
        <f>+X52</f>
        <v>1.2999999999999999E-3</v>
      </c>
      <c r="AF52" s="65">
        <f>AF49</f>
        <v>258.375</v>
      </c>
      <c r="AG52" s="73">
        <f t="shared" si="46"/>
        <v>0.33588750000000001</v>
      </c>
      <c r="AH52" s="27"/>
      <c r="AI52" s="30">
        <f t="shared" si="5"/>
        <v>0</v>
      </c>
      <c r="AJ52" s="74">
        <f t="shared" si="6"/>
        <v>0</v>
      </c>
      <c r="AL52" s="72">
        <f>+AE52</f>
        <v>1.2999999999999999E-3</v>
      </c>
      <c r="AM52" s="65">
        <f>AM49</f>
        <v>258.375</v>
      </c>
      <c r="AN52" s="73">
        <f t="shared" si="47"/>
        <v>0.33588750000000001</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7"/>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250</v>
      </c>
      <c r="H54" s="73">
        <f t="shared" si="42"/>
        <v>1.7350000000000001</v>
      </c>
      <c r="I54" s="27"/>
      <c r="J54" s="72">
        <f>+F54</f>
        <v>6.94E-3</v>
      </c>
      <c r="K54" s="76">
        <f>$F$18</f>
        <v>250</v>
      </c>
      <c r="L54" s="73">
        <f t="shared" si="43"/>
        <v>1.7350000000000001</v>
      </c>
      <c r="M54" s="27"/>
      <c r="N54" s="30">
        <f t="shared" si="41"/>
        <v>0</v>
      </c>
      <c r="O54" s="74">
        <f t="shared" si="27"/>
        <v>0</v>
      </c>
      <c r="Q54" s="72">
        <f>+J54</f>
        <v>6.94E-3</v>
      </c>
      <c r="R54" s="76">
        <f>$F$18</f>
        <v>250</v>
      </c>
      <c r="S54" s="73">
        <f t="shared" si="44"/>
        <v>1.7350000000000001</v>
      </c>
      <c r="T54" s="27"/>
      <c r="U54" s="30">
        <f t="shared" si="1"/>
        <v>0</v>
      </c>
      <c r="V54" s="74">
        <f t="shared" si="2"/>
        <v>0</v>
      </c>
      <c r="X54" s="72">
        <f>+Q54</f>
        <v>6.94E-3</v>
      </c>
      <c r="Y54" s="76">
        <f>$F$18</f>
        <v>250</v>
      </c>
      <c r="Z54" s="73">
        <f t="shared" si="45"/>
        <v>1.7350000000000001</v>
      </c>
      <c r="AA54" s="27"/>
      <c r="AB54" s="30">
        <f t="shared" si="3"/>
        <v>0</v>
      </c>
      <c r="AC54" s="74">
        <f t="shared" si="4"/>
        <v>0</v>
      </c>
      <c r="AE54" s="72">
        <f>+X54</f>
        <v>6.94E-3</v>
      </c>
      <c r="AF54" s="76">
        <f>$F$18</f>
        <v>250</v>
      </c>
      <c r="AG54" s="73">
        <f t="shared" si="46"/>
        <v>1.7350000000000001</v>
      </c>
      <c r="AH54" s="27"/>
      <c r="AI54" s="30">
        <f t="shared" si="5"/>
        <v>0</v>
      </c>
      <c r="AJ54" s="74">
        <f t="shared" si="6"/>
        <v>0</v>
      </c>
      <c r="AL54" s="72">
        <f>+AE54</f>
        <v>6.94E-3</v>
      </c>
      <c r="AM54" s="76">
        <f>$F$18</f>
        <v>250</v>
      </c>
      <c r="AN54" s="73">
        <f t="shared" si="47"/>
        <v>1.7350000000000001</v>
      </c>
      <c r="AO54" s="27"/>
      <c r="AP54" s="30">
        <f t="shared" si="7"/>
        <v>0</v>
      </c>
      <c r="AQ54" s="74">
        <f t="shared" si="8"/>
        <v>0</v>
      </c>
    </row>
    <row r="55" spans="2:43" x14ac:dyDescent="0.2">
      <c r="B55" s="49" t="s">
        <v>46</v>
      </c>
      <c r="C55" s="21"/>
      <c r="D55" s="22"/>
      <c r="E55" s="23"/>
      <c r="F55" s="72">
        <v>0.08</v>
      </c>
      <c r="G55" s="77">
        <f>0.64*$F$18</f>
        <v>160</v>
      </c>
      <c r="H55" s="73">
        <f t="shared" si="42"/>
        <v>12.8</v>
      </c>
      <c r="I55" s="27"/>
      <c r="J55" s="72">
        <v>0.08</v>
      </c>
      <c r="K55" s="77">
        <f>$G$55</f>
        <v>160</v>
      </c>
      <c r="L55" s="73">
        <f t="shared" si="43"/>
        <v>12.8</v>
      </c>
      <c r="M55" s="27"/>
      <c r="N55" s="30">
        <f t="shared" si="41"/>
        <v>0</v>
      </c>
      <c r="O55" s="74">
        <f t="shared" si="27"/>
        <v>0</v>
      </c>
      <c r="Q55" s="72">
        <v>0.08</v>
      </c>
      <c r="R55" s="77">
        <f>$G$55</f>
        <v>160</v>
      </c>
      <c r="S55" s="73">
        <f t="shared" si="44"/>
        <v>12.8</v>
      </c>
      <c r="T55" s="27"/>
      <c r="U55" s="30">
        <f t="shared" si="1"/>
        <v>0</v>
      </c>
      <c r="V55" s="74">
        <f t="shared" si="2"/>
        <v>0</v>
      </c>
      <c r="X55" s="72">
        <v>0.08</v>
      </c>
      <c r="Y55" s="77">
        <f>$G$55</f>
        <v>160</v>
      </c>
      <c r="Z55" s="73">
        <f t="shared" si="45"/>
        <v>12.8</v>
      </c>
      <c r="AA55" s="27"/>
      <c r="AB55" s="30">
        <f t="shared" si="3"/>
        <v>0</v>
      </c>
      <c r="AC55" s="74">
        <f t="shared" si="4"/>
        <v>0</v>
      </c>
      <c r="AE55" s="72">
        <v>0.08</v>
      </c>
      <c r="AF55" s="77">
        <f>$G$55</f>
        <v>160</v>
      </c>
      <c r="AG55" s="73">
        <f t="shared" si="46"/>
        <v>12.8</v>
      </c>
      <c r="AH55" s="27"/>
      <c r="AI55" s="30">
        <f t="shared" si="5"/>
        <v>0</v>
      </c>
      <c r="AJ55" s="74">
        <f t="shared" si="6"/>
        <v>0</v>
      </c>
      <c r="AL55" s="72">
        <v>0.08</v>
      </c>
      <c r="AM55" s="77">
        <f>$G$55</f>
        <v>160</v>
      </c>
      <c r="AN55" s="73">
        <f t="shared" si="47"/>
        <v>12.8</v>
      </c>
      <c r="AO55" s="27"/>
      <c r="AP55" s="30">
        <f t="shared" si="7"/>
        <v>0</v>
      </c>
      <c r="AQ55" s="74">
        <f t="shared" si="8"/>
        <v>0</v>
      </c>
    </row>
    <row r="56" spans="2:43" x14ac:dyDescent="0.2">
      <c r="B56" s="49" t="s">
        <v>47</v>
      </c>
      <c r="C56" s="21"/>
      <c r="D56" s="22"/>
      <c r="E56" s="23"/>
      <c r="F56" s="72">
        <v>0.122</v>
      </c>
      <c r="G56" s="77">
        <f>0.18*$F$18</f>
        <v>45</v>
      </c>
      <c r="H56" s="73">
        <f t="shared" si="42"/>
        <v>5.49</v>
      </c>
      <c r="I56" s="27"/>
      <c r="J56" s="72">
        <v>0.122</v>
      </c>
      <c r="K56" s="77">
        <f>$G$56</f>
        <v>45</v>
      </c>
      <c r="L56" s="73">
        <f t="shared" si="43"/>
        <v>5.49</v>
      </c>
      <c r="M56" s="27"/>
      <c r="N56" s="30">
        <f t="shared" si="41"/>
        <v>0</v>
      </c>
      <c r="O56" s="74">
        <f t="shared" si="27"/>
        <v>0</v>
      </c>
      <c r="Q56" s="72">
        <v>0.122</v>
      </c>
      <c r="R56" s="77">
        <f>$G$56</f>
        <v>45</v>
      </c>
      <c r="S56" s="73">
        <f t="shared" si="44"/>
        <v>5.49</v>
      </c>
      <c r="T56" s="27"/>
      <c r="U56" s="30">
        <f t="shared" si="1"/>
        <v>0</v>
      </c>
      <c r="V56" s="74">
        <f t="shared" si="2"/>
        <v>0</v>
      </c>
      <c r="X56" s="72">
        <v>0.122</v>
      </c>
      <c r="Y56" s="77">
        <f>$G$56</f>
        <v>45</v>
      </c>
      <c r="Z56" s="73">
        <f t="shared" si="45"/>
        <v>5.49</v>
      </c>
      <c r="AA56" s="27"/>
      <c r="AB56" s="30">
        <f t="shared" si="3"/>
        <v>0</v>
      </c>
      <c r="AC56" s="74">
        <f t="shared" si="4"/>
        <v>0</v>
      </c>
      <c r="AE56" s="72">
        <v>0.122</v>
      </c>
      <c r="AF56" s="77">
        <f>$G$56</f>
        <v>45</v>
      </c>
      <c r="AG56" s="73">
        <f t="shared" si="46"/>
        <v>5.49</v>
      </c>
      <c r="AH56" s="27"/>
      <c r="AI56" s="30">
        <f t="shared" si="5"/>
        <v>0</v>
      </c>
      <c r="AJ56" s="74">
        <f t="shared" si="6"/>
        <v>0</v>
      </c>
      <c r="AL56" s="72">
        <v>0.122</v>
      </c>
      <c r="AM56" s="77">
        <f>$G$56</f>
        <v>45</v>
      </c>
      <c r="AN56" s="73">
        <f t="shared" si="47"/>
        <v>5.49</v>
      </c>
      <c r="AO56" s="27"/>
      <c r="AP56" s="30">
        <f t="shared" si="7"/>
        <v>0</v>
      </c>
      <c r="AQ56" s="74">
        <f t="shared" si="8"/>
        <v>0</v>
      </c>
    </row>
    <row r="57" spans="2:43" x14ac:dyDescent="0.2">
      <c r="B57" s="11" t="s">
        <v>48</v>
      </c>
      <c r="C57" s="21"/>
      <c r="D57" s="22"/>
      <c r="E57" s="23"/>
      <c r="F57" s="72">
        <v>0.161</v>
      </c>
      <c r="G57" s="77">
        <f>0.18*$F$18</f>
        <v>45</v>
      </c>
      <c r="H57" s="73">
        <f t="shared" si="42"/>
        <v>7.2450000000000001</v>
      </c>
      <c r="I57" s="27"/>
      <c r="J57" s="72">
        <v>0.161</v>
      </c>
      <c r="K57" s="77">
        <f>$G$57</f>
        <v>45</v>
      </c>
      <c r="L57" s="73">
        <f t="shared" si="43"/>
        <v>7.2450000000000001</v>
      </c>
      <c r="M57" s="27"/>
      <c r="N57" s="30">
        <f t="shared" si="41"/>
        <v>0</v>
      </c>
      <c r="O57" s="74">
        <f t="shared" si="27"/>
        <v>0</v>
      </c>
      <c r="Q57" s="72">
        <v>0.161</v>
      </c>
      <c r="R57" s="77">
        <f>$G$57</f>
        <v>45</v>
      </c>
      <c r="S57" s="73">
        <f t="shared" si="44"/>
        <v>7.2450000000000001</v>
      </c>
      <c r="T57" s="27"/>
      <c r="U57" s="30">
        <f t="shared" si="1"/>
        <v>0</v>
      </c>
      <c r="V57" s="74">
        <f t="shared" si="2"/>
        <v>0</v>
      </c>
      <c r="X57" s="72">
        <v>0.161</v>
      </c>
      <c r="Y57" s="77">
        <f>$G$57</f>
        <v>45</v>
      </c>
      <c r="Z57" s="73">
        <f t="shared" si="45"/>
        <v>7.2450000000000001</v>
      </c>
      <c r="AA57" s="27"/>
      <c r="AB57" s="30">
        <f t="shared" si="3"/>
        <v>0</v>
      </c>
      <c r="AC57" s="74">
        <f t="shared" si="4"/>
        <v>0</v>
      </c>
      <c r="AE57" s="72">
        <v>0.161</v>
      </c>
      <c r="AF57" s="77">
        <f>$G$57</f>
        <v>45</v>
      </c>
      <c r="AG57" s="73">
        <f t="shared" si="46"/>
        <v>7.2450000000000001</v>
      </c>
      <c r="AH57" s="27"/>
      <c r="AI57" s="30">
        <f t="shared" si="5"/>
        <v>0</v>
      </c>
      <c r="AJ57" s="74">
        <f t="shared" si="6"/>
        <v>0</v>
      </c>
      <c r="AL57" s="72">
        <v>0.161</v>
      </c>
      <c r="AM57" s="77">
        <f>$G$57</f>
        <v>45</v>
      </c>
      <c r="AN57" s="73">
        <f t="shared" si="47"/>
        <v>7.2450000000000001</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250</v>
      </c>
      <c r="H58" s="73">
        <f>G58*F58</f>
        <v>23.5</v>
      </c>
      <c r="I58" s="83"/>
      <c r="J58" s="72">
        <v>9.4E-2</v>
      </c>
      <c r="K58" s="82">
        <f>$G$58</f>
        <v>250</v>
      </c>
      <c r="L58" s="73">
        <f>K58*J58</f>
        <v>23.5</v>
      </c>
      <c r="M58" s="83"/>
      <c r="N58" s="84">
        <f t="shared" si="41"/>
        <v>0</v>
      </c>
      <c r="O58" s="74">
        <f t="shared" si="27"/>
        <v>0</v>
      </c>
      <c r="Q58" s="72">
        <v>9.4E-2</v>
      </c>
      <c r="R58" s="82">
        <f>$G$58</f>
        <v>250</v>
      </c>
      <c r="S58" s="73">
        <f>R58*Q58</f>
        <v>23.5</v>
      </c>
      <c r="T58" s="83"/>
      <c r="U58" s="84">
        <f t="shared" si="1"/>
        <v>0</v>
      </c>
      <c r="V58" s="74">
        <f t="shared" si="2"/>
        <v>0</v>
      </c>
      <c r="X58" s="72">
        <v>9.4E-2</v>
      </c>
      <c r="Y58" s="82">
        <f>$G$58</f>
        <v>250</v>
      </c>
      <c r="Z58" s="73">
        <f>Y58*X58</f>
        <v>23.5</v>
      </c>
      <c r="AA58" s="83"/>
      <c r="AB58" s="84">
        <f t="shared" si="3"/>
        <v>0</v>
      </c>
      <c r="AC58" s="74">
        <f t="shared" si="4"/>
        <v>0</v>
      </c>
      <c r="AE58" s="72">
        <v>9.4E-2</v>
      </c>
      <c r="AF58" s="82">
        <f>$G$58</f>
        <v>250</v>
      </c>
      <c r="AG58" s="73">
        <f>AF58*AE58</f>
        <v>23.5</v>
      </c>
      <c r="AH58" s="83"/>
      <c r="AI58" s="84">
        <f t="shared" si="5"/>
        <v>0</v>
      </c>
      <c r="AJ58" s="74">
        <f t="shared" si="6"/>
        <v>0</v>
      </c>
      <c r="AL58" s="72">
        <v>9.4E-2</v>
      </c>
      <c r="AM58" s="82">
        <f>$G$58</f>
        <v>250</v>
      </c>
      <c r="AN58" s="73">
        <f>AM58*AL58</f>
        <v>23.5</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0</v>
      </c>
      <c r="H59" s="73">
        <f>G59*F59</f>
        <v>0</v>
      </c>
      <c r="I59" s="83"/>
      <c r="J59" s="72">
        <v>0.11</v>
      </c>
      <c r="K59" s="82">
        <f>$G$59</f>
        <v>0</v>
      </c>
      <c r="L59" s="73">
        <f>K59*J59</f>
        <v>0</v>
      </c>
      <c r="M59" s="83"/>
      <c r="N59" s="84">
        <f t="shared" si="41"/>
        <v>0</v>
      </c>
      <c r="O59" s="74" t="str">
        <f t="shared" si="27"/>
        <v/>
      </c>
      <c r="Q59" s="72">
        <v>0.11</v>
      </c>
      <c r="R59" s="82">
        <f>$G$59</f>
        <v>0</v>
      </c>
      <c r="S59" s="73">
        <f>R59*Q59</f>
        <v>0</v>
      </c>
      <c r="T59" s="83"/>
      <c r="U59" s="84">
        <f t="shared" si="1"/>
        <v>0</v>
      </c>
      <c r="V59" s="74" t="str">
        <f t="shared" si="2"/>
        <v/>
      </c>
      <c r="X59" s="72">
        <v>0.11</v>
      </c>
      <c r="Y59" s="82">
        <f>$G$59</f>
        <v>0</v>
      </c>
      <c r="Z59" s="73">
        <f>Y59*X59</f>
        <v>0</v>
      </c>
      <c r="AA59" s="83"/>
      <c r="AB59" s="84">
        <f t="shared" si="3"/>
        <v>0</v>
      </c>
      <c r="AC59" s="74" t="str">
        <f t="shared" si="4"/>
        <v/>
      </c>
      <c r="AE59" s="72">
        <v>0.11</v>
      </c>
      <c r="AF59" s="82">
        <f>$G$59</f>
        <v>0</v>
      </c>
      <c r="AG59" s="73">
        <f>AF59*AE59</f>
        <v>0</v>
      </c>
      <c r="AH59" s="83"/>
      <c r="AI59" s="84">
        <f t="shared" si="5"/>
        <v>0</v>
      </c>
      <c r="AJ59" s="74" t="str">
        <f t="shared" si="6"/>
        <v/>
      </c>
      <c r="AL59" s="72">
        <v>0.11</v>
      </c>
      <c r="AM59" s="82">
        <f>$G$59</f>
        <v>0</v>
      </c>
      <c r="AN59" s="73">
        <f>AM59*AL59</f>
        <v>0</v>
      </c>
      <c r="AO59" s="83"/>
      <c r="AP59" s="84">
        <f t="shared" si="7"/>
        <v>0</v>
      </c>
      <c r="AQ59" s="74" t="str">
        <f t="shared" si="8"/>
        <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49.317210000000003</v>
      </c>
      <c r="I61" s="100"/>
      <c r="J61" s="101"/>
      <c r="K61" s="101"/>
      <c r="L61" s="99">
        <f>SUM(L51:L57,L50)</f>
        <v>52.067158750000004</v>
      </c>
      <c r="M61" s="102"/>
      <c r="N61" s="103">
        <f t="shared" ref="N61" si="48">L61-H61</f>
        <v>2.7499487500000015</v>
      </c>
      <c r="O61" s="104">
        <f t="shared" ref="O61" si="49">IF((H61)=0,"",(N61/H61))</f>
        <v>5.5760428256180779E-2</v>
      </c>
      <c r="Q61" s="101"/>
      <c r="R61" s="101"/>
      <c r="S61" s="103">
        <f>SUM(S51:S57,S50)</f>
        <v>54.115908749999996</v>
      </c>
      <c r="T61" s="102"/>
      <c r="U61" s="103">
        <f t="shared" si="1"/>
        <v>2.0487499999999912</v>
      </c>
      <c r="V61" s="104">
        <f>IF((L61)=0,"",(U61/L61))</f>
        <v>3.9348219668314262E-2</v>
      </c>
      <c r="X61" s="101"/>
      <c r="Y61" s="101"/>
      <c r="Z61" s="103">
        <f>SUM(Z51:Z57,Z50)</f>
        <v>56.855908749999998</v>
      </c>
      <c r="AA61" s="102"/>
      <c r="AB61" s="103">
        <f t="shared" si="3"/>
        <v>2.740000000000002</v>
      </c>
      <c r="AC61" s="104">
        <f>IF((S61)=0,"",(AB61/S61))</f>
        <v>5.063206113119189E-2</v>
      </c>
      <c r="AE61" s="101"/>
      <c r="AF61" s="101"/>
      <c r="AG61" s="103">
        <f>SUM(AG51:AG57,AG50)</f>
        <v>59.570908750000001</v>
      </c>
      <c r="AH61" s="102"/>
      <c r="AI61" s="103">
        <f t="shared" ref="AI61:AI65" si="50">AG61-Z61</f>
        <v>2.7150000000000034</v>
      </c>
      <c r="AJ61" s="104">
        <f>IF((Z61)=0,"",(AI61/Z61))</f>
        <v>4.7752292764118444E-2</v>
      </c>
      <c r="AL61" s="101"/>
      <c r="AM61" s="101"/>
      <c r="AN61" s="103">
        <f>SUM(AN51:AN57,AN50)</f>
        <v>61.830908750000006</v>
      </c>
      <c r="AO61" s="102"/>
      <c r="AP61" s="103">
        <f t="shared" ref="AP61:AP65" si="51">AN61-AG61</f>
        <v>2.2600000000000051</v>
      </c>
      <c r="AQ61" s="104">
        <f>IF((AG61)=0,"",(AP61/AG61))</f>
        <v>3.7937980927645408E-2</v>
      </c>
    </row>
    <row r="62" spans="2:43" x14ac:dyDescent="0.2">
      <c r="B62" s="105" t="s">
        <v>52</v>
      </c>
      <c r="C62" s="21"/>
      <c r="D62" s="21"/>
      <c r="E62" s="21"/>
      <c r="F62" s="106">
        <v>0.13</v>
      </c>
      <c r="G62" s="107"/>
      <c r="H62" s="108">
        <f>H61*F62</f>
        <v>6.4112373000000007</v>
      </c>
      <c r="I62" s="109"/>
      <c r="J62" s="110">
        <v>0.13</v>
      </c>
      <c r="K62" s="109"/>
      <c r="L62" s="111">
        <f>L61*J62</f>
        <v>6.7687306375000009</v>
      </c>
      <c r="M62" s="112"/>
      <c r="N62" s="113">
        <f t="shared" si="41"/>
        <v>0.35749333750000023</v>
      </c>
      <c r="O62" s="114">
        <f t="shared" si="27"/>
        <v>5.5760428256180786E-2</v>
      </c>
      <c r="Q62" s="110">
        <v>0.13</v>
      </c>
      <c r="R62" s="109"/>
      <c r="S62" s="111">
        <f>S61*Q62</f>
        <v>7.0350681374999997</v>
      </c>
      <c r="T62" s="112"/>
      <c r="U62" s="113">
        <f t="shared" si="1"/>
        <v>0.26633749999999878</v>
      </c>
      <c r="V62" s="114">
        <f t="shared" ref="V62:V71" si="52">IF((L62)=0,"",(U62/L62))</f>
        <v>3.9348219668314248E-2</v>
      </c>
      <c r="X62" s="110">
        <v>0.13</v>
      </c>
      <c r="Y62" s="109"/>
      <c r="Z62" s="111">
        <f>Z61*X62</f>
        <v>7.3912681375</v>
      </c>
      <c r="AA62" s="112"/>
      <c r="AB62" s="113">
        <f t="shared" si="3"/>
        <v>0.35620000000000029</v>
      </c>
      <c r="AC62" s="114">
        <f t="shared" ref="AC62:AC71" si="53">IF((S62)=0,"",(AB62/S62))</f>
        <v>5.0632061131191897E-2</v>
      </c>
      <c r="AE62" s="110">
        <v>0.13</v>
      </c>
      <c r="AF62" s="109"/>
      <c r="AG62" s="111">
        <f>AG61*AE62</f>
        <v>7.7442181375000008</v>
      </c>
      <c r="AH62" s="112"/>
      <c r="AI62" s="113">
        <f t="shared" si="50"/>
        <v>0.35295000000000076</v>
      </c>
      <c r="AJ62" s="114">
        <f t="shared" ref="AJ62:AJ71" si="54">IF((Z62)=0,"",(AI62/Z62))</f>
        <v>4.7752292764118486E-2</v>
      </c>
      <c r="AL62" s="110">
        <v>0.13</v>
      </c>
      <c r="AM62" s="109"/>
      <c r="AN62" s="111">
        <f>AN61*AL62</f>
        <v>8.0380181375000017</v>
      </c>
      <c r="AO62" s="112"/>
      <c r="AP62" s="113">
        <f t="shared" si="51"/>
        <v>0.29380000000000095</v>
      </c>
      <c r="AQ62" s="114">
        <f t="shared" ref="AQ62:AQ71" si="55">IF((AG62)=0,"",(AP62/AG62))</f>
        <v>3.7937980927645443E-2</v>
      </c>
    </row>
    <row r="63" spans="2:43" x14ac:dyDescent="0.2">
      <c r="B63" s="115" t="s">
        <v>53</v>
      </c>
      <c r="C63" s="21"/>
      <c r="D63" s="21"/>
      <c r="E63" s="21"/>
      <c r="F63" s="116"/>
      <c r="G63" s="107"/>
      <c r="H63" s="108">
        <f>H61+H62</f>
        <v>55.728447300000006</v>
      </c>
      <c r="I63" s="109"/>
      <c r="J63" s="109"/>
      <c r="K63" s="109"/>
      <c r="L63" s="111">
        <f>L61+L62</f>
        <v>58.835889387500004</v>
      </c>
      <c r="M63" s="112"/>
      <c r="N63" s="113">
        <f t="shared" si="41"/>
        <v>3.1074420874999973</v>
      </c>
      <c r="O63" s="114">
        <f t="shared" si="27"/>
        <v>5.5760428256180695E-2</v>
      </c>
      <c r="Q63" s="109"/>
      <c r="R63" s="109"/>
      <c r="S63" s="111">
        <f>S61+S62</f>
        <v>61.150976887499993</v>
      </c>
      <c r="T63" s="112"/>
      <c r="U63" s="113">
        <f t="shared" si="1"/>
        <v>2.31508749999999</v>
      </c>
      <c r="V63" s="114">
        <f t="shared" si="52"/>
        <v>3.9348219668314262E-2</v>
      </c>
      <c r="X63" s="109"/>
      <c r="Y63" s="109"/>
      <c r="Z63" s="111">
        <f>Z61+Z62</f>
        <v>64.247176887500004</v>
      </c>
      <c r="AA63" s="112"/>
      <c r="AB63" s="113">
        <f t="shared" si="3"/>
        <v>3.0962000000000103</v>
      </c>
      <c r="AC63" s="114">
        <f t="shared" si="53"/>
        <v>5.0632061131192022E-2</v>
      </c>
      <c r="AE63" s="109"/>
      <c r="AF63" s="109"/>
      <c r="AG63" s="111">
        <f>AG61+AG62</f>
        <v>67.3151268875</v>
      </c>
      <c r="AH63" s="112"/>
      <c r="AI63" s="113">
        <f t="shared" si="50"/>
        <v>3.0679499999999962</v>
      </c>
      <c r="AJ63" s="114">
        <f t="shared" si="54"/>
        <v>4.7752292764118319E-2</v>
      </c>
      <c r="AL63" s="109"/>
      <c r="AM63" s="109"/>
      <c r="AN63" s="111">
        <f>AN61+AN62</f>
        <v>69.86892688750001</v>
      </c>
      <c r="AO63" s="112"/>
      <c r="AP63" s="113">
        <f t="shared" si="51"/>
        <v>2.5538000000000096</v>
      </c>
      <c r="AQ63" s="114">
        <f t="shared" si="55"/>
        <v>3.793798092764547E-2</v>
      </c>
    </row>
    <row r="64" spans="2:43" ht="15.75" customHeight="1" x14ac:dyDescent="0.2">
      <c r="B64" s="267" t="s">
        <v>54</v>
      </c>
      <c r="C64" s="267"/>
      <c r="D64" s="267"/>
      <c r="E64" s="21"/>
      <c r="F64" s="116"/>
      <c r="G64" s="107"/>
      <c r="H64" s="117">
        <f>ROUND(-H63*10%,2)</f>
        <v>-5.57</v>
      </c>
      <c r="I64" s="109"/>
      <c r="J64" s="109"/>
      <c r="K64" s="109"/>
      <c r="L64" s="118">
        <f>ROUND(-L63*10%,2)</f>
        <v>-5.88</v>
      </c>
      <c r="M64" s="112"/>
      <c r="N64" s="118">
        <f t="shared" si="41"/>
        <v>-0.30999999999999961</v>
      </c>
      <c r="O64" s="119">
        <f t="shared" si="27"/>
        <v>5.5655296229802441E-2</v>
      </c>
      <c r="Q64" s="109"/>
      <c r="R64" s="109"/>
      <c r="S64" s="118">
        <f>ROUND(-S63*10%,2)</f>
        <v>-6.12</v>
      </c>
      <c r="T64" s="112"/>
      <c r="U64" s="118">
        <f t="shared" si="1"/>
        <v>-0.24000000000000021</v>
      </c>
      <c r="V64" s="119">
        <f t="shared" si="52"/>
        <v>4.0816326530612283E-2</v>
      </c>
      <c r="X64" s="109"/>
      <c r="Y64" s="109"/>
      <c r="Z64" s="118">
        <f>ROUND(-Z63*10%,2)</f>
        <v>-6.42</v>
      </c>
      <c r="AA64" s="112"/>
      <c r="AB64" s="118">
        <f t="shared" si="3"/>
        <v>-0.29999999999999982</v>
      </c>
      <c r="AC64" s="119">
        <f t="shared" si="53"/>
        <v>4.9019607843137226E-2</v>
      </c>
      <c r="AE64" s="109"/>
      <c r="AF64" s="109"/>
      <c r="AG64" s="118">
        <f>ROUND(-AG63*10%,2)</f>
        <v>-6.73</v>
      </c>
      <c r="AH64" s="112"/>
      <c r="AI64" s="118">
        <f t="shared" si="50"/>
        <v>-0.3100000000000005</v>
      </c>
      <c r="AJ64" s="119">
        <f t="shared" si="54"/>
        <v>4.8286604361370791E-2</v>
      </c>
      <c r="AL64" s="109"/>
      <c r="AM64" s="109"/>
      <c r="AN64" s="118">
        <f>ROUND(-AN63*10%,2)</f>
        <v>-6.99</v>
      </c>
      <c r="AO64" s="112"/>
      <c r="AP64" s="118">
        <f t="shared" si="51"/>
        <v>-0.25999999999999979</v>
      </c>
      <c r="AQ64" s="119">
        <f t="shared" si="55"/>
        <v>3.8632986627043057E-2</v>
      </c>
    </row>
    <row r="65" spans="1:43" ht="13.5" thickBot="1" x14ac:dyDescent="0.25">
      <c r="B65" s="268" t="s">
        <v>55</v>
      </c>
      <c r="C65" s="268"/>
      <c r="D65" s="268"/>
      <c r="E65" s="120"/>
      <c r="F65" s="121"/>
      <c r="G65" s="122"/>
      <c r="H65" s="123">
        <f>H63+H64</f>
        <v>50.158447300000006</v>
      </c>
      <c r="I65" s="124"/>
      <c r="J65" s="124"/>
      <c r="K65" s="124"/>
      <c r="L65" s="125">
        <f>L63+L64</f>
        <v>52.955889387500001</v>
      </c>
      <c r="M65" s="126"/>
      <c r="N65" s="127">
        <f t="shared" si="41"/>
        <v>2.797442087499995</v>
      </c>
      <c r="O65" s="128">
        <f t="shared" si="27"/>
        <v>5.5772102967389797E-2</v>
      </c>
      <c r="Q65" s="124"/>
      <c r="R65" s="124"/>
      <c r="S65" s="125">
        <f>S63+S64</f>
        <v>55.030976887499996</v>
      </c>
      <c r="T65" s="126"/>
      <c r="U65" s="127">
        <f t="shared" si="1"/>
        <v>2.0750874999999951</v>
      </c>
      <c r="V65" s="128">
        <f t="shared" si="52"/>
        <v>3.9185207235700022E-2</v>
      </c>
      <c r="X65" s="124"/>
      <c r="Y65" s="124"/>
      <c r="Z65" s="125">
        <f>Z63+Z64</f>
        <v>57.827176887500002</v>
      </c>
      <c r="AA65" s="126"/>
      <c r="AB65" s="127">
        <f t="shared" si="3"/>
        <v>2.796200000000006</v>
      </c>
      <c r="AC65" s="128">
        <f t="shared" si="53"/>
        <v>5.0811382209628712E-2</v>
      </c>
      <c r="AE65" s="124"/>
      <c r="AF65" s="124"/>
      <c r="AG65" s="125">
        <f>AG63+AG64</f>
        <v>60.585126887499996</v>
      </c>
      <c r="AH65" s="126"/>
      <c r="AI65" s="127">
        <f t="shared" si="50"/>
        <v>2.7579499999999939</v>
      </c>
      <c r="AJ65" s="128">
        <f t="shared" si="54"/>
        <v>4.7692973242761845E-2</v>
      </c>
      <c r="AL65" s="124"/>
      <c r="AM65" s="124"/>
      <c r="AN65" s="125">
        <f>AN63+AN64</f>
        <v>62.878926887500008</v>
      </c>
      <c r="AO65" s="126"/>
      <c r="AP65" s="127">
        <f t="shared" si="51"/>
        <v>2.2938000000000116</v>
      </c>
      <c r="AQ65" s="128">
        <f t="shared" si="55"/>
        <v>3.7860777353150535E-2</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47.282210000000006</v>
      </c>
      <c r="I67" s="140"/>
      <c r="J67" s="141"/>
      <c r="K67" s="141"/>
      <c r="L67" s="139">
        <f>SUM(L58:L59,L50,L51:L54)</f>
        <v>50.032158750000001</v>
      </c>
      <c r="M67" s="142"/>
      <c r="N67" s="143">
        <f t="shared" ref="N67:N71" si="56">L67-H67</f>
        <v>2.7499487499999944</v>
      </c>
      <c r="O67" s="104">
        <f t="shared" ref="O67:O71" si="57">IF((H67)=0,"",(N67/H67))</f>
        <v>5.8160326050749195E-2</v>
      </c>
      <c r="Q67" s="141"/>
      <c r="R67" s="141"/>
      <c r="S67" s="143">
        <f>SUM(S58:S59,S50,S51:S54)</f>
        <v>52.080908749999999</v>
      </c>
      <c r="T67" s="142"/>
      <c r="U67" s="143">
        <f t="shared" si="1"/>
        <v>2.0487499999999983</v>
      </c>
      <c r="V67" s="104">
        <f t="shared" si="52"/>
        <v>4.0948662843775421E-2</v>
      </c>
      <c r="X67" s="141"/>
      <c r="Y67" s="141"/>
      <c r="Z67" s="143">
        <f>SUM(Z58:Z59,Z50,Z51:Z54)</f>
        <v>54.820908749999994</v>
      </c>
      <c r="AA67" s="142"/>
      <c r="AB67" s="143">
        <f t="shared" si="3"/>
        <v>2.7399999999999949</v>
      </c>
      <c r="AC67" s="104">
        <f t="shared" si="53"/>
        <v>5.2610449121627413E-2</v>
      </c>
      <c r="AE67" s="141"/>
      <c r="AF67" s="141"/>
      <c r="AG67" s="143">
        <f>SUM(AG58:AG59,AG50,AG51:AG54)</f>
        <v>57.535908749999997</v>
      </c>
      <c r="AH67" s="142"/>
      <c r="AI67" s="143">
        <f t="shared" ref="AI67:AI71" si="58">AG67-Z67</f>
        <v>2.7150000000000034</v>
      </c>
      <c r="AJ67" s="104">
        <f t="shared" si="54"/>
        <v>4.9524899566718759E-2</v>
      </c>
      <c r="AL67" s="141"/>
      <c r="AM67" s="141"/>
      <c r="AN67" s="143">
        <f>SUM(AN58:AN59,AN50,AN51:AN54)</f>
        <v>59.795908750000002</v>
      </c>
      <c r="AO67" s="142"/>
      <c r="AP67" s="143">
        <f t="shared" ref="AP67:AP71" si="59">AN67-AG67</f>
        <v>2.2600000000000051</v>
      </c>
      <c r="AQ67" s="104">
        <f t="shared" si="55"/>
        <v>3.9279817580008335E-2</v>
      </c>
    </row>
    <row r="68" spans="1:43" s="85" customFormat="1" x14ac:dyDescent="0.2">
      <c r="B68" s="144" t="s">
        <v>52</v>
      </c>
      <c r="C68" s="79"/>
      <c r="D68" s="79"/>
      <c r="E68" s="79"/>
      <c r="F68" s="145">
        <v>0.13</v>
      </c>
      <c r="G68" s="138"/>
      <c r="H68" s="146">
        <f>H67*F68</f>
        <v>6.1466873000000009</v>
      </c>
      <c r="I68" s="147"/>
      <c r="J68" s="148">
        <v>0.13</v>
      </c>
      <c r="K68" s="149"/>
      <c r="L68" s="150">
        <f>L67*J68</f>
        <v>6.5041806375000002</v>
      </c>
      <c r="M68" s="151"/>
      <c r="N68" s="152">
        <f t="shared" si="56"/>
        <v>0.35749333749999934</v>
      </c>
      <c r="O68" s="114">
        <f t="shared" si="57"/>
        <v>5.8160326050749202E-2</v>
      </c>
      <c r="Q68" s="148">
        <v>0.13</v>
      </c>
      <c r="R68" s="149"/>
      <c r="S68" s="150">
        <f>S67*Q68</f>
        <v>6.7705181374999999</v>
      </c>
      <c r="T68" s="151"/>
      <c r="U68" s="152">
        <f t="shared" si="1"/>
        <v>0.26633749999999967</v>
      </c>
      <c r="V68" s="114">
        <f t="shared" si="52"/>
        <v>4.09486628437754E-2</v>
      </c>
      <c r="X68" s="148">
        <v>0.13</v>
      </c>
      <c r="Y68" s="149"/>
      <c r="Z68" s="150">
        <f>Z67*X68</f>
        <v>7.1267181374999993</v>
      </c>
      <c r="AA68" s="151"/>
      <c r="AB68" s="152">
        <f t="shared" si="3"/>
        <v>0.35619999999999941</v>
      </c>
      <c r="AC68" s="114">
        <f t="shared" si="53"/>
        <v>5.261044912162742E-2</v>
      </c>
      <c r="AE68" s="148">
        <v>0.13</v>
      </c>
      <c r="AF68" s="149"/>
      <c r="AG68" s="150">
        <f>AG67*AE68</f>
        <v>7.4796681375</v>
      </c>
      <c r="AH68" s="151"/>
      <c r="AI68" s="152">
        <f t="shared" si="58"/>
        <v>0.35295000000000076</v>
      </c>
      <c r="AJ68" s="114">
        <f t="shared" si="54"/>
        <v>4.9524899566718808E-2</v>
      </c>
      <c r="AL68" s="148">
        <v>0.13</v>
      </c>
      <c r="AM68" s="149"/>
      <c r="AN68" s="150">
        <f>AN67*AL68</f>
        <v>7.773468137500001</v>
      </c>
      <c r="AO68" s="151"/>
      <c r="AP68" s="152">
        <f t="shared" si="59"/>
        <v>0.29380000000000095</v>
      </c>
      <c r="AQ68" s="114">
        <f t="shared" si="55"/>
        <v>3.9279817580008369E-2</v>
      </c>
    </row>
    <row r="69" spans="1:43" s="85" customFormat="1" x14ac:dyDescent="0.2">
      <c r="B69" s="153" t="s">
        <v>53</v>
      </c>
      <c r="C69" s="79"/>
      <c r="D69" s="79"/>
      <c r="E69" s="79"/>
      <c r="F69" s="154"/>
      <c r="G69" s="155"/>
      <c r="H69" s="146">
        <f>H67+H68</f>
        <v>53.42889730000001</v>
      </c>
      <c r="I69" s="147"/>
      <c r="J69" s="147"/>
      <c r="K69" s="147"/>
      <c r="L69" s="150">
        <f>L67+L68</f>
        <v>56.5363393875</v>
      </c>
      <c r="M69" s="151"/>
      <c r="N69" s="152">
        <f t="shared" si="56"/>
        <v>3.1074420874999902</v>
      </c>
      <c r="O69" s="114">
        <f t="shared" si="57"/>
        <v>5.8160326050749125E-2</v>
      </c>
      <c r="Q69" s="147"/>
      <c r="R69" s="147"/>
      <c r="S69" s="150">
        <f>S67+S68</f>
        <v>58.851426887499997</v>
      </c>
      <c r="T69" s="151"/>
      <c r="U69" s="152">
        <f t="shared" si="1"/>
        <v>2.3150874999999971</v>
      </c>
      <c r="V69" s="114">
        <f t="shared" si="52"/>
        <v>4.09486628437754E-2</v>
      </c>
      <c r="X69" s="147"/>
      <c r="Y69" s="147"/>
      <c r="Z69" s="150">
        <f>Z67+Z68</f>
        <v>61.947626887499993</v>
      </c>
      <c r="AA69" s="151"/>
      <c r="AB69" s="152">
        <f t="shared" si="3"/>
        <v>3.0961999999999961</v>
      </c>
      <c r="AC69" s="114">
        <f t="shared" si="53"/>
        <v>5.2610449121627448E-2</v>
      </c>
      <c r="AE69" s="147"/>
      <c r="AF69" s="147"/>
      <c r="AG69" s="150">
        <f>AG67+AG68</f>
        <v>65.015576887500004</v>
      </c>
      <c r="AH69" s="151"/>
      <c r="AI69" s="152">
        <f t="shared" si="58"/>
        <v>3.0679500000000104</v>
      </c>
      <c r="AJ69" s="114">
        <f t="shared" si="54"/>
        <v>4.9524899566718864E-2</v>
      </c>
      <c r="AL69" s="147"/>
      <c r="AM69" s="147"/>
      <c r="AN69" s="150">
        <f>AN67+AN68</f>
        <v>67.569376887499999</v>
      </c>
      <c r="AO69" s="151"/>
      <c r="AP69" s="152">
        <f t="shared" si="59"/>
        <v>2.5537999999999954</v>
      </c>
      <c r="AQ69" s="114">
        <f t="shared" si="55"/>
        <v>3.9279817580008168E-2</v>
      </c>
    </row>
    <row r="70" spans="1:43" s="85" customFormat="1" ht="15.75" customHeight="1" x14ac:dyDescent="0.2">
      <c r="B70" s="269" t="s">
        <v>54</v>
      </c>
      <c r="C70" s="269"/>
      <c r="D70" s="269"/>
      <c r="E70" s="79"/>
      <c r="F70" s="154"/>
      <c r="G70" s="155"/>
      <c r="H70" s="156">
        <f>ROUND(-H69*10%,2)</f>
        <v>-5.34</v>
      </c>
      <c r="I70" s="147"/>
      <c r="J70" s="147"/>
      <c r="K70" s="147"/>
      <c r="L70" s="118">
        <f>ROUND(-L69*10%,2)</f>
        <v>-5.65</v>
      </c>
      <c r="M70" s="151"/>
      <c r="N70" s="157">
        <f t="shared" si="56"/>
        <v>-0.3100000000000005</v>
      </c>
      <c r="O70" s="119">
        <f t="shared" si="57"/>
        <v>5.8052434456928932E-2</v>
      </c>
      <c r="Q70" s="147"/>
      <c r="R70" s="147"/>
      <c r="S70" s="118">
        <f>ROUND(-S69*10%,2)</f>
        <v>-5.89</v>
      </c>
      <c r="T70" s="151"/>
      <c r="U70" s="157">
        <f t="shared" si="1"/>
        <v>-0.23999999999999932</v>
      </c>
      <c r="V70" s="119">
        <f t="shared" si="52"/>
        <v>4.2477876106194565E-2</v>
      </c>
      <c r="X70" s="147"/>
      <c r="Y70" s="147"/>
      <c r="Z70" s="118">
        <f>ROUND(-Z69*10%,2)</f>
        <v>-6.19</v>
      </c>
      <c r="AA70" s="151"/>
      <c r="AB70" s="157">
        <f t="shared" si="3"/>
        <v>-0.30000000000000071</v>
      </c>
      <c r="AC70" s="119">
        <f t="shared" si="53"/>
        <v>5.0933786078098599E-2</v>
      </c>
      <c r="AE70" s="147"/>
      <c r="AF70" s="147"/>
      <c r="AG70" s="118">
        <f>ROUND(-AG69*10%,2)</f>
        <v>-6.5</v>
      </c>
      <c r="AH70" s="151"/>
      <c r="AI70" s="157">
        <f t="shared" si="58"/>
        <v>-0.30999999999999961</v>
      </c>
      <c r="AJ70" s="119">
        <f t="shared" si="54"/>
        <v>5.0080775444264876E-2</v>
      </c>
      <c r="AL70" s="147"/>
      <c r="AM70" s="147"/>
      <c r="AN70" s="118">
        <f>ROUND(-AN69*10%,2)</f>
        <v>-6.76</v>
      </c>
      <c r="AO70" s="151"/>
      <c r="AP70" s="157">
        <f t="shared" si="59"/>
        <v>-0.25999999999999979</v>
      </c>
      <c r="AQ70" s="119">
        <f t="shared" si="55"/>
        <v>3.9999999999999966E-2</v>
      </c>
    </row>
    <row r="71" spans="1:43" s="85" customFormat="1" ht="13.5" thickBot="1" x14ac:dyDescent="0.25">
      <c r="B71" s="266" t="s">
        <v>57</v>
      </c>
      <c r="C71" s="266"/>
      <c r="D71" s="266"/>
      <c r="E71" s="158"/>
      <c r="F71" s="159"/>
      <c r="G71" s="160"/>
      <c r="H71" s="161">
        <f>SUM(H69:H70)</f>
        <v>48.088897300000014</v>
      </c>
      <c r="I71" s="162"/>
      <c r="J71" s="162"/>
      <c r="K71" s="162"/>
      <c r="L71" s="163">
        <f>SUM(L69:L70)</f>
        <v>50.886339387500001</v>
      </c>
      <c r="M71" s="164"/>
      <c r="N71" s="165">
        <f t="shared" si="56"/>
        <v>2.7974420874999879</v>
      </c>
      <c r="O71" s="166">
        <f t="shared" si="57"/>
        <v>5.8172306801885995E-2</v>
      </c>
      <c r="Q71" s="162"/>
      <c r="R71" s="162"/>
      <c r="S71" s="163">
        <f>SUM(S69:S70)</f>
        <v>52.961426887499996</v>
      </c>
      <c r="T71" s="164"/>
      <c r="U71" s="165">
        <f t="shared" si="1"/>
        <v>2.0750874999999951</v>
      </c>
      <c r="V71" s="166">
        <f t="shared" si="52"/>
        <v>4.0778871598488982E-2</v>
      </c>
      <c r="X71" s="162"/>
      <c r="Y71" s="162"/>
      <c r="Z71" s="163">
        <f>SUM(Z69:Z70)</f>
        <v>55.757626887499995</v>
      </c>
      <c r="AA71" s="164"/>
      <c r="AB71" s="165">
        <f t="shared" si="3"/>
        <v>2.7961999999999989</v>
      </c>
      <c r="AC71" s="166">
        <f t="shared" si="53"/>
        <v>5.2796915875013187E-2</v>
      </c>
      <c r="AE71" s="162"/>
      <c r="AF71" s="162"/>
      <c r="AG71" s="163">
        <f>SUM(AG69:AG70)</f>
        <v>58.515576887500004</v>
      </c>
      <c r="AH71" s="164"/>
      <c r="AI71" s="165">
        <f t="shared" si="58"/>
        <v>2.7579500000000081</v>
      </c>
      <c r="AJ71" s="166">
        <f t="shared" si="54"/>
        <v>4.9463188337706999E-2</v>
      </c>
      <c r="AL71" s="162"/>
      <c r="AM71" s="162"/>
      <c r="AN71" s="163">
        <f>SUM(AN69:AN70)</f>
        <v>60.809376887500001</v>
      </c>
      <c r="AO71" s="164"/>
      <c r="AP71" s="165">
        <f t="shared" si="59"/>
        <v>2.2937999999999974</v>
      </c>
      <c r="AQ71" s="166">
        <f t="shared" si="55"/>
        <v>3.9199818612571775E-2</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B71:D71"/>
    <mergeCell ref="AJ21:AJ22"/>
    <mergeCell ref="AP21:AP22"/>
    <mergeCell ref="AQ21:AQ22"/>
    <mergeCell ref="B64:D64"/>
    <mergeCell ref="B65:D65"/>
    <mergeCell ref="B70:D7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8:D49 D40:D46">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4"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6</xdr:col>
                    <xdr:colOff>476250</xdr:colOff>
                    <xdr:row>16</xdr:row>
                    <xdr:rowOff>171450</xdr:rowOff>
                  </from>
                  <to>
                    <xdr:col>9</xdr:col>
                    <xdr:colOff>619125</xdr:colOff>
                    <xdr:row>18</xdr:row>
                    <xdr:rowOff>28575</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9</xdr:col>
                    <xdr:colOff>361950</xdr:colOff>
                    <xdr:row>16</xdr:row>
                    <xdr:rowOff>114300</xdr:rowOff>
                  </from>
                  <to>
                    <xdr:col>16</xdr:col>
                    <xdr:colOff>28575</xdr:colOff>
                    <xdr:row>18</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Q92"/>
  <sheetViews>
    <sheetView showGridLines="0" view="pageBreakPreview" topLeftCell="M1" zoomScale="60" zoomScaleNormal="85" workbookViewId="0">
      <selection activeCell="AA29" sqref="AA29"/>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9.85546875" style="6" bestFit="1" customWidth="1"/>
    <col min="8" max="8" width="11.5703125" style="6" bestFit="1" customWidth="1"/>
    <col min="9" max="9" width="2.85546875" style="6" customWidth="1"/>
    <col min="10" max="10" width="11.5703125" style="6" bestFit="1" customWidth="1"/>
    <col min="11" max="11" width="9.85546875" style="6" bestFit="1" customWidth="1"/>
    <col min="12" max="12" width="11.5703125" style="6" bestFit="1" customWidth="1"/>
    <col min="13" max="13" width="2.85546875" style="6" customWidth="1"/>
    <col min="14" max="14" width="11.85546875" style="6" bestFit="1" customWidth="1"/>
    <col min="15" max="15" width="12" style="6" bestFit="1" customWidth="1"/>
    <col min="16" max="16" width="3.85546875" style="6" customWidth="1"/>
    <col min="17" max="17" width="11.28515625" style="6" bestFit="1" customWidth="1"/>
    <col min="18" max="18" width="9.85546875" style="6" bestFit="1" customWidth="1"/>
    <col min="19" max="19" width="11.5703125" style="6" bestFit="1" customWidth="1"/>
    <col min="20" max="20" width="2.710937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1.5703125" style="6" bestFit="1" customWidth="1"/>
    <col min="27" max="27" width="2.710937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1.5703125" style="6" bestFit="1" customWidth="1"/>
    <col min="34" max="34" width="2.7109375" style="6" bestFit="1" customWidth="1"/>
    <col min="35" max="35" width="11.85546875" style="6" bestFit="1" customWidth="1"/>
    <col min="36" max="36" width="12" style="6" bestFit="1" customWidth="1"/>
    <col min="37" max="37" width="4.5703125" style="6" customWidth="1"/>
    <col min="38" max="38" width="11.28515625" style="6" bestFit="1" customWidth="1"/>
    <col min="39" max="39" width="9.85546875" style="6" bestFit="1" customWidth="1"/>
    <col min="40" max="40" width="11.5703125" style="6" bestFit="1" customWidth="1"/>
    <col min="41" max="41" width="2.7109375" style="6" bestFit="1" customWidth="1"/>
    <col min="42" max="42" width="11.855468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3</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500</v>
      </c>
      <c r="G18" s="12" t="s">
        <v>7</v>
      </c>
    </row>
    <row r="19" spans="2:43" x14ac:dyDescent="0.2">
      <c r="B19" s="11"/>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24">
        <f>+'Res (100)'!F23</f>
        <v>9.67</v>
      </c>
      <c r="G23" s="25">
        <v>1</v>
      </c>
      <c r="H23" s="26">
        <f>G23*F23</f>
        <v>9.67</v>
      </c>
      <c r="I23" s="27"/>
      <c r="J23" s="24">
        <f>+'Res (100)'!J23</f>
        <v>12.98</v>
      </c>
      <c r="K23" s="29">
        <v>1</v>
      </c>
      <c r="L23" s="26">
        <f>K23*J23</f>
        <v>12.98</v>
      </c>
      <c r="M23" s="27"/>
      <c r="N23" s="30">
        <f>L23-H23</f>
        <v>3.3100000000000005</v>
      </c>
      <c r="O23" s="31">
        <f>IF((H23)=0,"",(N23/H23))</f>
        <v>0.34229576008273016</v>
      </c>
      <c r="Q23" s="24">
        <f>+'Res (100)'!Q23</f>
        <v>16.61</v>
      </c>
      <c r="R23" s="29">
        <v>1</v>
      </c>
      <c r="S23" s="26">
        <f>R23*Q23</f>
        <v>16.61</v>
      </c>
      <c r="T23" s="27"/>
      <c r="U23" s="30">
        <f>S23-L23</f>
        <v>3.629999999999999</v>
      </c>
      <c r="V23" s="31">
        <f>IF((L23)=0,"",(U23/L23))</f>
        <v>0.27966101694915246</v>
      </c>
      <c r="X23" s="24">
        <f>+'Res (100)'!X23</f>
        <v>20.5</v>
      </c>
      <c r="Y23" s="29">
        <v>1</v>
      </c>
      <c r="Z23" s="26">
        <f>Y23*X23</f>
        <v>20.5</v>
      </c>
      <c r="AA23" s="27"/>
      <c r="AB23" s="30">
        <f>Z23-S23</f>
        <v>3.8900000000000006</v>
      </c>
      <c r="AC23" s="31">
        <f>IF((S23)=0,"",(AB23/S23))</f>
        <v>0.23419626730885013</v>
      </c>
      <c r="AE23" s="24">
        <f>+'Res (100)'!AE23</f>
        <v>24.49</v>
      </c>
      <c r="AF23" s="29">
        <v>1</v>
      </c>
      <c r="AG23" s="26">
        <f>AF23*AE23</f>
        <v>24.49</v>
      </c>
      <c r="AH23" s="27"/>
      <c r="AI23" s="30">
        <f>AG23-Z23</f>
        <v>3.9899999999999984</v>
      </c>
      <c r="AJ23" s="31">
        <f>IF((Z23)=0,"",(AI23/Z23))</f>
        <v>0.19463414634146334</v>
      </c>
      <c r="AL23" s="24">
        <f>+'Res (100)'!AL23</f>
        <v>28.1</v>
      </c>
      <c r="AM23" s="29">
        <v>1</v>
      </c>
      <c r="AN23" s="26">
        <f>AM23*AL23</f>
        <v>28.1</v>
      </c>
      <c r="AO23" s="27"/>
      <c r="AP23" s="30">
        <f>AN23-AG23</f>
        <v>3.610000000000003</v>
      </c>
      <c r="AQ23" s="31">
        <f>IF((AG23)=0,"",(AP23/AG23))</f>
        <v>0.14740710494079229</v>
      </c>
    </row>
    <row r="24" spans="2:43" x14ac:dyDescent="0.2">
      <c r="B24" s="21" t="s">
        <v>28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1" si="1">S24-L24</f>
        <v>0</v>
      </c>
      <c r="V24" s="31" t="str">
        <f t="shared" ref="V24:V59" si="2">IF((L24)=0,"",(U24/L24))</f>
        <v/>
      </c>
      <c r="X24" s="24"/>
      <c r="Y24" s="29">
        <v>1</v>
      </c>
      <c r="Z24" s="26">
        <f>Y24*X24</f>
        <v>0</v>
      </c>
      <c r="AA24" s="27"/>
      <c r="AB24" s="30">
        <f t="shared" ref="AB24:AB71" si="3">Z24-S24</f>
        <v>0</v>
      </c>
      <c r="AC24" s="31" t="str">
        <f t="shared" ref="AC24:AC59" si="4">IF((S24)=0,"",(AB24/S24))</f>
        <v/>
      </c>
      <c r="AE24" s="24"/>
      <c r="AF24" s="29">
        <v>1</v>
      </c>
      <c r="AG24" s="26">
        <f>AF24*AE24</f>
        <v>0</v>
      </c>
      <c r="AH24" s="27"/>
      <c r="AI24" s="30">
        <f t="shared" ref="AI24:AI59" si="5">AG24-Z24</f>
        <v>0</v>
      </c>
      <c r="AJ24" s="31" t="str">
        <f t="shared" ref="AJ24:AJ59" si="6">IF((Z24)=0,"",(AI24/Z24))</f>
        <v/>
      </c>
      <c r="AL24" s="24"/>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4"/>
      <c r="K25" s="29">
        <v>1</v>
      </c>
      <c r="L25" s="26">
        <f t="shared" ref="L25:L38" si="9">K25*J25</f>
        <v>0</v>
      </c>
      <c r="M25" s="27"/>
      <c r="N25" s="30">
        <f t="shared" ref="N25:N39" si="10">L25-H25</f>
        <v>0</v>
      </c>
      <c r="O25" s="31" t="str">
        <f t="shared" ref="O25:O39" si="11">IF((H25)=0,"",(N25/H25))</f>
        <v/>
      </c>
      <c r="Q25" s="24"/>
      <c r="R25" s="29">
        <v>1</v>
      </c>
      <c r="S25" s="26">
        <f t="shared" ref="S25:S38" si="12">R25*Q25</f>
        <v>0</v>
      </c>
      <c r="T25" s="27"/>
      <c r="U25" s="30">
        <f t="shared" si="1"/>
        <v>0</v>
      </c>
      <c r="V25" s="31" t="str">
        <f t="shared" si="2"/>
        <v/>
      </c>
      <c r="X25" s="24"/>
      <c r="Y25" s="29">
        <v>1</v>
      </c>
      <c r="Z25" s="26">
        <f t="shared" ref="Z25:Z38" si="13">Y25*X25</f>
        <v>0</v>
      </c>
      <c r="AA25" s="27"/>
      <c r="AB25" s="30">
        <f t="shared" si="3"/>
        <v>0</v>
      </c>
      <c r="AC25" s="31" t="str">
        <f t="shared" si="4"/>
        <v/>
      </c>
      <c r="AE25" s="24"/>
      <c r="AF25" s="29">
        <v>1</v>
      </c>
      <c r="AG25" s="26">
        <f t="shared" ref="AG25:AG38" si="14">AF25*AE25</f>
        <v>0</v>
      </c>
      <c r="AH25" s="27"/>
      <c r="AI25" s="30">
        <f t="shared" si="5"/>
        <v>0</v>
      </c>
      <c r="AJ25" s="31" t="str">
        <f t="shared" si="6"/>
        <v/>
      </c>
      <c r="AL25" s="24"/>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4"/>
      <c r="K26" s="29">
        <v>1</v>
      </c>
      <c r="L26" s="26">
        <f t="shared" si="9"/>
        <v>0</v>
      </c>
      <c r="M26" s="27"/>
      <c r="N26" s="30">
        <f t="shared" si="10"/>
        <v>0</v>
      </c>
      <c r="O26" s="31" t="str">
        <f t="shared" si="11"/>
        <v/>
      </c>
      <c r="Q26" s="24"/>
      <c r="R26" s="29">
        <v>1</v>
      </c>
      <c r="S26" s="26">
        <f t="shared" si="12"/>
        <v>0</v>
      </c>
      <c r="T26" s="27"/>
      <c r="U26" s="30">
        <f t="shared" si="1"/>
        <v>0</v>
      </c>
      <c r="V26" s="31" t="str">
        <f t="shared" si="2"/>
        <v/>
      </c>
      <c r="X26" s="24"/>
      <c r="Y26" s="29">
        <v>1</v>
      </c>
      <c r="Z26" s="26">
        <f t="shared" si="13"/>
        <v>0</v>
      </c>
      <c r="AA26" s="27"/>
      <c r="AB26" s="30">
        <f t="shared" si="3"/>
        <v>0</v>
      </c>
      <c r="AC26" s="31" t="str">
        <f t="shared" si="4"/>
        <v/>
      </c>
      <c r="AE26" s="24"/>
      <c r="AF26" s="29">
        <v>1</v>
      </c>
      <c r="AG26" s="26">
        <f t="shared" si="14"/>
        <v>0</v>
      </c>
      <c r="AH26" s="27"/>
      <c r="AI26" s="30">
        <f t="shared" si="5"/>
        <v>0</v>
      </c>
      <c r="AJ26" s="31" t="str">
        <f t="shared" si="6"/>
        <v/>
      </c>
      <c r="AL26" s="24"/>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4"/>
      <c r="K27" s="29">
        <v>1</v>
      </c>
      <c r="L27" s="26">
        <f t="shared" si="9"/>
        <v>0</v>
      </c>
      <c r="M27" s="27"/>
      <c r="N27" s="30">
        <f t="shared" si="10"/>
        <v>0</v>
      </c>
      <c r="O27" s="31" t="str">
        <f t="shared" si="11"/>
        <v/>
      </c>
      <c r="Q27" s="24"/>
      <c r="R27" s="29">
        <v>1</v>
      </c>
      <c r="S27" s="26">
        <f t="shared" si="12"/>
        <v>0</v>
      </c>
      <c r="T27" s="27"/>
      <c r="U27" s="30">
        <f t="shared" si="1"/>
        <v>0</v>
      </c>
      <c r="V27" s="31" t="str">
        <f t="shared" si="2"/>
        <v/>
      </c>
      <c r="X27" s="24"/>
      <c r="Y27" s="29">
        <v>1</v>
      </c>
      <c r="Z27" s="26">
        <f t="shared" si="13"/>
        <v>0</v>
      </c>
      <c r="AA27" s="27"/>
      <c r="AB27" s="30">
        <f t="shared" si="3"/>
        <v>0</v>
      </c>
      <c r="AC27" s="31" t="str">
        <f t="shared" si="4"/>
        <v/>
      </c>
      <c r="AE27" s="24"/>
      <c r="AF27" s="29">
        <v>1</v>
      </c>
      <c r="AG27" s="26">
        <f t="shared" si="14"/>
        <v>0</v>
      </c>
      <c r="AH27" s="27"/>
      <c r="AI27" s="30">
        <f t="shared" si="5"/>
        <v>0</v>
      </c>
      <c r="AJ27" s="31" t="str">
        <f t="shared" si="6"/>
        <v/>
      </c>
      <c r="AL27" s="24"/>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si="9"/>
        <v>0</v>
      </c>
      <c r="M28" s="27"/>
      <c r="N28" s="30">
        <f t="shared" si="10"/>
        <v>0</v>
      </c>
      <c r="O28" s="31" t="str">
        <f t="shared" si="11"/>
        <v/>
      </c>
      <c r="Q28" s="24"/>
      <c r="R28" s="29">
        <v>1</v>
      </c>
      <c r="S28" s="26">
        <f t="shared" si="12"/>
        <v>0</v>
      </c>
      <c r="T28" s="27"/>
      <c r="U28" s="30">
        <f t="shared" si="1"/>
        <v>0</v>
      </c>
      <c r="V28" s="31" t="str">
        <f t="shared" si="2"/>
        <v/>
      </c>
      <c r="X28" s="24"/>
      <c r="Y28" s="29">
        <v>1</v>
      </c>
      <c r="Z28" s="26">
        <f t="shared" si="13"/>
        <v>0</v>
      </c>
      <c r="AA28" s="27"/>
      <c r="AB28" s="30">
        <f t="shared" si="3"/>
        <v>0</v>
      </c>
      <c r="AC28" s="31" t="str">
        <f t="shared" si="4"/>
        <v/>
      </c>
      <c r="AE28" s="24"/>
      <c r="AF28" s="29">
        <v>1</v>
      </c>
      <c r="AG28" s="26">
        <f t="shared" si="14"/>
        <v>0</v>
      </c>
      <c r="AH28" s="27"/>
      <c r="AI28" s="30">
        <f t="shared" si="5"/>
        <v>0</v>
      </c>
      <c r="AJ28" s="31" t="str">
        <f t="shared" si="6"/>
        <v/>
      </c>
      <c r="AL28" s="24"/>
      <c r="AM28" s="29">
        <v>1</v>
      </c>
      <c r="AN28" s="26">
        <f t="shared" si="15"/>
        <v>0</v>
      </c>
      <c r="AO28" s="27"/>
      <c r="AP28" s="30">
        <f t="shared" si="7"/>
        <v>0</v>
      </c>
      <c r="AQ28" s="31" t="str">
        <f t="shared" si="8"/>
        <v/>
      </c>
    </row>
    <row r="29" spans="2:43" x14ac:dyDescent="0.2">
      <c r="B29" s="21" t="s">
        <v>29</v>
      </c>
      <c r="C29" s="21"/>
      <c r="D29" s="22" t="s">
        <v>30</v>
      </c>
      <c r="E29" s="23"/>
      <c r="F29" s="24">
        <f>+'Res (100)'!F29</f>
        <v>2.3400000000000001E-2</v>
      </c>
      <c r="G29" s="25">
        <f>$F$18</f>
        <v>500</v>
      </c>
      <c r="H29" s="26">
        <f t="shared" si="0"/>
        <v>11.700000000000001</v>
      </c>
      <c r="I29" s="27"/>
      <c r="J29" s="24">
        <f>+'Res (100)'!J29</f>
        <v>1.9300000000000001E-2</v>
      </c>
      <c r="K29" s="25">
        <f>$F$18</f>
        <v>500</v>
      </c>
      <c r="L29" s="26">
        <f t="shared" si="9"/>
        <v>9.65</v>
      </c>
      <c r="M29" s="27"/>
      <c r="N29" s="30">
        <f t="shared" si="10"/>
        <v>-2.0500000000000007</v>
      </c>
      <c r="O29" s="31">
        <f t="shared" si="11"/>
        <v>-0.17521367521367526</v>
      </c>
      <c r="Q29" s="24">
        <f>+'Res (100)'!Q29</f>
        <v>1.5100000000000001E-2</v>
      </c>
      <c r="R29" s="25">
        <f>$F$18</f>
        <v>500</v>
      </c>
      <c r="S29" s="26">
        <f t="shared" si="12"/>
        <v>7.5500000000000007</v>
      </c>
      <c r="T29" s="27"/>
      <c r="U29" s="30">
        <f t="shared" si="1"/>
        <v>-2.0999999999999996</v>
      </c>
      <c r="V29" s="31">
        <f t="shared" si="2"/>
        <v>-0.2176165803108808</v>
      </c>
      <c r="X29" s="24">
        <f>+'Res (100)'!X29</f>
        <v>1.0500000000000001E-2</v>
      </c>
      <c r="Y29" s="25">
        <f>$F$18</f>
        <v>500</v>
      </c>
      <c r="Z29" s="26">
        <f t="shared" si="13"/>
        <v>5.25</v>
      </c>
      <c r="AA29" s="27"/>
      <c r="AB29" s="30">
        <f t="shared" si="3"/>
        <v>-2.3000000000000007</v>
      </c>
      <c r="AC29" s="31">
        <f t="shared" si="4"/>
        <v>-0.30463576158940403</v>
      </c>
      <c r="AE29" s="24">
        <f>+'Res (100)'!AE29</f>
        <v>5.4000000000000003E-3</v>
      </c>
      <c r="AF29" s="25">
        <f>$F$18</f>
        <v>500</v>
      </c>
      <c r="AG29" s="26">
        <f t="shared" si="14"/>
        <v>2.7</v>
      </c>
      <c r="AH29" s="27"/>
      <c r="AI29" s="30">
        <f t="shared" si="5"/>
        <v>-2.5499999999999998</v>
      </c>
      <c r="AJ29" s="31">
        <f t="shared" si="6"/>
        <v>-0.48571428571428565</v>
      </c>
      <c r="AL29" s="24">
        <f>+'Res (100)'!AL29</f>
        <v>0</v>
      </c>
      <c r="AM29" s="25">
        <f>$F$18</f>
        <v>500</v>
      </c>
      <c r="AN29" s="26">
        <f t="shared" si="15"/>
        <v>0</v>
      </c>
      <c r="AO29" s="27"/>
      <c r="AP29" s="30">
        <f t="shared" si="7"/>
        <v>-2.7</v>
      </c>
      <c r="AQ29" s="31">
        <f t="shared" si="8"/>
        <v>-1</v>
      </c>
    </row>
    <row r="30" spans="2:43" x14ac:dyDescent="0.2">
      <c r="B30" s="21" t="s">
        <v>31</v>
      </c>
      <c r="C30" s="21"/>
      <c r="D30" s="22"/>
      <c r="E30" s="23"/>
      <c r="F30" s="24"/>
      <c r="G30" s="25">
        <f t="shared" ref="G30" si="16">$F$18</f>
        <v>500</v>
      </c>
      <c r="H30" s="26">
        <f t="shared" si="0"/>
        <v>0</v>
      </c>
      <c r="I30" s="27"/>
      <c r="J30" s="24"/>
      <c r="K30" s="25">
        <f t="shared" ref="K30:K38" si="17">$F$18</f>
        <v>500</v>
      </c>
      <c r="L30" s="26">
        <f t="shared" si="9"/>
        <v>0</v>
      </c>
      <c r="M30" s="27"/>
      <c r="N30" s="30">
        <f t="shared" si="10"/>
        <v>0</v>
      </c>
      <c r="O30" s="31" t="str">
        <f t="shared" si="11"/>
        <v/>
      </c>
      <c r="Q30" s="24"/>
      <c r="R30" s="25">
        <f t="shared" ref="R30:R38" si="18">$F$18</f>
        <v>500</v>
      </c>
      <c r="S30" s="26">
        <f t="shared" si="12"/>
        <v>0</v>
      </c>
      <c r="T30" s="27"/>
      <c r="U30" s="30">
        <f t="shared" si="1"/>
        <v>0</v>
      </c>
      <c r="V30" s="31" t="str">
        <f t="shared" si="2"/>
        <v/>
      </c>
      <c r="X30" s="24"/>
      <c r="Y30" s="25">
        <f t="shared" ref="Y30:Y38" si="19">$F$18</f>
        <v>500</v>
      </c>
      <c r="Z30" s="26">
        <f t="shared" si="13"/>
        <v>0</v>
      </c>
      <c r="AA30" s="27"/>
      <c r="AB30" s="30">
        <f t="shared" si="3"/>
        <v>0</v>
      </c>
      <c r="AC30" s="31" t="str">
        <f t="shared" si="4"/>
        <v/>
      </c>
      <c r="AE30" s="24"/>
      <c r="AF30" s="25">
        <f t="shared" ref="AF30:AF38" si="20">$F$18</f>
        <v>500</v>
      </c>
      <c r="AG30" s="26">
        <f t="shared" si="14"/>
        <v>0</v>
      </c>
      <c r="AH30" s="27"/>
      <c r="AI30" s="30">
        <f t="shared" si="5"/>
        <v>0</v>
      </c>
      <c r="AJ30" s="31" t="str">
        <f t="shared" si="6"/>
        <v/>
      </c>
      <c r="AL30" s="24"/>
      <c r="AM30" s="25">
        <f t="shared" ref="AM30:AM38" si="21">$F$18</f>
        <v>500</v>
      </c>
      <c r="AN30" s="26">
        <f t="shared" si="15"/>
        <v>0</v>
      </c>
      <c r="AO30" s="27"/>
      <c r="AP30" s="30">
        <f t="shared" si="7"/>
        <v>0</v>
      </c>
      <c r="AQ30" s="31" t="str">
        <f t="shared" si="8"/>
        <v/>
      </c>
    </row>
    <row r="31" spans="2:43" x14ac:dyDescent="0.2">
      <c r="B31" s="21" t="s">
        <v>32</v>
      </c>
      <c r="C31" s="21"/>
      <c r="D31" s="22" t="s">
        <v>30</v>
      </c>
      <c r="E31" s="23"/>
      <c r="F31" s="24">
        <f>+'Res (100)'!F31</f>
        <v>0</v>
      </c>
      <c r="G31" s="25">
        <f>$F$18</f>
        <v>500</v>
      </c>
      <c r="H31" s="26">
        <f t="shared" si="0"/>
        <v>0</v>
      </c>
      <c r="I31" s="27"/>
      <c r="J31" s="52">
        <f>+'Res (100)'!J31</f>
        <v>-2.0000000000000002E-5</v>
      </c>
      <c r="K31" s="25">
        <f t="shared" si="17"/>
        <v>500</v>
      </c>
      <c r="L31" s="26">
        <f t="shared" si="9"/>
        <v>-0.01</v>
      </c>
      <c r="M31" s="27"/>
      <c r="N31" s="30">
        <f t="shared" si="10"/>
        <v>-0.01</v>
      </c>
      <c r="O31" s="31" t="str">
        <f t="shared" si="11"/>
        <v/>
      </c>
      <c r="Q31" s="24">
        <f>+'Res (100)'!Q31</f>
        <v>0</v>
      </c>
      <c r="R31" s="25">
        <f t="shared" si="18"/>
        <v>500</v>
      </c>
      <c r="S31" s="26">
        <f t="shared" si="12"/>
        <v>0</v>
      </c>
      <c r="T31" s="27"/>
      <c r="U31" s="30">
        <f t="shared" si="1"/>
        <v>0.01</v>
      </c>
      <c r="V31" s="31">
        <f t="shared" si="2"/>
        <v>-1</v>
      </c>
      <c r="X31" s="24">
        <f>+'Res (100)'!X31</f>
        <v>0</v>
      </c>
      <c r="Y31" s="25">
        <f t="shared" si="19"/>
        <v>500</v>
      </c>
      <c r="Z31" s="26">
        <f t="shared" si="13"/>
        <v>0</v>
      </c>
      <c r="AA31" s="27"/>
      <c r="AB31" s="30">
        <f t="shared" si="3"/>
        <v>0</v>
      </c>
      <c r="AC31" s="31" t="str">
        <f t="shared" si="4"/>
        <v/>
      </c>
      <c r="AE31" s="24">
        <f>+'Res (100)'!AE31</f>
        <v>0</v>
      </c>
      <c r="AF31" s="25">
        <f t="shared" si="20"/>
        <v>500</v>
      </c>
      <c r="AG31" s="26">
        <f t="shared" si="14"/>
        <v>0</v>
      </c>
      <c r="AH31" s="27"/>
      <c r="AI31" s="30">
        <f t="shared" si="5"/>
        <v>0</v>
      </c>
      <c r="AJ31" s="31" t="str">
        <f t="shared" si="6"/>
        <v/>
      </c>
      <c r="AL31" s="24">
        <f>+'Res (100)'!AL31</f>
        <v>0</v>
      </c>
      <c r="AM31" s="25">
        <f t="shared" si="21"/>
        <v>500</v>
      </c>
      <c r="AN31" s="26">
        <f t="shared" si="15"/>
        <v>0</v>
      </c>
      <c r="AO31" s="27"/>
      <c r="AP31" s="30">
        <f t="shared" si="7"/>
        <v>0</v>
      </c>
      <c r="AQ31" s="31" t="str">
        <f t="shared" si="8"/>
        <v/>
      </c>
    </row>
    <row r="32" spans="2:43" x14ac:dyDescent="0.2">
      <c r="B32" s="33"/>
      <c r="C32" s="21"/>
      <c r="D32" s="22"/>
      <c r="E32" s="23"/>
      <c r="F32" s="24"/>
      <c r="G32" s="25">
        <f t="shared" ref="G32:G38" si="22">$F$18</f>
        <v>500</v>
      </c>
      <c r="H32" s="26">
        <f t="shared" si="0"/>
        <v>0</v>
      </c>
      <c r="I32" s="27"/>
      <c r="J32" s="28"/>
      <c r="K32" s="25">
        <f t="shared" si="17"/>
        <v>500</v>
      </c>
      <c r="L32" s="26">
        <f t="shared" si="9"/>
        <v>0</v>
      </c>
      <c r="M32" s="27"/>
      <c r="N32" s="30">
        <f t="shared" si="10"/>
        <v>0</v>
      </c>
      <c r="O32" s="31" t="str">
        <f t="shared" si="11"/>
        <v/>
      </c>
      <c r="Q32" s="28"/>
      <c r="R32" s="25">
        <f t="shared" si="18"/>
        <v>500</v>
      </c>
      <c r="S32" s="26">
        <f t="shared" si="12"/>
        <v>0</v>
      </c>
      <c r="T32" s="27"/>
      <c r="U32" s="30">
        <f t="shared" si="1"/>
        <v>0</v>
      </c>
      <c r="V32" s="31" t="str">
        <f t="shared" si="2"/>
        <v/>
      </c>
      <c r="X32" s="28"/>
      <c r="Y32" s="25">
        <f t="shared" si="19"/>
        <v>500</v>
      </c>
      <c r="Z32" s="26">
        <f t="shared" si="13"/>
        <v>0</v>
      </c>
      <c r="AA32" s="27"/>
      <c r="AB32" s="30">
        <f t="shared" si="3"/>
        <v>0</v>
      </c>
      <c r="AC32" s="31" t="str">
        <f t="shared" si="4"/>
        <v/>
      </c>
      <c r="AE32" s="28"/>
      <c r="AF32" s="25">
        <f t="shared" si="20"/>
        <v>500</v>
      </c>
      <c r="AG32" s="26">
        <f t="shared" si="14"/>
        <v>0</v>
      </c>
      <c r="AH32" s="27"/>
      <c r="AI32" s="30">
        <f t="shared" si="5"/>
        <v>0</v>
      </c>
      <c r="AJ32" s="31" t="str">
        <f t="shared" si="6"/>
        <v/>
      </c>
      <c r="AL32" s="28"/>
      <c r="AM32" s="25">
        <f t="shared" si="21"/>
        <v>500</v>
      </c>
      <c r="AN32" s="26">
        <f t="shared" si="15"/>
        <v>0</v>
      </c>
      <c r="AO32" s="27"/>
      <c r="AP32" s="30">
        <f t="shared" si="7"/>
        <v>0</v>
      </c>
      <c r="AQ32" s="31" t="str">
        <f t="shared" si="8"/>
        <v/>
      </c>
    </row>
    <row r="33" spans="2:43" x14ac:dyDescent="0.2">
      <c r="B33" s="33"/>
      <c r="C33" s="21"/>
      <c r="D33" s="22"/>
      <c r="E33" s="23"/>
      <c r="F33" s="24"/>
      <c r="G33" s="25">
        <f t="shared" si="22"/>
        <v>500</v>
      </c>
      <c r="H33" s="26">
        <f t="shared" si="0"/>
        <v>0</v>
      </c>
      <c r="I33" s="27"/>
      <c r="J33" s="28"/>
      <c r="K33" s="25">
        <f t="shared" si="17"/>
        <v>500</v>
      </c>
      <c r="L33" s="26">
        <f t="shared" si="9"/>
        <v>0</v>
      </c>
      <c r="M33" s="27"/>
      <c r="N33" s="30">
        <f t="shared" si="10"/>
        <v>0</v>
      </c>
      <c r="O33" s="31" t="str">
        <f t="shared" si="11"/>
        <v/>
      </c>
      <c r="Q33" s="28"/>
      <c r="R33" s="25">
        <f t="shared" si="18"/>
        <v>500</v>
      </c>
      <c r="S33" s="26">
        <f t="shared" si="12"/>
        <v>0</v>
      </c>
      <c r="T33" s="27"/>
      <c r="U33" s="30">
        <f t="shared" si="1"/>
        <v>0</v>
      </c>
      <c r="V33" s="31" t="str">
        <f t="shared" si="2"/>
        <v/>
      </c>
      <c r="X33" s="28"/>
      <c r="Y33" s="25">
        <f t="shared" si="19"/>
        <v>500</v>
      </c>
      <c r="Z33" s="26">
        <f t="shared" si="13"/>
        <v>0</v>
      </c>
      <c r="AA33" s="27"/>
      <c r="AB33" s="30">
        <f t="shared" si="3"/>
        <v>0</v>
      </c>
      <c r="AC33" s="31" t="str">
        <f t="shared" si="4"/>
        <v/>
      </c>
      <c r="AE33" s="28"/>
      <c r="AF33" s="25">
        <f t="shared" si="20"/>
        <v>500</v>
      </c>
      <c r="AG33" s="26">
        <f t="shared" si="14"/>
        <v>0</v>
      </c>
      <c r="AH33" s="27"/>
      <c r="AI33" s="30">
        <f t="shared" si="5"/>
        <v>0</v>
      </c>
      <c r="AJ33" s="31" t="str">
        <f t="shared" si="6"/>
        <v/>
      </c>
      <c r="AL33" s="28"/>
      <c r="AM33" s="25">
        <f t="shared" si="21"/>
        <v>500</v>
      </c>
      <c r="AN33" s="26">
        <f t="shared" si="15"/>
        <v>0</v>
      </c>
      <c r="AO33" s="27"/>
      <c r="AP33" s="30">
        <f t="shared" si="7"/>
        <v>0</v>
      </c>
      <c r="AQ33" s="31" t="str">
        <f t="shared" si="8"/>
        <v/>
      </c>
    </row>
    <row r="34" spans="2:43" x14ac:dyDescent="0.2">
      <c r="B34" s="33"/>
      <c r="C34" s="21"/>
      <c r="D34" s="22"/>
      <c r="E34" s="23"/>
      <c r="F34" s="24"/>
      <c r="G34" s="25">
        <f t="shared" si="22"/>
        <v>500</v>
      </c>
      <c r="H34" s="26">
        <f t="shared" si="0"/>
        <v>0</v>
      </c>
      <c r="I34" s="27"/>
      <c r="J34" s="28"/>
      <c r="K34" s="25">
        <f t="shared" si="17"/>
        <v>500</v>
      </c>
      <c r="L34" s="26">
        <f t="shared" si="9"/>
        <v>0</v>
      </c>
      <c r="M34" s="27"/>
      <c r="N34" s="30">
        <f t="shared" si="10"/>
        <v>0</v>
      </c>
      <c r="O34" s="31" t="str">
        <f t="shared" si="11"/>
        <v/>
      </c>
      <c r="Q34" s="28"/>
      <c r="R34" s="25">
        <f t="shared" si="18"/>
        <v>500</v>
      </c>
      <c r="S34" s="26">
        <f t="shared" si="12"/>
        <v>0</v>
      </c>
      <c r="T34" s="27"/>
      <c r="U34" s="30">
        <f t="shared" si="1"/>
        <v>0</v>
      </c>
      <c r="V34" s="31" t="str">
        <f t="shared" si="2"/>
        <v/>
      </c>
      <c r="X34" s="28"/>
      <c r="Y34" s="25">
        <f t="shared" si="19"/>
        <v>500</v>
      </c>
      <c r="Z34" s="26">
        <f t="shared" si="13"/>
        <v>0</v>
      </c>
      <c r="AA34" s="27"/>
      <c r="AB34" s="30">
        <f t="shared" si="3"/>
        <v>0</v>
      </c>
      <c r="AC34" s="31" t="str">
        <f t="shared" si="4"/>
        <v/>
      </c>
      <c r="AE34" s="28"/>
      <c r="AF34" s="25">
        <f t="shared" si="20"/>
        <v>500</v>
      </c>
      <c r="AG34" s="26">
        <f t="shared" si="14"/>
        <v>0</v>
      </c>
      <c r="AH34" s="27"/>
      <c r="AI34" s="30">
        <f t="shared" si="5"/>
        <v>0</v>
      </c>
      <c r="AJ34" s="31" t="str">
        <f t="shared" si="6"/>
        <v/>
      </c>
      <c r="AL34" s="28"/>
      <c r="AM34" s="25">
        <f t="shared" si="21"/>
        <v>500</v>
      </c>
      <c r="AN34" s="26">
        <f t="shared" si="15"/>
        <v>0</v>
      </c>
      <c r="AO34" s="27"/>
      <c r="AP34" s="30">
        <f t="shared" si="7"/>
        <v>0</v>
      </c>
      <c r="AQ34" s="31" t="str">
        <f t="shared" si="8"/>
        <v/>
      </c>
    </row>
    <row r="35" spans="2:43" x14ac:dyDescent="0.2">
      <c r="B35" s="33"/>
      <c r="C35" s="21"/>
      <c r="D35" s="22"/>
      <c r="E35" s="23"/>
      <c r="F35" s="24"/>
      <c r="G35" s="25">
        <f t="shared" si="22"/>
        <v>500</v>
      </c>
      <c r="H35" s="26">
        <f t="shared" si="0"/>
        <v>0</v>
      </c>
      <c r="I35" s="27"/>
      <c r="J35" s="28"/>
      <c r="K35" s="25">
        <f t="shared" si="17"/>
        <v>500</v>
      </c>
      <c r="L35" s="26">
        <f t="shared" si="9"/>
        <v>0</v>
      </c>
      <c r="M35" s="27"/>
      <c r="N35" s="30">
        <f t="shared" si="10"/>
        <v>0</v>
      </c>
      <c r="O35" s="31" t="str">
        <f t="shared" si="11"/>
        <v/>
      </c>
      <c r="Q35" s="28"/>
      <c r="R35" s="25">
        <f t="shared" si="18"/>
        <v>500</v>
      </c>
      <c r="S35" s="26">
        <f t="shared" si="12"/>
        <v>0</v>
      </c>
      <c r="T35" s="27"/>
      <c r="U35" s="30">
        <f t="shared" si="1"/>
        <v>0</v>
      </c>
      <c r="V35" s="31" t="str">
        <f t="shared" si="2"/>
        <v/>
      </c>
      <c r="X35" s="28"/>
      <c r="Y35" s="25">
        <f t="shared" si="19"/>
        <v>500</v>
      </c>
      <c r="Z35" s="26">
        <f t="shared" si="13"/>
        <v>0</v>
      </c>
      <c r="AA35" s="27"/>
      <c r="AB35" s="30">
        <f t="shared" si="3"/>
        <v>0</v>
      </c>
      <c r="AC35" s="31" t="str">
        <f t="shared" si="4"/>
        <v/>
      </c>
      <c r="AE35" s="28"/>
      <c r="AF35" s="25">
        <f t="shared" si="20"/>
        <v>500</v>
      </c>
      <c r="AG35" s="26">
        <f t="shared" si="14"/>
        <v>0</v>
      </c>
      <c r="AH35" s="27"/>
      <c r="AI35" s="30">
        <f t="shared" si="5"/>
        <v>0</v>
      </c>
      <c r="AJ35" s="31" t="str">
        <f t="shared" si="6"/>
        <v/>
      </c>
      <c r="AL35" s="28"/>
      <c r="AM35" s="25">
        <f t="shared" si="21"/>
        <v>500</v>
      </c>
      <c r="AN35" s="26">
        <f t="shared" si="15"/>
        <v>0</v>
      </c>
      <c r="AO35" s="27"/>
      <c r="AP35" s="30">
        <f t="shared" si="7"/>
        <v>0</v>
      </c>
      <c r="AQ35" s="31" t="str">
        <f t="shared" si="8"/>
        <v/>
      </c>
    </row>
    <row r="36" spans="2:43" x14ac:dyDescent="0.2">
      <c r="B36" s="33"/>
      <c r="C36" s="21"/>
      <c r="D36" s="22"/>
      <c r="E36" s="23"/>
      <c r="F36" s="24"/>
      <c r="G36" s="25">
        <f t="shared" si="22"/>
        <v>500</v>
      </c>
      <c r="H36" s="26">
        <f t="shared" si="0"/>
        <v>0</v>
      </c>
      <c r="I36" s="27"/>
      <c r="J36" s="28"/>
      <c r="K36" s="25">
        <f t="shared" si="17"/>
        <v>500</v>
      </c>
      <c r="L36" s="26">
        <f t="shared" si="9"/>
        <v>0</v>
      </c>
      <c r="M36" s="27"/>
      <c r="N36" s="30">
        <f t="shared" si="10"/>
        <v>0</v>
      </c>
      <c r="O36" s="31" t="str">
        <f t="shared" si="11"/>
        <v/>
      </c>
      <c r="Q36" s="28"/>
      <c r="R36" s="25">
        <f t="shared" si="18"/>
        <v>500</v>
      </c>
      <c r="S36" s="26">
        <f t="shared" si="12"/>
        <v>0</v>
      </c>
      <c r="T36" s="27"/>
      <c r="U36" s="30">
        <f t="shared" si="1"/>
        <v>0</v>
      </c>
      <c r="V36" s="31" t="str">
        <f t="shared" si="2"/>
        <v/>
      </c>
      <c r="X36" s="28"/>
      <c r="Y36" s="25">
        <f t="shared" si="19"/>
        <v>500</v>
      </c>
      <c r="Z36" s="26">
        <f t="shared" si="13"/>
        <v>0</v>
      </c>
      <c r="AA36" s="27"/>
      <c r="AB36" s="30">
        <f t="shared" si="3"/>
        <v>0</v>
      </c>
      <c r="AC36" s="31" t="str">
        <f t="shared" si="4"/>
        <v/>
      </c>
      <c r="AE36" s="28"/>
      <c r="AF36" s="25">
        <f t="shared" si="20"/>
        <v>500</v>
      </c>
      <c r="AG36" s="26">
        <f t="shared" si="14"/>
        <v>0</v>
      </c>
      <c r="AH36" s="27"/>
      <c r="AI36" s="30">
        <f t="shared" si="5"/>
        <v>0</v>
      </c>
      <c r="AJ36" s="31" t="str">
        <f t="shared" si="6"/>
        <v/>
      </c>
      <c r="AL36" s="28"/>
      <c r="AM36" s="25">
        <f t="shared" si="21"/>
        <v>500</v>
      </c>
      <c r="AN36" s="26">
        <f t="shared" si="15"/>
        <v>0</v>
      </c>
      <c r="AO36" s="27"/>
      <c r="AP36" s="30">
        <f t="shared" si="7"/>
        <v>0</v>
      </c>
      <c r="AQ36" s="31" t="str">
        <f t="shared" si="8"/>
        <v/>
      </c>
    </row>
    <row r="37" spans="2:43" x14ac:dyDescent="0.2">
      <c r="B37" s="33"/>
      <c r="C37" s="21"/>
      <c r="D37" s="22"/>
      <c r="E37" s="23"/>
      <c r="F37" s="24"/>
      <c r="G37" s="25">
        <f t="shared" si="22"/>
        <v>500</v>
      </c>
      <c r="H37" s="26">
        <f t="shared" si="0"/>
        <v>0</v>
      </c>
      <c r="I37" s="27"/>
      <c r="J37" s="28"/>
      <c r="K37" s="25">
        <f t="shared" si="17"/>
        <v>500</v>
      </c>
      <c r="L37" s="26">
        <f t="shared" si="9"/>
        <v>0</v>
      </c>
      <c r="M37" s="27"/>
      <c r="N37" s="30">
        <f t="shared" si="10"/>
        <v>0</v>
      </c>
      <c r="O37" s="31" t="str">
        <f t="shared" si="11"/>
        <v/>
      </c>
      <c r="Q37" s="28"/>
      <c r="R37" s="25">
        <f t="shared" si="18"/>
        <v>500</v>
      </c>
      <c r="S37" s="26">
        <f t="shared" si="12"/>
        <v>0</v>
      </c>
      <c r="T37" s="27"/>
      <c r="U37" s="30">
        <f t="shared" si="1"/>
        <v>0</v>
      </c>
      <c r="V37" s="31" t="str">
        <f t="shared" si="2"/>
        <v/>
      </c>
      <c r="X37" s="28"/>
      <c r="Y37" s="25">
        <f t="shared" si="19"/>
        <v>500</v>
      </c>
      <c r="Z37" s="26">
        <f t="shared" si="13"/>
        <v>0</v>
      </c>
      <c r="AA37" s="27"/>
      <c r="AB37" s="30">
        <f t="shared" si="3"/>
        <v>0</v>
      </c>
      <c r="AC37" s="31" t="str">
        <f t="shared" si="4"/>
        <v/>
      </c>
      <c r="AE37" s="28"/>
      <c r="AF37" s="25">
        <f t="shared" si="20"/>
        <v>500</v>
      </c>
      <c r="AG37" s="26">
        <f t="shared" si="14"/>
        <v>0</v>
      </c>
      <c r="AH37" s="27"/>
      <c r="AI37" s="30">
        <f t="shared" si="5"/>
        <v>0</v>
      </c>
      <c r="AJ37" s="31" t="str">
        <f t="shared" si="6"/>
        <v/>
      </c>
      <c r="AL37" s="28"/>
      <c r="AM37" s="25">
        <f t="shared" si="21"/>
        <v>500</v>
      </c>
      <c r="AN37" s="26">
        <f t="shared" si="15"/>
        <v>0</v>
      </c>
      <c r="AO37" s="27"/>
      <c r="AP37" s="30">
        <f t="shared" si="7"/>
        <v>0</v>
      </c>
      <c r="AQ37" s="31" t="str">
        <f t="shared" si="8"/>
        <v/>
      </c>
    </row>
    <row r="38" spans="2:43" x14ac:dyDescent="0.2">
      <c r="B38" s="33"/>
      <c r="C38" s="21"/>
      <c r="D38" s="22"/>
      <c r="E38" s="23"/>
      <c r="F38" s="24"/>
      <c r="G38" s="25">
        <f t="shared" si="22"/>
        <v>500</v>
      </c>
      <c r="H38" s="26">
        <f t="shared" si="0"/>
        <v>0</v>
      </c>
      <c r="I38" s="27"/>
      <c r="J38" s="28"/>
      <c r="K38" s="25">
        <f t="shared" si="17"/>
        <v>500</v>
      </c>
      <c r="L38" s="26">
        <f t="shared" si="9"/>
        <v>0</v>
      </c>
      <c r="M38" s="27"/>
      <c r="N38" s="30">
        <f t="shared" si="10"/>
        <v>0</v>
      </c>
      <c r="O38" s="31" t="str">
        <f t="shared" si="11"/>
        <v/>
      </c>
      <c r="Q38" s="28"/>
      <c r="R38" s="25">
        <f t="shared" si="18"/>
        <v>500</v>
      </c>
      <c r="S38" s="26">
        <f t="shared" si="12"/>
        <v>0</v>
      </c>
      <c r="T38" s="27"/>
      <c r="U38" s="30">
        <f t="shared" si="1"/>
        <v>0</v>
      </c>
      <c r="V38" s="31" t="str">
        <f t="shared" si="2"/>
        <v/>
      </c>
      <c r="X38" s="28"/>
      <c r="Y38" s="25">
        <f t="shared" si="19"/>
        <v>500</v>
      </c>
      <c r="Z38" s="26">
        <f t="shared" si="13"/>
        <v>0</v>
      </c>
      <c r="AA38" s="27"/>
      <c r="AB38" s="30">
        <f t="shared" si="3"/>
        <v>0</v>
      </c>
      <c r="AC38" s="31" t="str">
        <f t="shared" si="4"/>
        <v/>
      </c>
      <c r="AE38" s="28"/>
      <c r="AF38" s="25">
        <f t="shared" si="20"/>
        <v>500</v>
      </c>
      <c r="AG38" s="26">
        <f t="shared" si="14"/>
        <v>0</v>
      </c>
      <c r="AH38" s="27"/>
      <c r="AI38" s="30">
        <f t="shared" si="5"/>
        <v>0</v>
      </c>
      <c r="AJ38" s="31" t="str">
        <f t="shared" si="6"/>
        <v/>
      </c>
      <c r="AL38" s="28"/>
      <c r="AM38" s="25">
        <f t="shared" si="21"/>
        <v>500</v>
      </c>
      <c r="AN38" s="26">
        <f t="shared" si="15"/>
        <v>0</v>
      </c>
      <c r="AO38" s="27"/>
      <c r="AP38" s="30">
        <f t="shared" si="7"/>
        <v>0</v>
      </c>
      <c r="AQ38" s="31" t="str">
        <f t="shared" si="8"/>
        <v/>
      </c>
    </row>
    <row r="39" spans="2:43" s="45" customFormat="1" x14ac:dyDescent="0.2">
      <c r="B39" s="34" t="s">
        <v>33</v>
      </c>
      <c r="C39" s="35"/>
      <c r="D39" s="36"/>
      <c r="E39" s="35"/>
      <c r="F39" s="37"/>
      <c r="G39" s="38"/>
      <c r="H39" s="39">
        <f>SUM(H23:H38)</f>
        <v>21.37</v>
      </c>
      <c r="I39" s="40"/>
      <c r="J39" s="41"/>
      <c r="K39" s="42"/>
      <c r="L39" s="39">
        <f>SUM(L23:L38)</f>
        <v>22.62</v>
      </c>
      <c r="M39" s="40"/>
      <c r="N39" s="43">
        <f t="shared" si="10"/>
        <v>1.25</v>
      </c>
      <c r="O39" s="44">
        <f t="shared" si="11"/>
        <v>5.8493214787084698E-2</v>
      </c>
      <c r="Q39" s="41"/>
      <c r="R39" s="42"/>
      <c r="S39" s="39">
        <f>SUM(S23:S38)</f>
        <v>24.16</v>
      </c>
      <c r="T39" s="40"/>
      <c r="U39" s="43">
        <f t="shared" si="1"/>
        <v>1.5399999999999991</v>
      </c>
      <c r="V39" s="44">
        <f t="shared" si="2"/>
        <v>6.8081343943412864E-2</v>
      </c>
      <c r="X39" s="41"/>
      <c r="Y39" s="42"/>
      <c r="Z39" s="39">
        <f>SUM(Z23:Z38)</f>
        <v>25.75</v>
      </c>
      <c r="AA39" s="40"/>
      <c r="AB39" s="43">
        <f t="shared" si="3"/>
        <v>1.5899999999999999</v>
      </c>
      <c r="AC39" s="44">
        <f t="shared" si="4"/>
        <v>6.5811258278145685E-2</v>
      </c>
      <c r="AE39" s="41"/>
      <c r="AF39" s="42"/>
      <c r="AG39" s="39">
        <f>SUM(AG23:AG38)</f>
        <v>27.189999999999998</v>
      </c>
      <c r="AH39" s="40"/>
      <c r="AI39" s="43">
        <f t="shared" si="5"/>
        <v>1.4399999999999977</v>
      </c>
      <c r="AJ39" s="44">
        <f t="shared" si="6"/>
        <v>5.5922330097087289E-2</v>
      </c>
      <c r="AL39" s="41"/>
      <c r="AM39" s="42"/>
      <c r="AN39" s="39">
        <f>SUM(AN23:AN38)</f>
        <v>28.1</v>
      </c>
      <c r="AO39" s="40"/>
      <c r="AP39" s="43">
        <f t="shared" si="7"/>
        <v>0.91000000000000369</v>
      </c>
      <c r="AQ39" s="44">
        <f t="shared" si="8"/>
        <v>3.3468186833394767E-2</v>
      </c>
    </row>
    <row r="40" spans="2:43" ht="38.25" x14ac:dyDescent="0.2">
      <c r="B40" s="46" t="str">
        <f>+'Res (100)'!B40</f>
        <v>Deferral/Variance Account Disposition Rate Rider Group 1</v>
      </c>
      <c r="C40" s="21"/>
      <c r="D40" s="22" t="s">
        <v>30</v>
      </c>
      <c r="E40" s="23"/>
      <c r="F40" s="24">
        <v>0</v>
      </c>
      <c r="G40" s="25">
        <f>$F$18</f>
        <v>500</v>
      </c>
      <c r="H40" s="26">
        <f>G40*F40</f>
        <v>0</v>
      </c>
      <c r="I40" s="27"/>
      <c r="J40" s="28">
        <f>+'Res (100)'!J40</f>
        <v>-8.2600000000000002E-4</v>
      </c>
      <c r="K40" s="25">
        <f>$F$18</f>
        <v>500</v>
      </c>
      <c r="L40" s="26">
        <f>K40*J40</f>
        <v>-0.41300000000000003</v>
      </c>
      <c r="M40" s="27"/>
      <c r="N40" s="30">
        <f>L40-H40</f>
        <v>-0.41300000000000003</v>
      </c>
      <c r="O40" s="31" t="str">
        <f>IF((H40)=0,"",(N40/H40))</f>
        <v/>
      </c>
      <c r="Q40" s="28"/>
      <c r="R40" s="25">
        <f>$F$18</f>
        <v>500</v>
      </c>
      <c r="S40" s="26">
        <f>R40*Q40</f>
        <v>0</v>
      </c>
      <c r="T40" s="27"/>
      <c r="U40" s="30">
        <f t="shared" si="1"/>
        <v>0.41300000000000003</v>
      </c>
      <c r="V40" s="31">
        <f t="shared" si="2"/>
        <v>-1</v>
      </c>
      <c r="X40" s="28"/>
      <c r="Y40" s="25">
        <f>$F$18</f>
        <v>500</v>
      </c>
      <c r="Z40" s="26">
        <f>Y40*X40</f>
        <v>0</v>
      </c>
      <c r="AA40" s="27"/>
      <c r="AB40" s="30">
        <f t="shared" si="3"/>
        <v>0</v>
      </c>
      <c r="AC40" s="31" t="str">
        <f t="shared" si="4"/>
        <v/>
      </c>
      <c r="AE40" s="28"/>
      <c r="AF40" s="25">
        <f>$F$18</f>
        <v>500</v>
      </c>
      <c r="AG40" s="26">
        <f>AF40*AE40</f>
        <v>0</v>
      </c>
      <c r="AH40" s="27"/>
      <c r="AI40" s="30">
        <f t="shared" si="5"/>
        <v>0</v>
      </c>
      <c r="AJ40" s="31" t="str">
        <f t="shared" si="6"/>
        <v/>
      </c>
      <c r="AL40" s="28"/>
      <c r="AM40" s="25">
        <f>$F$18</f>
        <v>500</v>
      </c>
      <c r="AN40" s="26">
        <f>AM40*AL40</f>
        <v>0</v>
      </c>
      <c r="AO40" s="27"/>
      <c r="AP40" s="30">
        <f t="shared" si="7"/>
        <v>0</v>
      </c>
      <c r="AQ40" s="31" t="str">
        <f t="shared" si="8"/>
        <v/>
      </c>
    </row>
    <row r="41" spans="2:43" ht="38.25" x14ac:dyDescent="0.2">
      <c r="B41" s="46" t="str">
        <f>+'Res (100)'!B41</f>
        <v>Deferral/Variance Account Disposition Rate Rider Group 2</v>
      </c>
      <c r="C41" s="21"/>
      <c r="D41" s="22" t="s">
        <v>27</v>
      </c>
      <c r="E41" s="23"/>
      <c r="F41" s="24"/>
      <c r="G41" s="25">
        <f t="shared" ref="G41:G43" si="23">$F$18</f>
        <v>500</v>
      </c>
      <c r="H41" s="26">
        <f t="shared" ref="H41:H45" si="24">G41*F41</f>
        <v>0</v>
      </c>
      <c r="I41" s="47"/>
      <c r="J41" s="28">
        <f>+'Res (100)'!J41</f>
        <v>1.1200000000000001</v>
      </c>
      <c r="K41" s="25">
        <v>1</v>
      </c>
      <c r="L41" s="26">
        <f t="shared" ref="L41:L45" si="25">K41*J41</f>
        <v>1.1200000000000001</v>
      </c>
      <c r="M41" s="48"/>
      <c r="N41" s="30">
        <f t="shared" ref="N41:N45" si="26">L41-H41</f>
        <v>1.1200000000000001</v>
      </c>
      <c r="O41" s="31" t="str">
        <f t="shared" ref="O41:O65" si="27">IF((H41)=0,"",(N41/H41))</f>
        <v/>
      </c>
      <c r="Q41" s="28"/>
      <c r="R41" s="25">
        <f t="shared" ref="R41:R43" si="28">$F$18</f>
        <v>500</v>
      </c>
      <c r="S41" s="26">
        <f t="shared" ref="S41:S43" si="29">R41*Q41</f>
        <v>0</v>
      </c>
      <c r="T41" s="48"/>
      <c r="U41" s="30">
        <f t="shared" si="1"/>
        <v>-1.1200000000000001</v>
      </c>
      <c r="V41" s="31">
        <f t="shared" si="2"/>
        <v>-1</v>
      </c>
      <c r="X41" s="28"/>
      <c r="Y41" s="25">
        <f t="shared" ref="Y41:Y43" si="30">$F$18</f>
        <v>500</v>
      </c>
      <c r="Z41" s="26">
        <f t="shared" ref="Z41:Z43" si="31">Y41*X41</f>
        <v>0</v>
      </c>
      <c r="AA41" s="48"/>
      <c r="AB41" s="30">
        <f t="shared" si="3"/>
        <v>0</v>
      </c>
      <c r="AC41" s="31" t="str">
        <f t="shared" si="4"/>
        <v/>
      </c>
      <c r="AE41" s="28"/>
      <c r="AF41" s="25">
        <f t="shared" ref="AF41:AF43" si="32">$F$18</f>
        <v>500</v>
      </c>
      <c r="AG41" s="26">
        <f t="shared" ref="AG41:AG43" si="33">AF41*AE41</f>
        <v>0</v>
      </c>
      <c r="AH41" s="48"/>
      <c r="AI41" s="30">
        <f t="shared" si="5"/>
        <v>0</v>
      </c>
      <c r="AJ41" s="31" t="str">
        <f t="shared" si="6"/>
        <v/>
      </c>
      <c r="AL41" s="28"/>
      <c r="AM41" s="25">
        <f t="shared" ref="AM41:AM43" si="34">$F$18</f>
        <v>500</v>
      </c>
      <c r="AN41" s="26">
        <f t="shared" ref="AN41:AN43" si="35">AM41*AL41</f>
        <v>0</v>
      </c>
      <c r="AO41" s="48"/>
      <c r="AP41" s="30">
        <f t="shared" si="7"/>
        <v>0</v>
      </c>
      <c r="AQ41" s="31" t="str">
        <f t="shared" si="8"/>
        <v/>
      </c>
    </row>
    <row r="42" spans="2:43" ht="38.25" x14ac:dyDescent="0.2">
      <c r="B42" s="178" t="s">
        <v>124</v>
      </c>
      <c r="C42" s="21"/>
      <c r="D42" s="22" t="s">
        <v>30</v>
      </c>
      <c r="E42" s="23"/>
      <c r="F42" s="24"/>
      <c r="G42" s="25">
        <f t="shared" si="23"/>
        <v>500</v>
      </c>
      <c r="H42" s="26">
        <f t="shared" si="24"/>
        <v>0</v>
      </c>
      <c r="I42" s="47"/>
      <c r="J42" s="28">
        <f>+'Res (100)'!J42</f>
        <v>-1.5089999999999999E-3</v>
      </c>
      <c r="K42" s="25">
        <f t="shared" ref="K42:K43" si="36">$F$18</f>
        <v>500</v>
      </c>
      <c r="L42" s="26">
        <f t="shared" si="25"/>
        <v>-0.75449999999999995</v>
      </c>
      <c r="M42" s="48"/>
      <c r="N42" s="30">
        <f t="shared" si="26"/>
        <v>-0.75449999999999995</v>
      </c>
      <c r="O42" s="31" t="str">
        <f t="shared" si="27"/>
        <v/>
      </c>
      <c r="Q42" s="28"/>
      <c r="R42" s="25">
        <f t="shared" si="28"/>
        <v>500</v>
      </c>
      <c r="S42" s="26">
        <f t="shared" si="29"/>
        <v>0</v>
      </c>
      <c r="T42" s="48"/>
      <c r="U42" s="30">
        <f t="shared" si="1"/>
        <v>0.75449999999999995</v>
      </c>
      <c r="V42" s="31">
        <f t="shared" si="2"/>
        <v>-1</v>
      </c>
      <c r="X42" s="28"/>
      <c r="Y42" s="25">
        <f t="shared" si="30"/>
        <v>500</v>
      </c>
      <c r="Z42" s="26">
        <f t="shared" si="31"/>
        <v>0</v>
      </c>
      <c r="AA42" s="48"/>
      <c r="AB42" s="30">
        <f t="shared" si="3"/>
        <v>0</v>
      </c>
      <c r="AC42" s="31" t="str">
        <f t="shared" si="4"/>
        <v/>
      </c>
      <c r="AE42" s="28"/>
      <c r="AF42" s="25">
        <f t="shared" si="32"/>
        <v>500</v>
      </c>
      <c r="AG42" s="26">
        <f t="shared" si="33"/>
        <v>0</v>
      </c>
      <c r="AH42" s="48"/>
      <c r="AI42" s="30">
        <f t="shared" si="5"/>
        <v>0</v>
      </c>
      <c r="AJ42" s="31" t="str">
        <f t="shared" si="6"/>
        <v/>
      </c>
      <c r="AL42" s="28"/>
      <c r="AM42" s="25">
        <f t="shared" si="34"/>
        <v>500</v>
      </c>
      <c r="AN42" s="26">
        <f t="shared" si="35"/>
        <v>0</v>
      </c>
      <c r="AO42" s="48"/>
      <c r="AP42" s="30">
        <f t="shared" si="7"/>
        <v>0</v>
      </c>
      <c r="AQ42" s="31" t="str">
        <f t="shared" si="8"/>
        <v/>
      </c>
    </row>
    <row r="43" spans="2:43" x14ac:dyDescent="0.2">
      <c r="B43" s="46"/>
      <c r="C43" s="21"/>
      <c r="D43" s="22"/>
      <c r="E43" s="23"/>
      <c r="F43" s="24"/>
      <c r="G43" s="25">
        <f t="shared" si="23"/>
        <v>500</v>
      </c>
      <c r="H43" s="26">
        <f t="shared" si="24"/>
        <v>0</v>
      </c>
      <c r="I43" s="47"/>
      <c r="J43" s="28"/>
      <c r="K43" s="25">
        <f t="shared" si="36"/>
        <v>500</v>
      </c>
      <c r="L43" s="26">
        <f t="shared" si="25"/>
        <v>0</v>
      </c>
      <c r="M43" s="48"/>
      <c r="N43" s="30">
        <f t="shared" si="26"/>
        <v>0</v>
      </c>
      <c r="O43" s="31" t="str">
        <f t="shared" si="27"/>
        <v/>
      </c>
      <c r="Q43" s="28"/>
      <c r="R43" s="25">
        <f t="shared" si="28"/>
        <v>500</v>
      </c>
      <c r="S43" s="26">
        <f t="shared" si="29"/>
        <v>0</v>
      </c>
      <c r="T43" s="48"/>
      <c r="U43" s="30">
        <f t="shared" si="1"/>
        <v>0</v>
      </c>
      <c r="V43" s="31" t="str">
        <f t="shared" si="2"/>
        <v/>
      </c>
      <c r="X43" s="28"/>
      <c r="Y43" s="25">
        <f t="shared" si="30"/>
        <v>500</v>
      </c>
      <c r="Z43" s="26">
        <f t="shared" si="31"/>
        <v>0</v>
      </c>
      <c r="AA43" s="48"/>
      <c r="AB43" s="30">
        <f t="shared" si="3"/>
        <v>0</v>
      </c>
      <c r="AC43" s="31" t="str">
        <f t="shared" si="4"/>
        <v/>
      </c>
      <c r="AE43" s="28"/>
      <c r="AF43" s="25">
        <f t="shared" si="32"/>
        <v>500</v>
      </c>
      <c r="AG43" s="26">
        <f t="shared" si="33"/>
        <v>0</v>
      </c>
      <c r="AH43" s="48"/>
      <c r="AI43" s="30">
        <f t="shared" si="5"/>
        <v>0</v>
      </c>
      <c r="AJ43" s="31" t="str">
        <f t="shared" si="6"/>
        <v/>
      </c>
      <c r="AL43" s="28"/>
      <c r="AM43" s="25">
        <f t="shared" si="34"/>
        <v>500</v>
      </c>
      <c r="AN43" s="26">
        <f t="shared" si="35"/>
        <v>0</v>
      </c>
      <c r="AO43" s="48"/>
      <c r="AP43" s="30">
        <f t="shared" si="7"/>
        <v>0</v>
      </c>
      <c r="AQ43" s="31" t="str">
        <f t="shared" si="8"/>
        <v/>
      </c>
    </row>
    <row r="44" spans="2:43" x14ac:dyDescent="0.2">
      <c r="B44" s="49" t="s">
        <v>35</v>
      </c>
      <c r="C44" s="21"/>
      <c r="D44" s="22" t="s">
        <v>30</v>
      </c>
      <c r="E44" s="23"/>
      <c r="F44" s="50">
        <v>6.0000000000000002E-5</v>
      </c>
      <c r="G44" s="51">
        <f>$F$18*(1+F74)</f>
        <v>517.9</v>
      </c>
      <c r="H44" s="26">
        <f>G44*F44</f>
        <v>3.1074000000000001E-2</v>
      </c>
      <c r="I44" s="27"/>
      <c r="J44" s="52">
        <v>6.9999999999999994E-5</v>
      </c>
      <c r="K44" s="51">
        <f>$F$18*(1+J74)</f>
        <v>516.75</v>
      </c>
      <c r="L44" s="26">
        <f>K44*J44</f>
        <v>3.6172499999999996E-2</v>
      </c>
      <c r="M44" s="27"/>
      <c r="N44" s="30">
        <f>L44-H44</f>
        <v>5.0984999999999954E-3</v>
      </c>
      <c r="O44" s="31">
        <f>IF((H44)=0,"",(N44/H44))</f>
        <v>0.16407607646263742</v>
      </c>
      <c r="Q44" s="52">
        <f>+J44</f>
        <v>6.9999999999999994E-5</v>
      </c>
      <c r="R44" s="51">
        <f>$F$18*(1+Q74)</f>
        <v>516.75</v>
      </c>
      <c r="S44" s="26">
        <f>R44*Q44</f>
        <v>3.6172499999999996E-2</v>
      </c>
      <c r="T44" s="27"/>
      <c r="U44" s="30">
        <f t="shared" si="1"/>
        <v>0</v>
      </c>
      <c r="V44" s="31">
        <f t="shared" si="2"/>
        <v>0</v>
      </c>
      <c r="X44" s="52">
        <f>+Q44</f>
        <v>6.9999999999999994E-5</v>
      </c>
      <c r="Y44" s="51">
        <f>$F$18*(1+X74)</f>
        <v>516.75</v>
      </c>
      <c r="Z44" s="26">
        <f>Y44*X44</f>
        <v>3.6172499999999996E-2</v>
      </c>
      <c r="AA44" s="27"/>
      <c r="AB44" s="30">
        <f t="shared" si="3"/>
        <v>0</v>
      </c>
      <c r="AC44" s="31">
        <f t="shared" si="4"/>
        <v>0</v>
      </c>
      <c r="AE44" s="52">
        <f>+X44</f>
        <v>6.9999999999999994E-5</v>
      </c>
      <c r="AF44" s="51">
        <f>$F$18*(1+AE74)</f>
        <v>516.75</v>
      </c>
      <c r="AG44" s="26">
        <f>AF44*AE44</f>
        <v>3.6172499999999996E-2</v>
      </c>
      <c r="AH44" s="27"/>
      <c r="AI44" s="30">
        <f t="shared" si="5"/>
        <v>0</v>
      </c>
      <c r="AJ44" s="31">
        <f t="shared" si="6"/>
        <v>0</v>
      </c>
      <c r="AL44" s="52">
        <f>+AE44</f>
        <v>6.9999999999999994E-5</v>
      </c>
      <c r="AM44" s="51">
        <f>$F$18*(1+AL74)</f>
        <v>516.75</v>
      </c>
      <c r="AN44" s="26">
        <f>AM44*AL44</f>
        <v>3.6172499999999996E-2</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17.899999999999977</v>
      </c>
      <c r="H45" s="26">
        <f t="shared" si="24"/>
        <v>1.8283059999999978</v>
      </c>
      <c r="I45" s="27"/>
      <c r="J45" s="55">
        <f>0.64*$J$55+0.18*$J$56+0.18*$J$57</f>
        <v>0.10214000000000001</v>
      </c>
      <c r="K45" s="54">
        <f>$F$18*(1+$J$74)-$F$18</f>
        <v>16.75</v>
      </c>
      <c r="L45" s="26">
        <f t="shared" si="25"/>
        <v>1.7108450000000002</v>
      </c>
      <c r="M45" s="27"/>
      <c r="N45" s="30">
        <f t="shared" si="26"/>
        <v>-0.1174609999999976</v>
      </c>
      <c r="O45" s="31">
        <f t="shared" si="27"/>
        <v>-6.4245810055864688E-2</v>
      </c>
      <c r="Q45" s="55">
        <f>0.64*$Q$55+0.18*$Q$56+0.18*$Q$57</f>
        <v>0.10214000000000001</v>
      </c>
      <c r="R45" s="54">
        <f>$F$18*(1+Q74)-$F$18</f>
        <v>16.75</v>
      </c>
      <c r="S45" s="26">
        <f t="shared" ref="S45" si="37">R45*Q45</f>
        <v>1.7108450000000002</v>
      </c>
      <c r="T45" s="27"/>
      <c r="U45" s="30">
        <f t="shared" si="1"/>
        <v>0</v>
      </c>
      <c r="V45" s="31">
        <f t="shared" si="2"/>
        <v>0</v>
      </c>
      <c r="X45" s="55">
        <f>0.64*$X$55+0.18*$X$56+0.18*$X$57</f>
        <v>0.10214000000000001</v>
      </c>
      <c r="Y45" s="54">
        <f>$F$18*(1+X74)-$F$18</f>
        <v>16.75</v>
      </c>
      <c r="Z45" s="26">
        <f t="shared" ref="Z45" si="38">Y45*X45</f>
        <v>1.7108450000000002</v>
      </c>
      <c r="AA45" s="27"/>
      <c r="AB45" s="30">
        <f t="shared" si="3"/>
        <v>0</v>
      </c>
      <c r="AC45" s="31">
        <f t="shared" si="4"/>
        <v>0</v>
      </c>
      <c r="AE45" s="55">
        <f>0.64*$AE$55+0.18*$AE$56+0.18*$AE$57</f>
        <v>0.10214000000000001</v>
      </c>
      <c r="AF45" s="54">
        <f>$F$18*(1+AE74)-$F$18</f>
        <v>16.75</v>
      </c>
      <c r="AG45" s="26">
        <f t="shared" ref="AG45" si="39">AF45*AE45</f>
        <v>1.7108450000000002</v>
      </c>
      <c r="AH45" s="27"/>
      <c r="AI45" s="30">
        <f t="shared" si="5"/>
        <v>0</v>
      </c>
      <c r="AJ45" s="31">
        <f t="shared" si="6"/>
        <v>0</v>
      </c>
      <c r="AL45" s="55">
        <f>0.64*$AL$55+0.18*$AL$56+0.18*$AL$57</f>
        <v>0.10214000000000001</v>
      </c>
      <c r="AM45" s="54">
        <f>$F$18*(1+AL74)-$F$18</f>
        <v>16.75</v>
      </c>
      <c r="AN45" s="26">
        <f t="shared" ref="AN45" si="40">AM45*AL45</f>
        <v>1.7108450000000002</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7"/>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24.019379999999998</v>
      </c>
      <c r="I47" s="40"/>
      <c r="J47" s="59"/>
      <c r="K47" s="61"/>
      <c r="L47" s="60">
        <f>SUM(L40:L46)+L39</f>
        <v>25.109517500000003</v>
      </c>
      <c r="M47" s="40"/>
      <c r="N47" s="43">
        <f t="shared" ref="N47:N65" si="41">L47-H47</f>
        <v>1.0901375000000044</v>
      </c>
      <c r="O47" s="44">
        <f t="shared" si="27"/>
        <v>4.5385746842757993E-2</v>
      </c>
      <c r="Q47" s="59"/>
      <c r="R47" s="61"/>
      <c r="S47" s="60">
        <f>SUM(S40:S46)+S39</f>
        <v>26.697017500000001</v>
      </c>
      <c r="T47" s="40"/>
      <c r="U47" s="43">
        <f t="shared" si="1"/>
        <v>1.5874999999999986</v>
      </c>
      <c r="V47" s="44">
        <f t="shared" si="2"/>
        <v>6.322303883378079E-2</v>
      </c>
      <c r="X47" s="59"/>
      <c r="Y47" s="61"/>
      <c r="Z47" s="60">
        <f>SUM(Z40:Z46)+Z39</f>
        <v>28.287017500000001</v>
      </c>
      <c r="AA47" s="40"/>
      <c r="AB47" s="43">
        <f t="shared" si="3"/>
        <v>1.5899999999999999</v>
      </c>
      <c r="AC47" s="44">
        <f t="shared" si="4"/>
        <v>5.9557214583988632E-2</v>
      </c>
      <c r="AE47" s="59"/>
      <c r="AF47" s="61"/>
      <c r="AG47" s="60">
        <f>SUM(AG40:AG46)+AG39</f>
        <v>29.727017499999999</v>
      </c>
      <c r="AH47" s="40"/>
      <c r="AI47" s="43">
        <f t="shared" si="5"/>
        <v>1.4399999999999977</v>
      </c>
      <c r="AJ47" s="44">
        <f t="shared" si="6"/>
        <v>5.0906745470779932E-2</v>
      </c>
      <c r="AL47" s="59"/>
      <c r="AM47" s="61"/>
      <c r="AN47" s="60">
        <f>SUM(AN40:AN46)+AN39</f>
        <v>30.637017500000002</v>
      </c>
      <c r="AO47" s="40"/>
      <c r="AP47" s="43">
        <f t="shared" si="7"/>
        <v>0.91000000000000369</v>
      </c>
      <c r="AQ47" s="44">
        <f t="shared" si="8"/>
        <v>3.0611883617318949E-2</v>
      </c>
    </row>
    <row r="48" spans="2:43" x14ac:dyDescent="0.2">
      <c r="B48" s="27" t="s">
        <v>39</v>
      </c>
      <c r="C48" s="27"/>
      <c r="D48" s="62" t="s">
        <v>30</v>
      </c>
      <c r="E48" s="63"/>
      <c r="F48" s="28">
        <v>7.7000000000000002E-3</v>
      </c>
      <c r="G48" s="64">
        <f>F18*(1+F74)</f>
        <v>517.9</v>
      </c>
      <c r="H48" s="26">
        <f>G48*F48</f>
        <v>3.9878299999999998</v>
      </c>
      <c r="I48" s="27"/>
      <c r="J48" s="28">
        <v>7.7000000000000002E-3</v>
      </c>
      <c r="K48" s="65">
        <f>F18*(1+J74)</f>
        <v>516.75</v>
      </c>
      <c r="L48" s="26">
        <f>K48*J48</f>
        <v>3.9789750000000002</v>
      </c>
      <c r="M48" s="27"/>
      <c r="N48" s="30">
        <f t="shared" si="41"/>
        <v>-8.8549999999996132E-3</v>
      </c>
      <c r="O48" s="31">
        <f t="shared" si="27"/>
        <v>-2.2205058891676963E-3</v>
      </c>
      <c r="Q48" s="28">
        <f>+J48</f>
        <v>7.7000000000000002E-3</v>
      </c>
      <c r="R48" s="65">
        <f>$F$18*(1+Q74)</f>
        <v>516.75</v>
      </c>
      <c r="S48" s="26">
        <f>R48*Q48</f>
        <v>3.9789750000000002</v>
      </c>
      <c r="T48" s="27"/>
      <c r="U48" s="30">
        <f t="shared" si="1"/>
        <v>0</v>
      </c>
      <c r="V48" s="31">
        <f t="shared" si="2"/>
        <v>0</v>
      </c>
      <c r="X48" s="28">
        <f>+Q48</f>
        <v>7.7000000000000002E-3</v>
      </c>
      <c r="Y48" s="65">
        <f>$F$18*(1+X74)</f>
        <v>516.75</v>
      </c>
      <c r="Z48" s="26">
        <f>Y48*X48</f>
        <v>3.9789750000000002</v>
      </c>
      <c r="AA48" s="27"/>
      <c r="AB48" s="30">
        <f t="shared" si="3"/>
        <v>0</v>
      </c>
      <c r="AC48" s="31">
        <f t="shared" si="4"/>
        <v>0</v>
      </c>
      <c r="AE48" s="28">
        <f>+X48</f>
        <v>7.7000000000000002E-3</v>
      </c>
      <c r="AF48" s="65">
        <f>$F$18*(1+AE74)</f>
        <v>516.75</v>
      </c>
      <c r="AG48" s="26">
        <f>AF48*AE48</f>
        <v>3.9789750000000002</v>
      </c>
      <c r="AH48" s="27"/>
      <c r="AI48" s="30">
        <f t="shared" si="5"/>
        <v>0</v>
      </c>
      <c r="AJ48" s="31">
        <f t="shared" si="6"/>
        <v>0</v>
      </c>
      <c r="AL48" s="28">
        <f>+AE48</f>
        <v>7.7000000000000002E-3</v>
      </c>
      <c r="AM48" s="65">
        <f>$F$18*(1+AL74)</f>
        <v>516.75</v>
      </c>
      <c r="AN48" s="26">
        <f>AM48*AL48</f>
        <v>3.9789750000000002</v>
      </c>
      <c r="AO48" s="27"/>
      <c r="AP48" s="30">
        <f t="shared" si="7"/>
        <v>0</v>
      </c>
      <c r="AQ48" s="31">
        <f t="shared" si="8"/>
        <v>0</v>
      </c>
    </row>
    <row r="49" spans="2:43" ht="25.5" x14ac:dyDescent="0.2">
      <c r="B49" s="66" t="s">
        <v>40</v>
      </c>
      <c r="C49" s="27"/>
      <c r="D49" s="62" t="s">
        <v>30</v>
      </c>
      <c r="E49" s="63"/>
      <c r="F49" s="28">
        <v>4.1999999999999997E-3</v>
      </c>
      <c r="G49" s="64">
        <f>G48</f>
        <v>517.9</v>
      </c>
      <c r="H49" s="26">
        <f>G49*F49</f>
        <v>2.1751799999999997</v>
      </c>
      <c r="I49" s="27"/>
      <c r="J49" s="28">
        <v>4.1999999999999997E-3</v>
      </c>
      <c r="K49" s="65">
        <f>K48</f>
        <v>516.75</v>
      </c>
      <c r="L49" s="26">
        <f>K49*J49</f>
        <v>2.17035</v>
      </c>
      <c r="M49" s="27"/>
      <c r="N49" s="30">
        <f t="shared" si="41"/>
        <v>-4.8299999999996679E-3</v>
      </c>
      <c r="O49" s="31">
        <f t="shared" si="27"/>
        <v>-2.2205058891676408E-3</v>
      </c>
      <c r="Q49" s="28">
        <f>+J49</f>
        <v>4.1999999999999997E-3</v>
      </c>
      <c r="R49" s="65">
        <f>R48</f>
        <v>516.75</v>
      </c>
      <c r="S49" s="26">
        <f>R49*Q49</f>
        <v>2.17035</v>
      </c>
      <c r="T49" s="27"/>
      <c r="U49" s="30">
        <f t="shared" si="1"/>
        <v>0</v>
      </c>
      <c r="V49" s="31">
        <f t="shared" si="2"/>
        <v>0</v>
      </c>
      <c r="X49" s="28">
        <f>+Q49</f>
        <v>4.1999999999999997E-3</v>
      </c>
      <c r="Y49" s="65">
        <f>Y48</f>
        <v>516.75</v>
      </c>
      <c r="Z49" s="26">
        <f>Y49*X49</f>
        <v>2.17035</v>
      </c>
      <c r="AA49" s="27"/>
      <c r="AB49" s="30">
        <f t="shared" si="3"/>
        <v>0</v>
      </c>
      <c r="AC49" s="31">
        <f t="shared" si="4"/>
        <v>0</v>
      </c>
      <c r="AE49" s="28">
        <f>+X49</f>
        <v>4.1999999999999997E-3</v>
      </c>
      <c r="AF49" s="65">
        <f>AF48</f>
        <v>516.75</v>
      </c>
      <c r="AG49" s="26">
        <f>AF49*AE49</f>
        <v>2.17035</v>
      </c>
      <c r="AH49" s="27"/>
      <c r="AI49" s="30">
        <f t="shared" si="5"/>
        <v>0</v>
      </c>
      <c r="AJ49" s="31">
        <f t="shared" si="6"/>
        <v>0</v>
      </c>
      <c r="AL49" s="28">
        <f>+AE49</f>
        <v>4.1999999999999997E-3</v>
      </c>
      <c r="AM49" s="65">
        <f>AM48</f>
        <v>516.75</v>
      </c>
      <c r="AN49" s="26">
        <f>AM49*AL49</f>
        <v>2.17035</v>
      </c>
      <c r="AO49" s="27"/>
      <c r="AP49" s="30">
        <f t="shared" si="7"/>
        <v>0</v>
      </c>
      <c r="AQ49" s="31">
        <f t="shared" si="8"/>
        <v>0</v>
      </c>
    </row>
    <row r="50" spans="2:43" ht="25.5" x14ac:dyDescent="0.2">
      <c r="B50" s="56" t="s">
        <v>41</v>
      </c>
      <c r="C50" s="35"/>
      <c r="D50" s="35"/>
      <c r="E50" s="35"/>
      <c r="F50" s="67"/>
      <c r="G50" s="59"/>
      <c r="H50" s="60">
        <f>SUM(H47:H49)</f>
        <v>30.182389999999998</v>
      </c>
      <c r="I50" s="68"/>
      <c r="J50" s="69"/>
      <c r="K50" s="70"/>
      <c r="L50" s="60">
        <f>SUM(L47:L49)</f>
        <v>31.2588425</v>
      </c>
      <c r="M50" s="68"/>
      <c r="N50" s="43">
        <f t="shared" si="41"/>
        <v>1.076452500000002</v>
      </c>
      <c r="O50" s="44">
        <f t="shared" si="27"/>
        <v>3.5664919179693923E-2</v>
      </c>
      <c r="Q50" s="69"/>
      <c r="R50" s="70"/>
      <c r="S50" s="60">
        <f>SUM(S47:S49)</f>
        <v>32.846342499999999</v>
      </c>
      <c r="T50" s="68"/>
      <c r="U50" s="43">
        <f t="shared" si="1"/>
        <v>1.5874999999999986</v>
      </c>
      <c r="V50" s="44">
        <f t="shared" si="2"/>
        <v>5.0785629698220543E-2</v>
      </c>
      <c r="X50" s="69"/>
      <c r="Y50" s="70"/>
      <c r="Z50" s="60">
        <f>SUM(Z47:Z49)</f>
        <v>34.436342500000002</v>
      </c>
      <c r="AA50" s="68"/>
      <c r="AB50" s="43">
        <f t="shared" si="3"/>
        <v>1.5900000000000034</v>
      </c>
      <c r="AC50" s="44">
        <f t="shared" si="4"/>
        <v>4.840721611546258E-2</v>
      </c>
      <c r="AE50" s="69"/>
      <c r="AF50" s="70"/>
      <c r="AG50" s="60">
        <f>SUM(AG47:AG49)</f>
        <v>35.8763425</v>
      </c>
      <c r="AH50" s="68"/>
      <c r="AI50" s="43">
        <f t="shared" si="5"/>
        <v>1.4399999999999977</v>
      </c>
      <c r="AJ50" s="44">
        <f t="shared" si="6"/>
        <v>4.1816287545635766E-2</v>
      </c>
      <c r="AL50" s="69"/>
      <c r="AM50" s="70"/>
      <c r="AN50" s="60">
        <f>SUM(AN47:AN49)</f>
        <v>36.786342500000003</v>
      </c>
      <c r="AO50" s="68"/>
      <c r="AP50" s="43">
        <f t="shared" si="7"/>
        <v>0.91000000000000369</v>
      </c>
      <c r="AQ50" s="44">
        <f t="shared" si="8"/>
        <v>2.5364904463157128E-2</v>
      </c>
    </row>
    <row r="51" spans="2:43" ht="25.5" x14ac:dyDescent="0.2">
      <c r="B51" s="71" t="s">
        <v>42</v>
      </c>
      <c r="C51" s="21"/>
      <c r="D51" s="22" t="s">
        <v>30</v>
      </c>
      <c r="E51" s="23"/>
      <c r="F51" s="72">
        <v>4.4000000000000003E-3</v>
      </c>
      <c r="G51" s="64">
        <f>G49</f>
        <v>517.9</v>
      </c>
      <c r="H51" s="73">
        <f t="shared" ref="H51:H57" si="42">G51*F51</f>
        <v>2.2787600000000001</v>
      </c>
      <c r="I51" s="27"/>
      <c r="J51" s="72">
        <v>4.4000000000000003E-3</v>
      </c>
      <c r="K51" s="65">
        <f>K49</f>
        <v>516.75</v>
      </c>
      <c r="L51" s="73">
        <f t="shared" ref="L51:L57" si="43">K51*J51</f>
        <v>2.2737000000000003</v>
      </c>
      <c r="M51" s="27"/>
      <c r="N51" s="30">
        <f t="shared" si="41"/>
        <v>-5.0599999999998424E-3</v>
      </c>
      <c r="O51" s="74">
        <f t="shared" si="27"/>
        <v>-2.2205058891677236E-3</v>
      </c>
      <c r="Q51" s="72">
        <f>+J51</f>
        <v>4.4000000000000003E-3</v>
      </c>
      <c r="R51" s="65">
        <f>R49</f>
        <v>516.75</v>
      </c>
      <c r="S51" s="73">
        <f t="shared" ref="S51:S57" si="44">R51*Q51</f>
        <v>2.2737000000000003</v>
      </c>
      <c r="T51" s="27"/>
      <c r="U51" s="30">
        <f t="shared" si="1"/>
        <v>0</v>
      </c>
      <c r="V51" s="74">
        <f t="shared" si="2"/>
        <v>0</v>
      </c>
      <c r="X51" s="72">
        <f>+Q51</f>
        <v>4.4000000000000003E-3</v>
      </c>
      <c r="Y51" s="65">
        <f>Y49</f>
        <v>516.75</v>
      </c>
      <c r="Z51" s="73">
        <f t="shared" ref="Z51:Z57" si="45">Y51*X51</f>
        <v>2.2737000000000003</v>
      </c>
      <c r="AA51" s="27"/>
      <c r="AB51" s="30">
        <f t="shared" si="3"/>
        <v>0</v>
      </c>
      <c r="AC51" s="74">
        <f t="shared" si="4"/>
        <v>0</v>
      </c>
      <c r="AE51" s="72">
        <f>+X51</f>
        <v>4.4000000000000003E-3</v>
      </c>
      <c r="AF51" s="65">
        <f>AF49</f>
        <v>516.75</v>
      </c>
      <c r="AG51" s="73">
        <f t="shared" ref="AG51:AG57" si="46">AF51*AE51</f>
        <v>2.2737000000000003</v>
      </c>
      <c r="AH51" s="27"/>
      <c r="AI51" s="30">
        <f t="shared" si="5"/>
        <v>0</v>
      </c>
      <c r="AJ51" s="74">
        <f t="shared" si="6"/>
        <v>0</v>
      </c>
      <c r="AL51" s="72">
        <f>+AE51</f>
        <v>4.4000000000000003E-3</v>
      </c>
      <c r="AM51" s="65">
        <f>AM49</f>
        <v>516.75</v>
      </c>
      <c r="AN51" s="73">
        <f t="shared" ref="AN51:AN57" si="47">AM51*AL51</f>
        <v>2.2737000000000003</v>
      </c>
      <c r="AO51" s="27"/>
      <c r="AP51" s="30">
        <f t="shared" si="7"/>
        <v>0</v>
      </c>
      <c r="AQ51" s="74">
        <f t="shared" si="8"/>
        <v>0</v>
      </c>
    </row>
    <row r="52" spans="2:43" ht="25.5" x14ac:dyDescent="0.2">
      <c r="B52" s="71" t="s">
        <v>43</v>
      </c>
      <c r="C52" s="21"/>
      <c r="D52" s="22" t="s">
        <v>30</v>
      </c>
      <c r="E52" s="23"/>
      <c r="F52" s="72">
        <v>1.2999999999999999E-3</v>
      </c>
      <c r="G52" s="64">
        <f>G49</f>
        <v>517.9</v>
      </c>
      <c r="H52" s="73">
        <f t="shared" si="42"/>
        <v>0.67326999999999992</v>
      </c>
      <c r="I52" s="27"/>
      <c r="J52" s="72">
        <v>1.2999999999999999E-3</v>
      </c>
      <c r="K52" s="65">
        <f>K49</f>
        <v>516.75</v>
      </c>
      <c r="L52" s="73">
        <f t="shared" si="43"/>
        <v>0.67177500000000001</v>
      </c>
      <c r="M52" s="27"/>
      <c r="N52" s="30">
        <f t="shared" si="41"/>
        <v>-1.4949999999999131E-3</v>
      </c>
      <c r="O52" s="74">
        <f t="shared" si="27"/>
        <v>-2.2205058891676642E-3</v>
      </c>
      <c r="Q52" s="72">
        <f>+J52</f>
        <v>1.2999999999999999E-3</v>
      </c>
      <c r="R52" s="65">
        <f>R49</f>
        <v>516.75</v>
      </c>
      <c r="S52" s="73">
        <f t="shared" si="44"/>
        <v>0.67177500000000001</v>
      </c>
      <c r="T52" s="27"/>
      <c r="U52" s="30">
        <f t="shared" si="1"/>
        <v>0</v>
      </c>
      <c r="V52" s="74">
        <f t="shared" si="2"/>
        <v>0</v>
      </c>
      <c r="X52" s="72">
        <f>+Q52</f>
        <v>1.2999999999999999E-3</v>
      </c>
      <c r="Y52" s="65">
        <f>Y49</f>
        <v>516.75</v>
      </c>
      <c r="Z52" s="73">
        <f t="shared" si="45"/>
        <v>0.67177500000000001</v>
      </c>
      <c r="AA52" s="27"/>
      <c r="AB52" s="30">
        <f t="shared" si="3"/>
        <v>0</v>
      </c>
      <c r="AC52" s="74">
        <f t="shared" si="4"/>
        <v>0</v>
      </c>
      <c r="AE52" s="72">
        <f>+X52</f>
        <v>1.2999999999999999E-3</v>
      </c>
      <c r="AF52" s="65">
        <f>AF49</f>
        <v>516.75</v>
      </c>
      <c r="AG52" s="73">
        <f t="shared" si="46"/>
        <v>0.67177500000000001</v>
      </c>
      <c r="AH52" s="27"/>
      <c r="AI52" s="30">
        <f t="shared" si="5"/>
        <v>0</v>
      </c>
      <c r="AJ52" s="74">
        <f t="shared" si="6"/>
        <v>0</v>
      </c>
      <c r="AL52" s="72">
        <f>+AE52</f>
        <v>1.2999999999999999E-3</v>
      </c>
      <c r="AM52" s="65">
        <f>AM49</f>
        <v>516.75</v>
      </c>
      <c r="AN52" s="73">
        <f t="shared" si="47"/>
        <v>0.67177500000000001</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7"/>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500</v>
      </c>
      <c r="H54" s="73">
        <f t="shared" si="42"/>
        <v>3.47</v>
      </c>
      <c r="I54" s="27"/>
      <c r="J54" s="72">
        <f>+F54</f>
        <v>6.94E-3</v>
      </c>
      <c r="K54" s="76">
        <f>$F$18</f>
        <v>500</v>
      </c>
      <c r="L54" s="73">
        <f t="shared" si="43"/>
        <v>3.47</v>
      </c>
      <c r="M54" s="27"/>
      <c r="N54" s="30">
        <f t="shared" si="41"/>
        <v>0</v>
      </c>
      <c r="O54" s="74">
        <f t="shared" si="27"/>
        <v>0</v>
      </c>
      <c r="Q54" s="72">
        <f>+J54</f>
        <v>6.94E-3</v>
      </c>
      <c r="R54" s="76">
        <f>$F$18</f>
        <v>500</v>
      </c>
      <c r="S54" s="73">
        <f t="shared" si="44"/>
        <v>3.47</v>
      </c>
      <c r="T54" s="27"/>
      <c r="U54" s="30">
        <f t="shared" si="1"/>
        <v>0</v>
      </c>
      <c r="V54" s="74">
        <f t="shared" si="2"/>
        <v>0</v>
      </c>
      <c r="X54" s="72">
        <f>+Q54</f>
        <v>6.94E-3</v>
      </c>
      <c r="Y54" s="76">
        <f>$F$18</f>
        <v>500</v>
      </c>
      <c r="Z54" s="73">
        <f t="shared" si="45"/>
        <v>3.47</v>
      </c>
      <c r="AA54" s="27"/>
      <c r="AB54" s="30">
        <f t="shared" si="3"/>
        <v>0</v>
      </c>
      <c r="AC54" s="74">
        <f t="shared" si="4"/>
        <v>0</v>
      </c>
      <c r="AE54" s="72">
        <f>+X54</f>
        <v>6.94E-3</v>
      </c>
      <c r="AF54" s="76">
        <f>$F$18</f>
        <v>500</v>
      </c>
      <c r="AG54" s="73">
        <f t="shared" si="46"/>
        <v>3.47</v>
      </c>
      <c r="AH54" s="27"/>
      <c r="AI54" s="30">
        <f t="shared" si="5"/>
        <v>0</v>
      </c>
      <c r="AJ54" s="74">
        <f t="shared" si="6"/>
        <v>0</v>
      </c>
      <c r="AL54" s="72">
        <f>+AE54</f>
        <v>6.94E-3</v>
      </c>
      <c r="AM54" s="76">
        <f>$F$18</f>
        <v>500</v>
      </c>
      <c r="AN54" s="73">
        <f t="shared" si="47"/>
        <v>3.47</v>
      </c>
      <c r="AO54" s="27"/>
      <c r="AP54" s="30">
        <f t="shared" si="7"/>
        <v>0</v>
      </c>
      <c r="AQ54" s="74">
        <f t="shared" si="8"/>
        <v>0</v>
      </c>
    </row>
    <row r="55" spans="2:43" x14ac:dyDescent="0.2">
      <c r="B55" s="49" t="s">
        <v>46</v>
      </c>
      <c r="C55" s="21"/>
      <c r="D55" s="22"/>
      <c r="E55" s="23"/>
      <c r="F55" s="72">
        <v>0.08</v>
      </c>
      <c r="G55" s="77">
        <f>0.64*$F$18</f>
        <v>320</v>
      </c>
      <c r="H55" s="73">
        <f t="shared" si="42"/>
        <v>25.6</v>
      </c>
      <c r="I55" s="27"/>
      <c r="J55" s="72">
        <v>0.08</v>
      </c>
      <c r="K55" s="77">
        <f>$G$55</f>
        <v>320</v>
      </c>
      <c r="L55" s="73">
        <f t="shared" si="43"/>
        <v>25.6</v>
      </c>
      <c r="M55" s="27"/>
      <c r="N55" s="30">
        <f t="shared" si="41"/>
        <v>0</v>
      </c>
      <c r="O55" s="74">
        <f t="shared" si="27"/>
        <v>0</v>
      </c>
      <c r="Q55" s="72">
        <v>0.08</v>
      </c>
      <c r="R55" s="77">
        <f>$G$55</f>
        <v>320</v>
      </c>
      <c r="S55" s="73">
        <f t="shared" si="44"/>
        <v>25.6</v>
      </c>
      <c r="T55" s="27"/>
      <c r="U55" s="30">
        <f t="shared" si="1"/>
        <v>0</v>
      </c>
      <c r="V55" s="74">
        <f t="shared" si="2"/>
        <v>0</v>
      </c>
      <c r="X55" s="72">
        <v>0.08</v>
      </c>
      <c r="Y55" s="77">
        <f>$G$55</f>
        <v>320</v>
      </c>
      <c r="Z55" s="73">
        <f t="shared" si="45"/>
        <v>25.6</v>
      </c>
      <c r="AA55" s="27"/>
      <c r="AB55" s="30">
        <f t="shared" si="3"/>
        <v>0</v>
      </c>
      <c r="AC55" s="74">
        <f t="shared" si="4"/>
        <v>0</v>
      </c>
      <c r="AE55" s="72">
        <v>0.08</v>
      </c>
      <c r="AF55" s="77">
        <f>$G$55</f>
        <v>320</v>
      </c>
      <c r="AG55" s="73">
        <f t="shared" si="46"/>
        <v>25.6</v>
      </c>
      <c r="AH55" s="27"/>
      <c r="AI55" s="30">
        <f t="shared" si="5"/>
        <v>0</v>
      </c>
      <c r="AJ55" s="74">
        <f t="shared" si="6"/>
        <v>0</v>
      </c>
      <c r="AL55" s="72">
        <v>0.08</v>
      </c>
      <c r="AM55" s="77">
        <f>$G$55</f>
        <v>320</v>
      </c>
      <c r="AN55" s="73">
        <f t="shared" si="47"/>
        <v>25.6</v>
      </c>
      <c r="AO55" s="27"/>
      <c r="AP55" s="30">
        <f t="shared" si="7"/>
        <v>0</v>
      </c>
      <c r="AQ55" s="74">
        <f t="shared" si="8"/>
        <v>0</v>
      </c>
    </row>
    <row r="56" spans="2:43" x14ac:dyDescent="0.2">
      <c r="B56" s="49" t="s">
        <v>47</v>
      </c>
      <c r="C56" s="21"/>
      <c r="D56" s="22"/>
      <c r="E56" s="23"/>
      <c r="F56" s="72">
        <v>0.122</v>
      </c>
      <c r="G56" s="77">
        <f>0.18*$F$18</f>
        <v>90</v>
      </c>
      <c r="H56" s="73">
        <f t="shared" si="42"/>
        <v>10.98</v>
      </c>
      <c r="I56" s="27"/>
      <c r="J56" s="72">
        <v>0.122</v>
      </c>
      <c r="K56" s="77">
        <f>$G$56</f>
        <v>90</v>
      </c>
      <c r="L56" s="73">
        <f t="shared" si="43"/>
        <v>10.98</v>
      </c>
      <c r="M56" s="27"/>
      <c r="N56" s="30">
        <f t="shared" si="41"/>
        <v>0</v>
      </c>
      <c r="O56" s="74">
        <f t="shared" si="27"/>
        <v>0</v>
      </c>
      <c r="Q56" s="72">
        <v>0.122</v>
      </c>
      <c r="R56" s="77">
        <f>$G$56</f>
        <v>90</v>
      </c>
      <c r="S56" s="73">
        <f t="shared" si="44"/>
        <v>10.98</v>
      </c>
      <c r="T56" s="27"/>
      <c r="U56" s="30">
        <f t="shared" si="1"/>
        <v>0</v>
      </c>
      <c r="V56" s="74">
        <f t="shared" si="2"/>
        <v>0</v>
      </c>
      <c r="X56" s="72">
        <v>0.122</v>
      </c>
      <c r="Y56" s="77">
        <f>$G$56</f>
        <v>90</v>
      </c>
      <c r="Z56" s="73">
        <f t="shared" si="45"/>
        <v>10.98</v>
      </c>
      <c r="AA56" s="27"/>
      <c r="AB56" s="30">
        <f t="shared" si="3"/>
        <v>0</v>
      </c>
      <c r="AC56" s="74">
        <f t="shared" si="4"/>
        <v>0</v>
      </c>
      <c r="AE56" s="72">
        <v>0.122</v>
      </c>
      <c r="AF56" s="77">
        <f>$G$56</f>
        <v>90</v>
      </c>
      <c r="AG56" s="73">
        <f t="shared" si="46"/>
        <v>10.98</v>
      </c>
      <c r="AH56" s="27"/>
      <c r="AI56" s="30">
        <f t="shared" si="5"/>
        <v>0</v>
      </c>
      <c r="AJ56" s="74">
        <f t="shared" si="6"/>
        <v>0</v>
      </c>
      <c r="AL56" s="72">
        <v>0.122</v>
      </c>
      <c r="AM56" s="77">
        <f>$G$56</f>
        <v>90</v>
      </c>
      <c r="AN56" s="73">
        <f t="shared" si="47"/>
        <v>10.98</v>
      </c>
      <c r="AO56" s="27"/>
      <c r="AP56" s="30">
        <f t="shared" si="7"/>
        <v>0</v>
      </c>
      <c r="AQ56" s="74">
        <f t="shared" si="8"/>
        <v>0</v>
      </c>
    </row>
    <row r="57" spans="2:43" x14ac:dyDescent="0.2">
      <c r="B57" s="11" t="s">
        <v>48</v>
      </c>
      <c r="C57" s="21"/>
      <c r="D57" s="22"/>
      <c r="E57" s="23"/>
      <c r="F57" s="72">
        <v>0.161</v>
      </c>
      <c r="G57" s="77">
        <f>0.18*$F$18</f>
        <v>90</v>
      </c>
      <c r="H57" s="73">
        <f t="shared" si="42"/>
        <v>14.49</v>
      </c>
      <c r="I57" s="27"/>
      <c r="J57" s="72">
        <v>0.161</v>
      </c>
      <c r="K57" s="77">
        <f>$G$57</f>
        <v>90</v>
      </c>
      <c r="L57" s="73">
        <f t="shared" si="43"/>
        <v>14.49</v>
      </c>
      <c r="M57" s="27"/>
      <c r="N57" s="30">
        <f t="shared" si="41"/>
        <v>0</v>
      </c>
      <c r="O57" s="74">
        <f t="shared" si="27"/>
        <v>0</v>
      </c>
      <c r="Q57" s="72">
        <v>0.161</v>
      </c>
      <c r="R57" s="77">
        <f>$G$57</f>
        <v>90</v>
      </c>
      <c r="S57" s="73">
        <f t="shared" si="44"/>
        <v>14.49</v>
      </c>
      <c r="T57" s="27"/>
      <c r="U57" s="30">
        <f t="shared" si="1"/>
        <v>0</v>
      </c>
      <c r="V57" s="74">
        <f t="shared" si="2"/>
        <v>0</v>
      </c>
      <c r="X57" s="72">
        <v>0.161</v>
      </c>
      <c r="Y57" s="77">
        <f>$G$57</f>
        <v>90</v>
      </c>
      <c r="Z57" s="73">
        <f t="shared" si="45"/>
        <v>14.49</v>
      </c>
      <c r="AA57" s="27"/>
      <c r="AB57" s="30">
        <f t="shared" si="3"/>
        <v>0</v>
      </c>
      <c r="AC57" s="74">
        <f t="shared" si="4"/>
        <v>0</v>
      </c>
      <c r="AE57" s="72">
        <v>0.161</v>
      </c>
      <c r="AF57" s="77">
        <f>$G$57</f>
        <v>90</v>
      </c>
      <c r="AG57" s="73">
        <f t="shared" si="46"/>
        <v>14.49</v>
      </c>
      <c r="AH57" s="27"/>
      <c r="AI57" s="30">
        <f t="shared" si="5"/>
        <v>0</v>
      </c>
      <c r="AJ57" s="74">
        <f t="shared" si="6"/>
        <v>0</v>
      </c>
      <c r="AL57" s="72">
        <v>0.161</v>
      </c>
      <c r="AM57" s="77">
        <f>$G$57</f>
        <v>90</v>
      </c>
      <c r="AN57" s="73">
        <f t="shared" si="47"/>
        <v>14.49</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500</v>
      </c>
      <c r="H58" s="73">
        <f>G58*F58</f>
        <v>47</v>
      </c>
      <c r="I58" s="83"/>
      <c r="J58" s="72">
        <v>9.4E-2</v>
      </c>
      <c r="K58" s="82">
        <f>$G$58</f>
        <v>500</v>
      </c>
      <c r="L58" s="73">
        <f>K58*J58</f>
        <v>47</v>
      </c>
      <c r="M58" s="83"/>
      <c r="N58" s="84">
        <f t="shared" si="41"/>
        <v>0</v>
      </c>
      <c r="O58" s="74">
        <f t="shared" si="27"/>
        <v>0</v>
      </c>
      <c r="Q58" s="72">
        <v>9.4E-2</v>
      </c>
      <c r="R58" s="82">
        <f>$G$58</f>
        <v>500</v>
      </c>
      <c r="S58" s="73">
        <f>R58*Q58</f>
        <v>47</v>
      </c>
      <c r="T58" s="83"/>
      <c r="U58" s="84">
        <f t="shared" si="1"/>
        <v>0</v>
      </c>
      <c r="V58" s="74">
        <f t="shared" si="2"/>
        <v>0</v>
      </c>
      <c r="X58" s="72">
        <v>9.4E-2</v>
      </c>
      <c r="Y58" s="82">
        <f>$G$58</f>
        <v>500</v>
      </c>
      <c r="Z58" s="73">
        <f>Y58*X58</f>
        <v>47</v>
      </c>
      <c r="AA58" s="83"/>
      <c r="AB58" s="84">
        <f t="shared" si="3"/>
        <v>0</v>
      </c>
      <c r="AC58" s="74">
        <f t="shared" si="4"/>
        <v>0</v>
      </c>
      <c r="AE58" s="72">
        <v>9.4E-2</v>
      </c>
      <c r="AF58" s="82">
        <f>$G$58</f>
        <v>500</v>
      </c>
      <c r="AG58" s="73">
        <f>AF58*AE58</f>
        <v>47</v>
      </c>
      <c r="AH58" s="83"/>
      <c r="AI58" s="84">
        <f t="shared" si="5"/>
        <v>0</v>
      </c>
      <c r="AJ58" s="74">
        <f t="shared" si="6"/>
        <v>0</v>
      </c>
      <c r="AL58" s="72">
        <v>9.4E-2</v>
      </c>
      <c r="AM58" s="82">
        <f>$G$58</f>
        <v>500</v>
      </c>
      <c r="AN58" s="73">
        <f>AM58*AL58</f>
        <v>47</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0</v>
      </c>
      <c r="H59" s="73">
        <f>G59*F59</f>
        <v>0</v>
      </c>
      <c r="I59" s="83"/>
      <c r="J59" s="72">
        <v>0.11</v>
      </c>
      <c r="K59" s="82">
        <f>$G$59</f>
        <v>0</v>
      </c>
      <c r="L59" s="73">
        <f>K59*J59</f>
        <v>0</v>
      </c>
      <c r="M59" s="83"/>
      <c r="N59" s="84">
        <f t="shared" si="41"/>
        <v>0</v>
      </c>
      <c r="O59" s="74" t="str">
        <f t="shared" si="27"/>
        <v/>
      </c>
      <c r="Q59" s="72">
        <v>0.11</v>
      </c>
      <c r="R59" s="82">
        <f>$G$59</f>
        <v>0</v>
      </c>
      <c r="S59" s="73">
        <f>R59*Q59</f>
        <v>0</v>
      </c>
      <c r="T59" s="83"/>
      <c r="U59" s="84">
        <f t="shared" si="1"/>
        <v>0</v>
      </c>
      <c r="V59" s="74" t="str">
        <f t="shared" si="2"/>
        <v/>
      </c>
      <c r="X59" s="72">
        <v>0.11</v>
      </c>
      <c r="Y59" s="82">
        <f>$G$59</f>
        <v>0</v>
      </c>
      <c r="Z59" s="73">
        <f>Y59*X59</f>
        <v>0</v>
      </c>
      <c r="AA59" s="83"/>
      <c r="AB59" s="84">
        <f t="shared" si="3"/>
        <v>0</v>
      </c>
      <c r="AC59" s="74" t="str">
        <f t="shared" si="4"/>
        <v/>
      </c>
      <c r="AE59" s="72">
        <v>0.11</v>
      </c>
      <c r="AF59" s="82">
        <f>$G$59</f>
        <v>0</v>
      </c>
      <c r="AG59" s="73">
        <f>AF59*AE59</f>
        <v>0</v>
      </c>
      <c r="AH59" s="83"/>
      <c r="AI59" s="84">
        <f t="shared" si="5"/>
        <v>0</v>
      </c>
      <c r="AJ59" s="74" t="str">
        <f t="shared" si="6"/>
        <v/>
      </c>
      <c r="AL59" s="72">
        <v>0.11</v>
      </c>
      <c r="AM59" s="82">
        <f>$G$59</f>
        <v>0</v>
      </c>
      <c r="AN59" s="73">
        <f>AM59*AL59</f>
        <v>0</v>
      </c>
      <c r="AO59" s="83"/>
      <c r="AP59" s="84">
        <f t="shared" si="7"/>
        <v>0</v>
      </c>
      <c r="AQ59" s="74" t="str">
        <f t="shared" si="8"/>
        <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87.924419999999998</v>
      </c>
      <c r="I61" s="100"/>
      <c r="J61" s="101"/>
      <c r="K61" s="101"/>
      <c r="L61" s="99">
        <f>SUM(L51:L57,L50)</f>
        <v>88.994317499999994</v>
      </c>
      <c r="M61" s="102"/>
      <c r="N61" s="103">
        <f t="shared" ref="N61" si="48">L61-H61</f>
        <v>1.0698974999999962</v>
      </c>
      <c r="O61" s="104">
        <f t="shared" ref="O61" si="49">IF((H61)=0,"",(N61/H61))</f>
        <v>1.2168377112979491E-2</v>
      </c>
      <c r="Q61" s="101"/>
      <c r="R61" s="101"/>
      <c r="S61" s="103">
        <f>SUM(S51:S57,S50)</f>
        <v>90.5818175</v>
      </c>
      <c r="T61" s="102"/>
      <c r="U61" s="103">
        <f t="shared" si="1"/>
        <v>1.5875000000000057</v>
      </c>
      <c r="V61" s="104">
        <f>IF((L61)=0,"",(U61/L61))</f>
        <v>1.7838217591814285E-2</v>
      </c>
      <c r="X61" s="101"/>
      <c r="Y61" s="101"/>
      <c r="Z61" s="103">
        <f>SUM(Z51:Z57,Z50)</f>
        <v>92.171817500000003</v>
      </c>
      <c r="AA61" s="102"/>
      <c r="AB61" s="103">
        <f t="shared" si="3"/>
        <v>1.5900000000000034</v>
      </c>
      <c r="AC61" s="104">
        <f>IF((S61)=0,"",(AB61/S61))</f>
        <v>1.7553191621486327E-2</v>
      </c>
      <c r="AE61" s="101"/>
      <c r="AF61" s="101"/>
      <c r="AG61" s="103">
        <f>SUM(AG51:AG57,AG50)</f>
        <v>93.611817500000001</v>
      </c>
      <c r="AH61" s="102"/>
      <c r="AI61" s="103">
        <f t="shared" ref="AI61:AI65" si="50">AG61-Z61</f>
        <v>1.4399999999999977</v>
      </c>
      <c r="AJ61" s="104">
        <f>IF((Z61)=0,"",(AI61/Z61))</f>
        <v>1.5622996693105217E-2</v>
      </c>
      <c r="AL61" s="101"/>
      <c r="AM61" s="101"/>
      <c r="AN61" s="103">
        <f>SUM(AN51:AN57,AN50)</f>
        <v>94.521817499999997</v>
      </c>
      <c r="AO61" s="102"/>
      <c r="AP61" s="103">
        <f t="shared" ref="AP61:AP65" si="51">AN61-AG61</f>
        <v>0.90999999999999659</v>
      </c>
      <c r="AQ61" s="104">
        <f>IF((AG61)=0,"",(AP61/AG61))</f>
        <v>9.7209948946883392E-3</v>
      </c>
    </row>
    <row r="62" spans="2:43" x14ac:dyDescent="0.2">
      <c r="B62" s="105" t="s">
        <v>52</v>
      </c>
      <c r="C62" s="21"/>
      <c r="D62" s="21"/>
      <c r="E62" s="21"/>
      <c r="F62" s="106">
        <v>0.13</v>
      </c>
      <c r="G62" s="107"/>
      <c r="H62" s="108">
        <f>H61*F62</f>
        <v>11.430174600000001</v>
      </c>
      <c r="I62" s="109"/>
      <c r="J62" s="110">
        <v>0.13</v>
      </c>
      <c r="K62" s="109"/>
      <c r="L62" s="111">
        <f>L61*J62</f>
        <v>11.569261274999999</v>
      </c>
      <c r="M62" s="112"/>
      <c r="N62" s="113">
        <f t="shared" si="41"/>
        <v>0.13908667499999794</v>
      </c>
      <c r="O62" s="114">
        <f t="shared" si="27"/>
        <v>1.2168377112979353E-2</v>
      </c>
      <c r="Q62" s="110">
        <v>0.13</v>
      </c>
      <c r="R62" s="109"/>
      <c r="S62" s="111">
        <f>S61*Q62</f>
        <v>11.775636275</v>
      </c>
      <c r="T62" s="112"/>
      <c r="U62" s="113">
        <f t="shared" si="1"/>
        <v>0.20637500000000131</v>
      </c>
      <c r="V62" s="114">
        <f t="shared" ref="V62:V71" si="52">IF((L62)=0,"",(U62/L62))</f>
        <v>1.7838217591814334E-2</v>
      </c>
      <c r="X62" s="110">
        <v>0.13</v>
      </c>
      <c r="Y62" s="109"/>
      <c r="Z62" s="111">
        <f>Z61*X62</f>
        <v>11.982336275000002</v>
      </c>
      <c r="AA62" s="112"/>
      <c r="AB62" s="113">
        <f t="shared" si="3"/>
        <v>0.20670000000000144</v>
      </c>
      <c r="AC62" s="114">
        <f t="shared" ref="AC62:AC71" si="53">IF((S62)=0,"",(AB62/S62))</f>
        <v>1.755319162148641E-2</v>
      </c>
      <c r="AE62" s="110">
        <v>0.13</v>
      </c>
      <c r="AF62" s="109"/>
      <c r="AG62" s="111">
        <f>AG61*AE62</f>
        <v>12.169536275</v>
      </c>
      <c r="AH62" s="112"/>
      <c r="AI62" s="113">
        <f t="shared" si="50"/>
        <v>0.18719999999999892</v>
      </c>
      <c r="AJ62" s="114">
        <f t="shared" ref="AJ62:AJ71" si="54">IF((Z62)=0,"",(AI62/Z62))</f>
        <v>1.5622996693105152E-2</v>
      </c>
      <c r="AL62" s="110">
        <v>0.13</v>
      </c>
      <c r="AM62" s="109"/>
      <c r="AN62" s="111">
        <f>AN61*AL62</f>
        <v>12.287836275</v>
      </c>
      <c r="AO62" s="112"/>
      <c r="AP62" s="113">
        <f t="shared" si="51"/>
        <v>0.11829999999999963</v>
      </c>
      <c r="AQ62" s="114">
        <f t="shared" ref="AQ62:AQ71" si="55">IF((AG62)=0,"",(AP62/AG62))</f>
        <v>9.7209948946883461E-3</v>
      </c>
    </row>
    <row r="63" spans="2:43" x14ac:dyDescent="0.2">
      <c r="B63" s="115" t="s">
        <v>53</v>
      </c>
      <c r="C63" s="21"/>
      <c r="D63" s="21"/>
      <c r="E63" s="21"/>
      <c r="F63" s="116"/>
      <c r="G63" s="107"/>
      <c r="H63" s="108">
        <f>H61+H62</f>
        <v>99.354594599999999</v>
      </c>
      <c r="I63" s="109"/>
      <c r="J63" s="109"/>
      <c r="K63" s="109"/>
      <c r="L63" s="111">
        <f>L61+L62</f>
        <v>100.563578775</v>
      </c>
      <c r="M63" s="112"/>
      <c r="N63" s="113">
        <f t="shared" si="41"/>
        <v>1.2089841749999977</v>
      </c>
      <c r="O63" s="114">
        <f t="shared" si="27"/>
        <v>1.216837711297951E-2</v>
      </c>
      <c r="Q63" s="109"/>
      <c r="R63" s="109"/>
      <c r="S63" s="111">
        <f>S61+S62</f>
        <v>102.357453775</v>
      </c>
      <c r="T63" s="112"/>
      <c r="U63" s="113">
        <f t="shared" si="1"/>
        <v>1.7938749999999999</v>
      </c>
      <c r="V63" s="114">
        <f t="shared" si="52"/>
        <v>1.7838217591814219E-2</v>
      </c>
      <c r="X63" s="109"/>
      <c r="Y63" s="109"/>
      <c r="Z63" s="111">
        <f>Z61+Z62</f>
        <v>104.154153775</v>
      </c>
      <c r="AA63" s="112"/>
      <c r="AB63" s="113">
        <f t="shared" si="3"/>
        <v>1.7967000000000013</v>
      </c>
      <c r="AC63" s="114">
        <f t="shared" si="53"/>
        <v>1.7553191621486303E-2</v>
      </c>
      <c r="AE63" s="109"/>
      <c r="AF63" s="109"/>
      <c r="AG63" s="111">
        <f>AG61+AG62</f>
        <v>105.781353775</v>
      </c>
      <c r="AH63" s="112"/>
      <c r="AI63" s="113">
        <f t="shared" si="50"/>
        <v>1.627200000000002</v>
      </c>
      <c r="AJ63" s="114">
        <f t="shared" si="54"/>
        <v>1.5622996693105263E-2</v>
      </c>
      <c r="AL63" s="109"/>
      <c r="AM63" s="109"/>
      <c r="AN63" s="111">
        <f>AN61+AN62</f>
        <v>106.809653775</v>
      </c>
      <c r="AO63" s="112"/>
      <c r="AP63" s="113">
        <f t="shared" si="51"/>
        <v>1.0283000000000015</v>
      </c>
      <c r="AQ63" s="114">
        <f t="shared" si="55"/>
        <v>9.7209948946883912E-3</v>
      </c>
    </row>
    <row r="64" spans="2:43" ht="15.75" customHeight="1" x14ac:dyDescent="0.2">
      <c r="B64" s="267" t="s">
        <v>54</v>
      </c>
      <c r="C64" s="267"/>
      <c r="D64" s="267"/>
      <c r="E64" s="21"/>
      <c r="F64" s="116"/>
      <c r="G64" s="107"/>
      <c r="H64" s="117">
        <f>ROUND(-H63*10%,2)</f>
        <v>-9.94</v>
      </c>
      <c r="I64" s="109"/>
      <c r="J64" s="109"/>
      <c r="K64" s="109"/>
      <c r="L64" s="118">
        <f>ROUND(-L63*10%,2)</f>
        <v>-10.06</v>
      </c>
      <c r="M64" s="112"/>
      <c r="N64" s="118">
        <f t="shared" si="41"/>
        <v>-0.12000000000000099</v>
      </c>
      <c r="O64" s="119">
        <f t="shared" si="27"/>
        <v>1.2072434607645975E-2</v>
      </c>
      <c r="Q64" s="109"/>
      <c r="R64" s="109"/>
      <c r="S64" s="118">
        <f>ROUND(-S63*10%,2)</f>
        <v>-10.24</v>
      </c>
      <c r="T64" s="112"/>
      <c r="U64" s="118">
        <f t="shared" si="1"/>
        <v>-0.17999999999999972</v>
      </c>
      <c r="V64" s="119">
        <f t="shared" si="52"/>
        <v>1.7892644135188839E-2</v>
      </c>
      <c r="X64" s="109"/>
      <c r="Y64" s="109"/>
      <c r="Z64" s="118">
        <f>ROUND(-Z63*10%,2)</f>
        <v>-10.42</v>
      </c>
      <c r="AA64" s="112"/>
      <c r="AB64" s="118">
        <f t="shared" si="3"/>
        <v>-0.17999999999999972</v>
      </c>
      <c r="AC64" s="119">
        <f t="shared" si="53"/>
        <v>1.7578124999999972E-2</v>
      </c>
      <c r="AE64" s="109"/>
      <c r="AF64" s="109"/>
      <c r="AG64" s="118">
        <f>ROUND(-AG63*10%,2)</f>
        <v>-10.58</v>
      </c>
      <c r="AH64" s="112"/>
      <c r="AI64" s="118">
        <f t="shared" si="50"/>
        <v>-0.16000000000000014</v>
      </c>
      <c r="AJ64" s="119">
        <f t="shared" si="54"/>
        <v>1.5355086372360858E-2</v>
      </c>
      <c r="AL64" s="109"/>
      <c r="AM64" s="109"/>
      <c r="AN64" s="118">
        <f>ROUND(-AN63*10%,2)</f>
        <v>-10.68</v>
      </c>
      <c r="AO64" s="112"/>
      <c r="AP64" s="118">
        <f t="shared" si="51"/>
        <v>-9.9999999999999645E-2</v>
      </c>
      <c r="AQ64" s="119">
        <f t="shared" si="55"/>
        <v>9.4517958412097969E-3</v>
      </c>
    </row>
    <row r="65" spans="1:43" ht="13.5" thickBot="1" x14ac:dyDescent="0.25">
      <c r="B65" s="268" t="s">
        <v>55</v>
      </c>
      <c r="C65" s="268"/>
      <c r="D65" s="268"/>
      <c r="E65" s="120"/>
      <c r="F65" s="121"/>
      <c r="G65" s="122"/>
      <c r="H65" s="123">
        <f>H63+H64</f>
        <v>89.414594600000001</v>
      </c>
      <c r="I65" s="124"/>
      <c r="J65" s="124"/>
      <c r="K65" s="124"/>
      <c r="L65" s="125">
        <f>L63+L64</f>
        <v>90.503578774999994</v>
      </c>
      <c r="M65" s="126"/>
      <c r="N65" s="127">
        <f t="shared" si="41"/>
        <v>1.0889841749999931</v>
      </c>
      <c r="O65" s="128">
        <f t="shared" si="27"/>
        <v>1.2179042804718964E-2</v>
      </c>
      <c r="Q65" s="124"/>
      <c r="R65" s="124"/>
      <c r="S65" s="125">
        <f>S63+S64</f>
        <v>92.117453775000001</v>
      </c>
      <c r="T65" s="126"/>
      <c r="U65" s="127">
        <f t="shared" si="1"/>
        <v>1.6138750000000073</v>
      </c>
      <c r="V65" s="128">
        <f t="shared" si="52"/>
        <v>1.7832167764462056E-2</v>
      </c>
      <c r="X65" s="124"/>
      <c r="Y65" s="124"/>
      <c r="Z65" s="125">
        <f>Z63+Z64</f>
        <v>93.734153774999996</v>
      </c>
      <c r="AA65" s="126"/>
      <c r="AB65" s="127">
        <f t="shared" si="3"/>
        <v>1.6166999999999945</v>
      </c>
      <c r="AC65" s="128">
        <f t="shared" si="53"/>
        <v>1.7550419966544439E-2</v>
      </c>
      <c r="AE65" s="124"/>
      <c r="AF65" s="124"/>
      <c r="AG65" s="125">
        <f>AG63+AG64</f>
        <v>95.201353775000001</v>
      </c>
      <c r="AH65" s="126"/>
      <c r="AI65" s="127">
        <f t="shared" si="50"/>
        <v>1.4672000000000054</v>
      </c>
      <c r="AJ65" s="128">
        <f t="shared" si="54"/>
        <v>1.5652779066228951E-2</v>
      </c>
      <c r="AL65" s="124"/>
      <c r="AM65" s="124"/>
      <c r="AN65" s="125">
        <f>AN63+AN64</f>
        <v>96.129653775000008</v>
      </c>
      <c r="AO65" s="126"/>
      <c r="AP65" s="127">
        <f t="shared" si="51"/>
        <v>0.92830000000000723</v>
      </c>
      <c r="AQ65" s="128">
        <f t="shared" si="55"/>
        <v>9.7509117590277375E-3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83.854420000000005</v>
      </c>
      <c r="I67" s="140"/>
      <c r="J67" s="141"/>
      <c r="K67" s="141"/>
      <c r="L67" s="139">
        <f>SUM(L58:L59,L50,L51:L54)</f>
        <v>84.924317500000001</v>
      </c>
      <c r="M67" s="142"/>
      <c r="N67" s="143">
        <f t="shared" ref="N67:N71" si="56">L67-H67</f>
        <v>1.0698974999999962</v>
      </c>
      <c r="O67" s="104">
        <f t="shared" ref="O67:O71" si="57">IF((H67)=0,"",(N67/H67))</f>
        <v>1.2758987540549396E-2</v>
      </c>
      <c r="Q67" s="141"/>
      <c r="R67" s="141"/>
      <c r="S67" s="143">
        <f>SUM(S58:S59,S50,S51:S54)</f>
        <v>86.511817499999992</v>
      </c>
      <c r="T67" s="142"/>
      <c r="U67" s="143">
        <f t="shared" si="1"/>
        <v>1.5874999999999915</v>
      </c>
      <c r="V67" s="104">
        <f t="shared" si="52"/>
        <v>1.8693114607603312E-2</v>
      </c>
      <c r="X67" s="141"/>
      <c r="Y67" s="141"/>
      <c r="Z67" s="143">
        <f>SUM(Z58:Z59,Z50,Z51:Z54)</f>
        <v>88.101817499999996</v>
      </c>
      <c r="AA67" s="142"/>
      <c r="AB67" s="143">
        <f t="shared" si="3"/>
        <v>1.5900000000000034</v>
      </c>
      <c r="AC67" s="104">
        <f t="shared" si="53"/>
        <v>1.8378991979910761E-2</v>
      </c>
      <c r="AE67" s="141"/>
      <c r="AF67" s="141"/>
      <c r="AG67" s="143">
        <f>SUM(AG58:AG59,AG50,AG51:AG54)</f>
        <v>89.541817499999993</v>
      </c>
      <c r="AH67" s="142"/>
      <c r="AI67" s="143">
        <f t="shared" ref="AI67:AI71" si="58">AG67-Z67</f>
        <v>1.4399999999999977</v>
      </c>
      <c r="AJ67" s="104">
        <f t="shared" si="54"/>
        <v>1.6344725237932779E-2</v>
      </c>
      <c r="AL67" s="141"/>
      <c r="AM67" s="141"/>
      <c r="AN67" s="143">
        <f>SUM(AN58:AN59,AN50,AN51:AN54)</f>
        <v>90.451817500000004</v>
      </c>
      <c r="AO67" s="142"/>
      <c r="AP67" s="143">
        <f t="shared" ref="AP67:AP71" si="59">AN67-AG67</f>
        <v>0.9100000000000108</v>
      </c>
      <c r="AQ67" s="104">
        <f t="shared" si="55"/>
        <v>1.0162849330146899E-2</v>
      </c>
    </row>
    <row r="68" spans="1:43" s="85" customFormat="1" x14ac:dyDescent="0.2">
      <c r="B68" s="144" t="s">
        <v>52</v>
      </c>
      <c r="C68" s="79"/>
      <c r="D68" s="79"/>
      <c r="E68" s="79"/>
      <c r="F68" s="145">
        <v>0.13</v>
      </c>
      <c r="G68" s="138"/>
      <c r="H68" s="146">
        <f>H67*F68</f>
        <v>10.901074600000001</v>
      </c>
      <c r="I68" s="147"/>
      <c r="J68" s="148">
        <v>0.13</v>
      </c>
      <c r="K68" s="149"/>
      <c r="L68" s="150">
        <f>L67*J68</f>
        <v>11.040161275000001</v>
      </c>
      <c r="M68" s="151"/>
      <c r="N68" s="152">
        <f t="shared" si="56"/>
        <v>0.13908667499999972</v>
      </c>
      <c r="O68" s="114">
        <f t="shared" si="57"/>
        <v>1.2758987540549415E-2</v>
      </c>
      <c r="Q68" s="148">
        <v>0.13</v>
      </c>
      <c r="R68" s="149"/>
      <c r="S68" s="150">
        <f>S67*Q68</f>
        <v>11.246536274999999</v>
      </c>
      <c r="T68" s="151"/>
      <c r="U68" s="152">
        <f t="shared" si="1"/>
        <v>0.20637499999999775</v>
      </c>
      <c r="V68" s="114">
        <f t="shared" si="52"/>
        <v>1.8693114607603208E-2</v>
      </c>
      <c r="X68" s="148">
        <v>0.13</v>
      </c>
      <c r="Y68" s="149"/>
      <c r="Z68" s="150">
        <f>Z67*X68</f>
        <v>11.453236275</v>
      </c>
      <c r="AA68" s="151"/>
      <c r="AB68" s="152">
        <f t="shared" si="3"/>
        <v>0.20670000000000144</v>
      </c>
      <c r="AC68" s="114">
        <f t="shared" si="53"/>
        <v>1.8378991979910851E-2</v>
      </c>
      <c r="AE68" s="148">
        <v>0.13</v>
      </c>
      <c r="AF68" s="149"/>
      <c r="AG68" s="150">
        <f>AG67*AE68</f>
        <v>11.640436274999999</v>
      </c>
      <c r="AH68" s="151"/>
      <c r="AI68" s="152">
        <f t="shared" si="58"/>
        <v>0.18719999999999892</v>
      </c>
      <c r="AJ68" s="114">
        <f t="shared" si="54"/>
        <v>1.6344725237932709E-2</v>
      </c>
      <c r="AL68" s="148">
        <v>0.13</v>
      </c>
      <c r="AM68" s="149"/>
      <c r="AN68" s="150">
        <f>AN67*AL68</f>
        <v>11.758736275</v>
      </c>
      <c r="AO68" s="151"/>
      <c r="AP68" s="152">
        <f t="shared" si="59"/>
        <v>0.1183000000000014</v>
      </c>
      <c r="AQ68" s="114">
        <f t="shared" si="55"/>
        <v>1.0162849330146899E-2</v>
      </c>
    </row>
    <row r="69" spans="1:43" s="85" customFormat="1" x14ac:dyDescent="0.2">
      <c r="B69" s="153" t="s">
        <v>53</v>
      </c>
      <c r="C69" s="79"/>
      <c r="D69" s="79"/>
      <c r="E69" s="79"/>
      <c r="F69" s="154"/>
      <c r="G69" s="155"/>
      <c r="H69" s="146">
        <f>H67+H68</f>
        <v>94.755494600000006</v>
      </c>
      <c r="I69" s="147"/>
      <c r="J69" s="147"/>
      <c r="K69" s="147"/>
      <c r="L69" s="150">
        <f>L67+L68</f>
        <v>95.964478775000003</v>
      </c>
      <c r="M69" s="151"/>
      <c r="N69" s="152">
        <f t="shared" si="56"/>
        <v>1.2089841749999977</v>
      </c>
      <c r="O69" s="114">
        <f t="shared" si="57"/>
        <v>1.2758987540549417E-2</v>
      </c>
      <c r="Q69" s="147"/>
      <c r="R69" s="147"/>
      <c r="S69" s="150">
        <f>S67+S68</f>
        <v>97.758353774999989</v>
      </c>
      <c r="T69" s="151"/>
      <c r="U69" s="152">
        <f t="shared" si="1"/>
        <v>1.7938749999999857</v>
      </c>
      <c r="V69" s="114">
        <f t="shared" si="52"/>
        <v>1.869311460760326E-2</v>
      </c>
      <c r="X69" s="147"/>
      <c r="Y69" s="147"/>
      <c r="Z69" s="150">
        <f>Z67+Z68</f>
        <v>99.55505377499999</v>
      </c>
      <c r="AA69" s="151"/>
      <c r="AB69" s="152">
        <f t="shared" si="3"/>
        <v>1.7967000000000013</v>
      </c>
      <c r="AC69" s="114">
        <f t="shared" si="53"/>
        <v>1.8378991979910737E-2</v>
      </c>
      <c r="AE69" s="147"/>
      <c r="AF69" s="147"/>
      <c r="AG69" s="150">
        <f>AG67+AG68</f>
        <v>101.18225377499999</v>
      </c>
      <c r="AH69" s="151"/>
      <c r="AI69" s="152">
        <f t="shared" si="58"/>
        <v>1.627200000000002</v>
      </c>
      <c r="AJ69" s="114">
        <f t="shared" si="54"/>
        <v>1.6344725237932827E-2</v>
      </c>
      <c r="AL69" s="147"/>
      <c r="AM69" s="147"/>
      <c r="AN69" s="150">
        <f>AN67+AN68</f>
        <v>102.21055377500001</v>
      </c>
      <c r="AO69" s="151"/>
      <c r="AP69" s="152">
        <f t="shared" si="59"/>
        <v>1.0283000000000158</v>
      </c>
      <c r="AQ69" s="114">
        <f t="shared" si="55"/>
        <v>1.0162849330146934E-2</v>
      </c>
    </row>
    <row r="70" spans="1:43" s="85" customFormat="1" ht="15.75" customHeight="1" x14ac:dyDescent="0.2">
      <c r="B70" s="269" t="s">
        <v>54</v>
      </c>
      <c r="C70" s="269"/>
      <c r="D70" s="269"/>
      <c r="E70" s="79"/>
      <c r="F70" s="154"/>
      <c r="G70" s="155"/>
      <c r="H70" s="156">
        <f>ROUND(-H69*10%,2)</f>
        <v>-9.48</v>
      </c>
      <c r="I70" s="147"/>
      <c r="J70" s="147"/>
      <c r="K70" s="147"/>
      <c r="L70" s="118">
        <f>ROUND(-L69*10%,2)</f>
        <v>-9.6</v>
      </c>
      <c r="M70" s="151"/>
      <c r="N70" s="157">
        <f t="shared" si="56"/>
        <v>-0.11999999999999922</v>
      </c>
      <c r="O70" s="119">
        <f t="shared" si="57"/>
        <v>1.2658227848101182E-2</v>
      </c>
      <c r="Q70" s="147"/>
      <c r="R70" s="147"/>
      <c r="S70" s="118">
        <f>ROUND(-S69*10%,2)</f>
        <v>-9.7799999999999994</v>
      </c>
      <c r="T70" s="151"/>
      <c r="U70" s="157">
        <f t="shared" si="1"/>
        <v>-0.17999999999999972</v>
      </c>
      <c r="V70" s="119">
        <f t="shared" si="52"/>
        <v>1.8749999999999972E-2</v>
      </c>
      <c r="X70" s="147"/>
      <c r="Y70" s="147"/>
      <c r="Z70" s="118">
        <f>ROUND(-Z69*10%,2)</f>
        <v>-9.9600000000000009</v>
      </c>
      <c r="AA70" s="151"/>
      <c r="AB70" s="157">
        <f t="shared" si="3"/>
        <v>-0.18000000000000149</v>
      </c>
      <c r="AC70" s="119">
        <f t="shared" si="53"/>
        <v>1.8404907975460277E-2</v>
      </c>
      <c r="AE70" s="147"/>
      <c r="AF70" s="147"/>
      <c r="AG70" s="118">
        <f>ROUND(-AG69*10%,2)</f>
        <v>-10.119999999999999</v>
      </c>
      <c r="AH70" s="151"/>
      <c r="AI70" s="157">
        <f t="shared" si="58"/>
        <v>-0.15999999999999837</v>
      </c>
      <c r="AJ70" s="119">
        <f t="shared" si="54"/>
        <v>1.6064257028112285E-2</v>
      </c>
      <c r="AL70" s="147"/>
      <c r="AM70" s="147"/>
      <c r="AN70" s="118">
        <f>ROUND(-AN69*10%,2)</f>
        <v>-10.220000000000001</v>
      </c>
      <c r="AO70" s="151"/>
      <c r="AP70" s="157">
        <f t="shared" si="59"/>
        <v>-0.10000000000000142</v>
      </c>
      <c r="AQ70" s="119">
        <f t="shared" si="55"/>
        <v>9.8814229249013265E-3</v>
      </c>
    </row>
    <row r="71" spans="1:43" s="85" customFormat="1" ht="13.5" thickBot="1" x14ac:dyDescent="0.25">
      <c r="B71" s="266" t="s">
        <v>57</v>
      </c>
      <c r="C71" s="266"/>
      <c r="D71" s="266"/>
      <c r="E71" s="158"/>
      <c r="F71" s="159"/>
      <c r="G71" s="160"/>
      <c r="H71" s="161">
        <f>SUM(H69:H70)</f>
        <v>85.275494600000002</v>
      </c>
      <c r="I71" s="162"/>
      <c r="J71" s="162"/>
      <c r="K71" s="162"/>
      <c r="L71" s="163">
        <f>SUM(L69:L70)</f>
        <v>86.364478775000009</v>
      </c>
      <c r="M71" s="164"/>
      <c r="N71" s="165">
        <f t="shared" si="56"/>
        <v>1.0889841750000073</v>
      </c>
      <c r="O71" s="166">
        <f t="shared" si="57"/>
        <v>1.277018890489094E-2</v>
      </c>
      <c r="Q71" s="162"/>
      <c r="R71" s="162"/>
      <c r="S71" s="163">
        <f>SUM(S69:S70)</f>
        <v>87.978353774999988</v>
      </c>
      <c r="T71" s="164"/>
      <c r="U71" s="165">
        <f t="shared" si="1"/>
        <v>1.6138749999999789</v>
      </c>
      <c r="V71" s="166">
        <f t="shared" si="52"/>
        <v>1.8686791408821058E-2</v>
      </c>
      <c r="X71" s="162"/>
      <c r="Y71" s="162"/>
      <c r="Z71" s="163">
        <f>SUM(Z69:Z70)</f>
        <v>89.595053774999997</v>
      </c>
      <c r="AA71" s="164"/>
      <c r="AB71" s="165">
        <f t="shared" si="3"/>
        <v>1.6167000000000087</v>
      </c>
      <c r="AC71" s="166">
        <f t="shared" si="53"/>
        <v>1.837611106175769E-2</v>
      </c>
      <c r="AE71" s="162"/>
      <c r="AF71" s="162"/>
      <c r="AG71" s="163">
        <f>SUM(AG69:AG70)</f>
        <v>91.062253774999988</v>
      </c>
      <c r="AH71" s="164"/>
      <c r="AI71" s="165">
        <f t="shared" si="58"/>
        <v>1.4671999999999912</v>
      </c>
      <c r="AJ71" s="166">
        <f t="shared" si="54"/>
        <v>1.6375904005644884E-2</v>
      </c>
      <c r="AL71" s="162"/>
      <c r="AM71" s="162"/>
      <c r="AN71" s="163">
        <f>SUM(AN69:AN70)</f>
        <v>91.990553775000009</v>
      </c>
      <c r="AO71" s="164"/>
      <c r="AP71" s="165">
        <f t="shared" si="59"/>
        <v>0.92830000000002144</v>
      </c>
      <c r="AQ71" s="166">
        <f t="shared" si="55"/>
        <v>1.0194125024554078E-2</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B71:D71"/>
    <mergeCell ref="AJ21:AJ22"/>
    <mergeCell ref="AP21:AP22"/>
    <mergeCell ref="AQ21:AQ22"/>
    <mergeCell ref="B64:D64"/>
    <mergeCell ref="B65:D65"/>
    <mergeCell ref="B70:D7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8:D49 D40:D46">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4"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6</xdr:col>
                    <xdr:colOff>476250</xdr:colOff>
                    <xdr:row>16</xdr:row>
                    <xdr:rowOff>171450</xdr:rowOff>
                  </from>
                  <to>
                    <xdr:col>9</xdr:col>
                    <xdr:colOff>533400</xdr:colOff>
                    <xdr:row>18</xdr:row>
                    <xdr:rowOff>28575</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9</xdr:col>
                    <xdr:colOff>361950</xdr:colOff>
                    <xdr:row>16</xdr:row>
                    <xdr:rowOff>114300</xdr:rowOff>
                  </from>
                  <to>
                    <xdr:col>16</xdr:col>
                    <xdr:colOff>57150</xdr:colOff>
                    <xdr:row>18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98"/>
  <sheetViews>
    <sheetView showGridLines="0" view="pageBreakPreview" topLeftCell="A4" zoomScale="60" zoomScaleNormal="85" workbookViewId="0">
      <pane xSplit="5" ySplit="19" topLeftCell="F44" activePane="bottomRight" state="frozen"/>
      <selection activeCell="E72" sqref="E72"/>
      <selection pane="topRight" activeCell="E72" sqref="E72"/>
      <selection pane="bottomLeft" activeCell="E72" sqref="E72"/>
      <selection pane="bottomRight"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9.7109375" style="6" bestFit="1" customWidth="1"/>
    <col min="7" max="7" width="9.85546875" style="6" bestFit="1" customWidth="1"/>
    <col min="8" max="8" width="12.5703125" style="6" bestFit="1" customWidth="1"/>
    <col min="9" max="9" width="2.85546875" style="6" customWidth="1"/>
    <col min="10" max="10" width="11.5703125" style="6" bestFit="1" customWidth="1"/>
    <col min="11" max="11" width="9.85546875" style="6" bestFit="1" customWidth="1"/>
    <col min="12" max="12" width="12.5703125" style="6" bestFit="1" customWidth="1"/>
    <col min="13" max="13" width="2.85546875" style="6" customWidth="1"/>
    <col min="14" max="14" width="11.85546875" style="6" bestFit="1" customWidth="1"/>
    <col min="15" max="15" width="12" style="6" bestFit="1" customWidth="1"/>
    <col min="16" max="16" width="3.85546875" style="6" customWidth="1"/>
    <col min="17" max="17" width="11.28515625" style="6" bestFit="1" customWidth="1"/>
    <col min="18" max="18" width="9.85546875" style="6" bestFit="1" customWidth="1"/>
    <col min="19" max="19" width="12.28515625" style="6" bestFit="1" customWidth="1"/>
    <col min="20" max="20" width="2.710937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2.5703125" style="6" bestFit="1" customWidth="1"/>
    <col min="27" max="27" width="2.710937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2.5703125" style="6" bestFit="1" customWidth="1"/>
    <col min="34" max="34" width="2.7109375" style="6" bestFit="1" customWidth="1"/>
    <col min="35" max="35" width="11.85546875" style="6" bestFit="1" customWidth="1"/>
    <col min="36" max="36" width="12" style="6" bestFit="1" customWidth="1"/>
    <col min="37" max="37" width="4.5703125" style="6" customWidth="1"/>
    <col min="38" max="38" width="11.28515625" style="6" bestFit="1" customWidth="1"/>
    <col min="39" max="39" width="9.85546875" style="6" bestFit="1" customWidth="1"/>
    <col min="40" max="40" width="12.5703125" style="6" bestFit="1" customWidth="1"/>
    <col min="41" max="41" width="2.7109375" style="6" bestFit="1" customWidth="1"/>
    <col min="42" max="42" width="11.855468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45"/>
      <c r="O8" s="194"/>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3</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800</v>
      </c>
      <c r="G18" s="12" t="s">
        <v>7</v>
      </c>
    </row>
    <row r="19" spans="2:43" x14ac:dyDescent="0.2">
      <c r="B19" s="11"/>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24">
        <f>+'Res (100)'!F23</f>
        <v>9.67</v>
      </c>
      <c r="G23" s="25">
        <v>1</v>
      </c>
      <c r="H23" s="233">
        <f>G23*F23</f>
        <v>9.67</v>
      </c>
      <c r="I23" s="27"/>
      <c r="J23" s="24">
        <f>+'Res (100)'!J23</f>
        <v>12.98</v>
      </c>
      <c r="K23" s="29">
        <v>1</v>
      </c>
      <c r="L23" s="233">
        <f>K23*J23</f>
        <v>12.98</v>
      </c>
      <c r="M23" s="27"/>
      <c r="N23" s="234">
        <f>L23-H23</f>
        <v>3.3100000000000005</v>
      </c>
      <c r="O23" s="31">
        <f>IF((H23)=0,"",(N23/H23))</f>
        <v>0.34229576008273016</v>
      </c>
      <c r="Q23" s="24">
        <f>+'Res (100)'!Q23</f>
        <v>16.61</v>
      </c>
      <c r="R23" s="29">
        <v>1</v>
      </c>
      <c r="S23" s="26">
        <f>R23*Q23</f>
        <v>16.61</v>
      </c>
      <c r="T23" s="27"/>
      <c r="U23" s="30">
        <f>S23-L23</f>
        <v>3.629999999999999</v>
      </c>
      <c r="V23" s="31">
        <f>IF((L23)=0,"",(U23/L23))</f>
        <v>0.27966101694915246</v>
      </c>
      <c r="X23" s="24">
        <f>+'Res (100)'!X23</f>
        <v>20.5</v>
      </c>
      <c r="Y23" s="29">
        <v>1</v>
      </c>
      <c r="Z23" s="26">
        <f>Y23*X23</f>
        <v>20.5</v>
      </c>
      <c r="AA23" s="27"/>
      <c r="AB23" s="30">
        <f>Z23-S23</f>
        <v>3.8900000000000006</v>
      </c>
      <c r="AC23" s="31">
        <f>IF((S23)=0,"",(AB23/S23))</f>
        <v>0.23419626730885013</v>
      </c>
      <c r="AE23" s="24">
        <f>+'Res (100)'!AE23</f>
        <v>24.49</v>
      </c>
      <c r="AF23" s="29">
        <v>1</v>
      </c>
      <c r="AG23" s="26">
        <f>AF23*AE23</f>
        <v>24.49</v>
      </c>
      <c r="AH23" s="27"/>
      <c r="AI23" s="30">
        <f>AG23-Z23</f>
        <v>3.9899999999999984</v>
      </c>
      <c r="AJ23" s="31">
        <f>IF((Z23)=0,"",(AI23/Z23))</f>
        <v>0.19463414634146334</v>
      </c>
      <c r="AL23" s="24">
        <f>+'Res (100)'!AL23</f>
        <v>28.1</v>
      </c>
      <c r="AM23" s="29">
        <v>1</v>
      </c>
      <c r="AN23" s="26">
        <f>AM23*AL23</f>
        <v>28.1</v>
      </c>
      <c r="AO23" s="27"/>
      <c r="AP23" s="30">
        <f>AN23-AG23</f>
        <v>3.610000000000003</v>
      </c>
      <c r="AQ23" s="31">
        <f>IF((AG23)=0,"",(AP23/AG23))</f>
        <v>0.14740710494079229</v>
      </c>
    </row>
    <row r="24" spans="2:43" x14ac:dyDescent="0.2">
      <c r="B24" s="21" t="s">
        <v>28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1" si="1">S24-L24</f>
        <v>0</v>
      </c>
      <c r="V24" s="31" t="str">
        <f t="shared" ref="V24:V59" si="2">IF((L24)=0,"",(U24/L24))</f>
        <v/>
      </c>
      <c r="X24" s="24"/>
      <c r="Y24" s="29">
        <v>1</v>
      </c>
      <c r="Z24" s="26">
        <f>Y24*X24</f>
        <v>0</v>
      </c>
      <c r="AA24" s="27"/>
      <c r="AB24" s="30">
        <f t="shared" ref="AB24:AB71" si="3">Z24-S24</f>
        <v>0</v>
      </c>
      <c r="AC24" s="31" t="str">
        <f t="shared" ref="AC24:AC59" si="4">IF((S24)=0,"",(AB24/S24))</f>
        <v/>
      </c>
      <c r="AE24" s="24"/>
      <c r="AF24" s="29">
        <v>1</v>
      </c>
      <c r="AG24" s="26">
        <f>AF24*AE24</f>
        <v>0</v>
      </c>
      <c r="AH24" s="27"/>
      <c r="AI24" s="30">
        <f t="shared" ref="AI24:AI59" si="5">AG24-Z24</f>
        <v>0</v>
      </c>
      <c r="AJ24" s="31" t="str">
        <f t="shared" ref="AJ24:AJ59" si="6">IF((Z24)=0,"",(AI24/Z24))</f>
        <v/>
      </c>
      <c r="AL24" s="24"/>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4"/>
      <c r="K25" s="29">
        <v>1</v>
      </c>
      <c r="L25" s="26">
        <f t="shared" ref="L25:L38" si="9">K25*J25</f>
        <v>0</v>
      </c>
      <c r="M25" s="27"/>
      <c r="N25" s="30">
        <f t="shared" ref="N25:N39" si="10">L25-H25</f>
        <v>0</v>
      </c>
      <c r="O25" s="31" t="str">
        <f t="shared" ref="O25:O39" si="11">IF((H25)=0,"",(N25/H25))</f>
        <v/>
      </c>
      <c r="Q25" s="24"/>
      <c r="R25" s="29">
        <v>1</v>
      </c>
      <c r="S25" s="26">
        <f t="shared" ref="S25:S38" si="12">R25*Q25</f>
        <v>0</v>
      </c>
      <c r="T25" s="27"/>
      <c r="U25" s="30">
        <f t="shared" si="1"/>
        <v>0</v>
      </c>
      <c r="V25" s="31" t="str">
        <f t="shared" si="2"/>
        <v/>
      </c>
      <c r="X25" s="24"/>
      <c r="Y25" s="29">
        <v>1</v>
      </c>
      <c r="Z25" s="26">
        <f t="shared" ref="Z25:Z38" si="13">Y25*X25</f>
        <v>0</v>
      </c>
      <c r="AA25" s="27"/>
      <c r="AB25" s="30">
        <f t="shared" si="3"/>
        <v>0</v>
      </c>
      <c r="AC25" s="31" t="str">
        <f t="shared" si="4"/>
        <v/>
      </c>
      <c r="AE25" s="24"/>
      <c r="AF25" s="29">
        <v>1</v>
      </c>
      <c r="AG25" s="26">
        <f t="shared" ref="AG25:AG38" si="14">AF25*AE25</f>
        <v>0</v>
      </c>
      <c r="AH25" s="27"/>
      <c r="AI25" s="30">
        <f t="shared" si="5"/>
        <v>0</v>
      </c>
      <c r="AJ25" s="31" t="str">
        <f t="shared" si="6"/>
        <v/>
      </c>
      <c r="AL25" s="24"/>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4"/>
      <c r="K26" s="29">
        <v>1</v>
      </c>
      <c r="L26" s="26">
        <f t="shared" si="9"/>
        <v>0</v>
      </c>
      <c r="M26" s="27"/>
      <c r="N26" s="30">
        <f t="shared" si="10"/>
        <v>0</v>
      </c>
      <c r="O26" s="31" t="str">
        <f t="shared" si="11"/>
        <v/>
      </c>
      <c r="Q26" s="24"/>
      <c r="R26" s="29">
        <v>1</v>
      </c>
      <c r="S26" s="26">
        <f t="shared" si="12"/>
        <v>0</v>
      </c>
      <c r="T26" s="27"/>
      <c r="U26" s="30">
        <f t="shared" si="1"/>
        <v>0</v>
      </c>
      <c r="V26" s="31" t="str">
        <f t="shared" si="2"/>
        <v/>
      </c>
      <c r="X26" s="24"/>
      <c r="Y26" s="29">
        <v>1</v>
      </c>
      <c r="Z26" s="26">
        <f t="shared" si="13"/>
        <v>0</v>
      </c>
      <c r="AA26" s="27"/>
      <c r="AB26" s="30">
        <f t="shared" si="3"/>
        <v>0</v>
      </c>
      <c r="AC26" s="31" t="str">
        <f t="shared" si="4"/>
        <v/>
      </c>
      <c r="AE26" s="24"/>
      <c r="AF26" s="29">
        <v>1</v>
      </c>
      <c r="AG26" s="26">
        <f t="shared" si="14"/>
        <v>0</v>
      </c>
      <c r="AH26" s="27"/>
      <c r="AI26" s="30">
        <f t="shared" si="5"/>
        <v>0</v>
      </c>
      <c r="AJ26" s="31" t="str">
        <f t="shared" si="6"/>
        <v/>
      </c>
      <c r="AL26" s="24"/>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4"/>
      <c r="K27" s="29">
        <v>1</v>
      </c>
      <c r="L27" s="26">
        <f t="shared" si="9"/>
        <v>0</v>
      </c>
      <c r="M27" s="27"/>
      <c r="N27" s="30">
        <f t="shared" si="10"/>
        <v>0</v>
      </c>
      <c r="O27" s="31" t="str">
        <f t="shared" si="11"/>
        <v/>
      </c>
      <c r="Q27" s="24"/>
      <c r="R27" s="29">
        <v>1</v>
      </c>
      <c r="S27" s="26">
        <f t="shared" si="12"/>
        <v>0</v>
      </c>
      <c r="T27" s="27"/>
      <c r="U27" s="30">
        <f t="shared" si="1"/>
        <v>0</v>
      </c>
      <c r="V27" s="31" t="str">
        <f t="shared" si="2"/>
        <v/>
      </c>
      <c r="X27" s="24"/>
      <c r="Y27" s="29">
        <v>1</v>
      </c>
      <c r="Z27" s="26">
        <f t="shared" si="13"/>
        <v>0</v>
      </c>
      <c r="AA27" s="27"/>
      <c r="AB27" s="30">
        <f t="shared" si="3"/>
        <v>0</v>
      </c>
      <c r="AC27" s="31" t="str">
        <f t="shared" si="4"/>
        <v/>
      </c>
      <c r="AE27" s="24"/>
      <c r="AF27" s="29">
        <v>1</v>
      </c>
      <c r="AG27" s="26">
        <f t="shared" si="14"/>
        <v>0</v>
      </c>
      <c r="AH27" s="27"/>
      <c r="AI27" s="30">
        <f t="shared" si="5"/>
        <v>0</v>
      </c>
      <c r="AJ27" s="31" t="str">
        <f t="shared" si="6"/>
        <v/>
      </c>
      <c r="AL27" s="24"/>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si="9"/>
        <v>0</v>
      </c>
      <c r="M28" s="27"/>
      <c r="N28" s="30">
        <f t="shared" si="10"/>
        <v>0</v>
      </c>
      <c r="O28" s="31" t="str">
        <f t="shared" si="11"/>
        <v/>
      </c>
      <c r="Q28" s="24"/>
      <c r="R28" s="29">
        <v>1</v>
      </c>
      <c r="S28" s="26">
        <f t="shared" si="12"/>
        <v>0</v>
      </c>
      <c r="T28" s="27"/>
      <c r="U28" s="30">
        <f t="shared" si="1"/>
        <v>0</v>
      </c>
      <c r="V28" s="31" t="str">
        <f t="shared" si="2"/>
        <v/>
      </c>
      <c r="X28" s="24"/>
      <c r="Y28" s="29">
        <v>1</v>
      </c>
      <c r="Z28" s="26">
        <f t="shared" si="13"/>
        <v>0</v>
      </c>
      <c r="AA28" s="27"/>
      <c r="AB28" s="30">
        <f t="shared" si="3"/>
        <v>0</v>
      </c>
      <c r="AC28" s="31" t="str">
        <f t="shared" si="4"/>
        <v/>
      </c>
      <c r="AE28" s="24"/>
      <c r="AF28" s="29">
        <v>1</v>
      </c>
      <c r="AG28" s="26">
        <f t="shared" si="14"/>
        <v>0</v>
      </c>
      <c r="AH28" s="27"/>
      <c r="AI28" s="30">
        <f t="shared" si="5"/>
        <v>0</v>
      </c>
      <c r="AJ28" s="31" t="str">
        <f t="shared" si="6"/>
        <v/>
      </c>
      <c r="AL28" s="24"/>
      <c r="AM28" s="29">
        <v>1</v>
      </c>
      <c r="AN28" s="26">
        <f t="shared" si="15"/>
        <v>0</v>
      </c>
      <c r="AO28" s="27"/>
      <c r="AP28" s="30">
        <f t="shared" si="7"/>
        <v>0</v>
      </c>
      <c r="AQ28" s="31" t="str">
        <f t="shared" si="8"/>
        <v/>
      </c>
    </row>
    <row r="29" spans="2:43" x14ac:dyDescent="0.2">
      <c r="B29" s="21" t="s">
        <v>29</v>
      </c>
      <c r="C29" s="21"/>
      <c r="D29" s="22" t="s">
        <v>30</v>
      </c>
      <c r="E29" s="23"/>
      <c r="F29" s="24">
        <f>+'Res (100)'!F29</f>
        <v>2.3400000000000001E-2</v>
      </c>
      <c r="G29" s="25">
        <f>$F$18</f>
        <v>800</v>
      </c>
      <c r="H29" s="233">
        <f t="shared" si="0"/>
        <v>18.72</v>
      </c>
      <c r="I29" s="27"/>
      <c r="J29" s="24">
        <f>+'Res (100)'!J29</f>
        <v>1.9300000000000001E-2</v>
      </c>
      <c r="K29" s="25">
        <f>$F$18</f>
        <v>800</v>
      </c>
      <c r="L29" s="233">
        <f t="shared" si="9"/>
        <v>15.440000000000001</v>
      </c>
      <c r="M29" s="27"/>
      <c r="N29" s="234">
        <f t="shared" si="10"/>
        <v>-3.2799999999999976</v>
      </c>
      <c r="O29" s="31">
        <f t="shared" si="11"/>
        <v>-0.17521367521367509</v>
      </c>
      <c r="Q29" s="24">
        <f>+'Res (100)'!Q29</f>
        <v>1.5100000000000001E-2</v>
      </c>
      <c r="R29" s="25">
        <f>$F$18</f>
        <v>800</v>
      </c>
      <c r="S29" s="26">
        <f t="shared" si="12"/>
        <v>12.08</v>
      </c>
      <c r="T29" s="27"/>
      <c r="U29" s="30">
        <f t="shared" si="1"/>
        <v>-3.3600000000000012</v>
      </c>
      <c r="V29" s="31">
        <f t="shared" si="2"/>
        <v>-0.21761658031088088</v>
      </c>
      <c r="X29" s="24">
        <f>+'Res (100)'!X29</f>
        <v>1.0500000000000001E-2</v>
      </c>
      <c r="Y29" s="25">
        <f>$F$18</f>
        <v>800</v>
      </c>
      <c r="Z29" s="26">
        <f t="shared" si="13"/>
        <v>8.4</v>
      </c>
      <c r="AA29" s="27"/>
      <c r="AB29" s="30">
        <f t="shared" si="3"/>
        <v>-3.6799999999999997</v>
      </c>
      <c r="AC29" s="31">
        <f t="shared" si="4"/>
        <v>-0.30463576158940397</v>
      </c>
      <c r="AE29" s="24">
        <f>+'Res (100)'!AE29</f>
        <v>5.4000000000000003E-3</v>
      </c>
      <c r="AF29" s="25">
        <f>$F$18</f>
        <v>800</v>
      </c>
      <c r="AG29" s="26">
        <f t="shared" si="14"/>
        <v>4.32</v>
      </c>
      <c r="AH29" s="27"/>
      <c r="AI29" s="30">
        <f t="shared" si="5"/>
        <v>-4.08</v>
      </c>
      <c r="AJ29" s="31">
        <f t="shared" si="6"/>
        <v>-0.48571428571428571</v>
      </c>
      <c r="AL29" s="24">
        <f>+'Res (100)'!AL29</f>
        <v>0</v>
      </c>
      <c r="AM29" s="25">
        <f>$F$18</f>
        <v>800</v>
      </c>
      <c r="AN29" s="26">
        <f t="shared" si="15"/>
        <v>0</v>
      </c>
      <c r="AO29" s="27"/>
      <c r="AP29" s="30">
        <f t="shared" si="7"/>
        <v>-4.32</v>
      </c>
      <c r="AQ29" s="31">
        <f t="shared" si="8"/>
        <v>-1</v>
      </c>
    </row>
    <row r="30" spans="2:43" x14ac:dyDescent="0.2">
      <c r="B30" s="21" t="s">
        <v>31</v>
      </c>
      <c r="C30" s="21"/>
      <c r="D30" s="22"/>
      <c r="E30" s="23"/>
      <c r="F30" s="24"/>
      <c r="G30" s="25">
        <f t="shared" ref="G30" si="16">$F$18</f>
        <v>800</v>
      </c>
      <c r="H30" s="26">
        <f t="shared" si="0"/>
        <v>0</v>
      </c>
      <c r="I30" s="27"/>
      <c r="J30" s="24"/>
      <c r="K30" s="25">
        <f t="shared" ref="K30:K38" si="17">$F$18</f>
        <v>800</v>
      </c>
      <c r="L30" s="26">
        <f t="shared" si="9"/>
        <v>0</v>
      </c>
      <c r="M30" s="27"/>
      <c r="N30" s="30">
        <f t="shared" si="10"/>
        <v>0</v>
      </c>
      <c r="O30" s="31" t="str">
        <f t="shared" si="11"/>
        <v/>
      </c>
      <c r="Q30" s="24"/>
      <c r="R30" s="25">
        <f t="shared" ref="R30:R38" si="18">$F$18</f>
        <v>800</v>
      </c>
      <c r="S30" s="26">
        <f t="shared" si="12"/>
        <v>0</v>
      </c>
      <c r="T30" s="27"/>
      <c r="U30" s="30">
        <f t="shared" si="1"/>
        <v>0</v>
      </c>
      <c r="V30" s="31" t="str">
        <f t="shared" si="2"/>
        <v/>
      </c>
      <c r="X30" s="24"/>
      <c r="Y30" s="25">
        <f t="shared" ref="Y30:Y38" si="19">$F$18</f>
        <v>800</v>
      </c>
      <c r="Z30" s="26">
        <f t="shared" si="13"/>
        <v>0</v>
      </c>
      <c r="AA30" s="27"/>
      <c r="AB30" s="30">
        <f t="shared" si="3"/>
        <v>0</v>
      </c>
      <c r="AC30" s="31" t="str">
        <f t="shared" si="4"/>
        <v/>
      </c>
      <c r="AE30" s="24"/>
      <c r="AF30" s="25">
        <f t="shared" ref="AF30:AF38" si="20">$F$18</f>
        <v>800</v>
      </c>
      <c r="AG30" s="26">
        <f t="shared" si="14"/>
        <v>0</v>
      </c>
      <c r="AH30" s="27"/>
      <c r="AI30" s="30">
        <f t="shared" si="5"/>
        <v>0</v>
      </c>
      <c r="AJ30" s="31" t="str">
        <f t="shared" si="6"/>
        <v/>
      </c>
      <c r="AL30" s="24"/>
      <c r="AM30" s="25">
        <f t="shared" ref="AM30:AM38" si="21">$F$18</f>
        <v>800</v>
      </c>
      <c r="AN30" s="26">
        <f t="shared" si="15"/>
        <v>0</v>
      </c>
      <c r="AO30" s="27"/>
      <c r="AP30" s="30">
        <f t="shared" si="7"/>
        <v>0</v>
      </c>
      <c r="AQ30" s="31" t="str">
        <f t="shared" si="8"/>
        <v/>
      </c>
    </row>
    <row r="31" spans="2:43" x14ac:dyDescent="0.2">
      <c r="B31" s="21" t="s">
        <v>32</v>
      </c>
      <c r="C31" s="21"/>
      <c r="D31" s="22" t="s">
        <v>30</v>
      </c>
      <c r="E31" s="23"/>
      <c r="F31" s="24">
        <f>+'Res (100)'!F31</f>
        <v>0</v>
      </c>
      <c r="G31" s="25">
        <f>$F$18</f>
        <v>800</v>
      </c>
      <c r="H31" s="26">
        <f t="shared" si="0"/>
        <v>0</v>
      </c>
      <c r="I31" s="27"/>
      <c r="J31" s="52">
        <f>+'Res (100)'!J31</f>
        <v>-2.0000000000000002E-5</v>
      </c>
      <c r="K31" s="25">
        <f t="shared" si="17"/>
        <v>800</v>
      </c>
      <c r="L31" s="26">
        <f t="shared" si="9"/>
        <v>-1.6E-2</v>
      </c>
      <c r="M31" s="27"/>
      <c r="N31" s="30">
        <f t="shared" si="10"/>
        <v>-1.6E-2</v>
      </c>
      <c r="O31" s="31" t="str">
        <f t="shared" si="11"/>
        <v/>
      </c>
      <c r="Q31" s="24">
        <f>+'Res (100)'!Q31</f>
        <v>0</v>
      </c>
      <c r="R31" s="25">
        <f t="shared" si="18"/>
        <v>800</v>
      </c>
      <c r="S31" s="26">
        <f t="shared" si="12"/>
        <v>0</v>
      </c>
      <c r="T31" s="27"/>
      <c r="U31" s="30">
        <f t="shared" si="1"/>
        <v>1.6E-2</v>
      </c>
      <c r="V31" s="31">
        <f t="shared" si="2"/>
        <v>-1</v>
      </c>
      <c r="X31" s="24">
        <f>+'Res (100)'!X31</f>
        <v>0</v>
      </c>
      <c r="Y31" s="25">
        <f t="shared" si="19"/>
        <v>800</v>
      </c>
      <c r="Z31" s="26">
        <f t="shared" si="13"/>
        <v>0</v>
      </c>
      <c r="AA31" s="27"/>
      <c r="AB31" s="30">
        <f t="shared" si="3"/>
        <v>0</v>
      </c>
      <c r="AC31" s="31" t="str">
        <f t="shared" si="4"/>
        <v/>
      </c>
      <c r="AE31" s="24">
        <f>+'Res (100)'!AE31</f>
        <v>0</v>
      </c>
      <c r="AF31" s="25">
        <f t="shared" si="20"/>
        <v>800</v>
      </c>
      <c r="AG31" s="26">
        <f t="shared" si="14"/>
        <v>0</v>
      </c>
      <c r="AH31" s="27"/>
      <c r="AI31" s="30">
        <f t="shared" si="5"/>
        <v>0</v>
      </c>
      <c r="AJ31" s="31" t="str">
        <f t="shared" si="6"/>
        <v/>
      </c>
      <c r="AL31" s="24">
        <f>+'Res (100)'!AL31</f>
        <v>0</v>
      </c>
      <c r="AM31" s="25">
        <f t="shared" si="21"/>
        <v>800</v>
      </c>
      <c r="AN31" s="26">
        <f t="shared" si="15"/>
        <v>0</v>
      </c>
      <c r="AO31" s="27"/>
      <c r="AP31" s="30">
        <f t="shared" si="7"/>
        <v>0</v>
      </c>
      <c r="AQ31" s="31" t="str">
        <f t="shared" si="8"/>
        <v/>
      </c>
    </row>
    <row r="32" spans="2:43" x14ac:dyDescent="0.2">
      <c r="B32" s="33"/>
      <c r="C32" s="21"/>
      <c r="D32" s="22"/>
      <c r="E32" s="23"/>
      <c r="F32" s="24"/>
      <c r="G32" s="25">
        <f t="shared" ref="G32:G38" si="22">$F$18</f>
        <v>800</v>
      </c>
      <c r="H32" s="26">
        <f t="shared" si="0"/>
        <v>0</v>
      </c>
      <c r="I32" s="27"/>
      <c r="J32" s="28"/>
      <c r="K32" s="25">
        <f t="shared" si="17"/>
        <v>800</v>
      </c>
      <c r="L32" s="26">
        <f t="shared" si="9"/>
        <v>0</v>
      </c>
      <c r="M32" s="27"/>
      <c r="N32" s="30">
        <f t="shared" si="10"/>
        <v>0</v>
      </c>
      <c r="O32" s="31" t="str">
        <f t="shared" si="11"/>
        <v/>
      </c>
      <c r="Q32" s="24"/>
      <c r="R32" s="25">
        <f t="shared" si="18"/>
        <v>800</v>
      </c>
      <c r="S32" s="26">
        <f t="shared" si="12"/>
        <v>0</v>
      </c>
      <c r="T32" s="27"/>
      <c r="U32" s="30">
        <f t="shared" si="1"/>
        <v>0</v>
      </c>
      <c r="V32" s="31" t="str">
        <f t="shared" si="2"/>
        <v/>
      </c>
      <c r="X32" s="24"/>
      <c r="Y32" s="25">
        <f t="shared" si="19"/>
        <v>800</v>
      </c>
      <c r="Z32" s="26">
        <f t="shared" si="13"/>
        <v>0</v>
      </c>
      <c r="AA32" s="27"/>
      <c r="AB32" s="30">
        <f t="shared" si="3"/>
        <v>0</v>
      </c>
      <c r="AC32" s="31" t="str">
        <f t="shared" si="4"/>
        <v/>
      </c>
      <c r="AE32" s="24"/>
      <c r="AF32" s="25">
        <f t="shared" si="20"/>
        <v>800</v>
      </c>
      <c r="AG32" s="26">
        <f t="shared" si="14"/>
        <v>0</v>
      </c>
      <c r="AH32" s="27"/>
      <c r="AI32" s="30">
        <f t="shared" si="5"/>
        <v>0</v>
      </c>
      <c r="AJ32" s="31" t="str">
        <f t="shared" si="6"/>
        <v/>
      </c>
      <c r="AL32" s="24"/>
      <c r="AM32" s="25">
        <f t="shared" si="21"/>
        <v>800</v>
      </c>
      <c r="AN32" s="26">
        <f t="shared" si="15"/>
        <v>0</v>
      </c>
      <c r="AO32" s="27"/>
      <c r="AP32" s="30">
        <f t="shared" si="7"/>
        <v>0</v>
      </c>
      <c r="AQ32" s="31" t="str">
        <f t="shared" si="8"/>
        <v/>
      </c>
    </row>
    <row r="33" spans="2:43" x14ac:dyDescent="0.2">
      <c r="B33" s="33"/>
      <c r="C33" s="21"/>
      <c r="D33" s="22"/>
      <c r="E33" s="23"/>
      <c r="F33" s="24"/>
      <c r="G33" s="25">
        <f t="shared" si="22"/>
        <v>800</v>
      </c>
      <c r="H33" s="26">
        <f t="shared" si="0"/>
        <v>0</v>
      </c>
      <c r="I33" s="27"/>
      <c r="J33" s="28"/>
      <c r="K33" s="25">
        <f t="shared" si="17"/>
        <v>800</v>
      </c>
      <c r="L33" s="26">
        <f t="shared" si="9"/>
        <v>0</v>
      </c>
      <c r="M33" s="27"/>
      <c r="N33" s="30">
        <f t="shared" si="10"/>
        <v>0</v>
      </c>
      <c r="O33" s="31" t="str">
        <f t="shared" si="11"/>
        <v/>
      </c>
      <c r="Q33" s="28"/>
      <c r="R33" s="25">
        <f t="shared" si="18"/>
        <v>800</v>
      </c>
      <c r="S33" s="26">
        <f t="shared" si="12"/>
        <v>0</v>
      </c>
      <c r="T33" s="27"/>
      <c r="U33" s="30">
        <f t="shared" si="1"/>
        <v>0</v>
      </c>
      <c r="V33" s="31" t="str">
        <f t="shared" si="2"/>
        <v/>
      </c>
      <c r="X33" s="28"/>
      <c r="Y33" s="25">
        <f t="shared" si="19"/>
        <v>800</v>
      </c>
      <c r="Z33" s="26">
        <f t="shared" si="13"/>
        <v>0</v>
      </c>
      <c r="AA33" s="27"/>
      <c r="AB33" s="30">
        <f t="shared" si="3"/>
        <v>0</v>
      </c>
      <c r="AC33" s="31" t="str">
        <f t="shared" si="4"/>
        <v/>
      </c>
      <c r="AE33" s="28"/>
      <c r="AF33" s="25">
        <f t="shared" si="20"/>
        <v>800</v>
      </c>
      <c r="AG33" s="26">
        <f t="shared" si="14"/>
        <v>0</v>
      </c>
      <c r="AH33" s="27"/>
      <c r="AI33" s="30">
        <f t="shared" si="5"/>
        <v>0</v>
      </c>
      <c r="AJ33" s="31" t="str">
        <f t="shared" si="6"/>
        <v/>
      </c>
      <c r="AL33" s="28"/>
      <c r="AM33" s="25">
        <f t="shared" si="21"/>
        <v>800</v>
      </c>
      <c r="AN33" s="26">
        <f t="shared" si="15"/>
        <v>0</v>
      </c>
      <c r="AO33" s="27"/>
      <c r="AP33" s="30">
        <f t="shared" si="7"/>
        <v>0</v>
      </c>
      <c r="AQ33" s="31" t="str">
        <f t="shared" si="8"/>
        <v/>
      </c>
    </row>
    <row r="34" spans="2:43" x14ac:dyDescent="0.2">
      <c r="B34" s="33"/>
      <c r="C34" s="21"/>
      <c r="D34" s="22"/>
      <c r="E34" s="23"/>
      <c r="F34" s="24"/>
      <c r="G34" s="25">
        <f t="shared" si="22"/>
        <v>800</v>
      </c>
      <c r="H34" s="26">
        <f t="shared" si="0"/>
        <v>0</v>
      </c>
      <c r="I34" s="27"/>
      <c r="J34" s="28"/>
      <c r="K34" s="25">
        <f t="shared" si="17"/>
        <v>800</v>
      </c>
      <c r="L34" s="26">
        <f t="shared" si="9"/>
        <v>0</v>
      </c>
      <c r="M34" s="27"/>
      <c r="N34" s="30">
        <f t="shared" si="10"/>
        <v>0</v>
      </c>
      <c r="O34" s="31" t="str">
        <f t="shared" si="11"/>
        <v/>
      </c>
      <c r="Q34" s="28"/>
      <c r="R34" s="25">
        <f t="shared" si="18"/>
        <v>800</v>
      </c>
      <c r="S34" s="26">
        <f t="shared" si="12"/>
        <v>0</v>
      </c>
      <c r="T34" s="27"/>
      <c r="U34" s="30">
        <f t="shared" si="1"/>
        <v>0</v>
      </c>
      <c r="V34" s="31" t="str">
        <f t="shared" si="2"/>
        <v/>
      </c>
      <c r="X34" s="28"/>
      <c r="Y34" s="25">
        <f t="shared" si="19"/>
        <v>800</v>
      </c>
      <c r="Z34" s="26">
        <f t="shared" si="13"/>
        <v>0</v>
      </c>
      <c r="AA34" s="27"/>
      <c r="AB34" s="30">
        <f t="shared" si="3"/>
        <v>0</v>
      </c>
      <c r="AC34" s="31" t="str">
        <f t="shared" si="4"/>
        <v/>
      </c>
      <c r="AE34" s="28"/>
      <c r="AF34" s="25">
        <f t="shared" si="20"/>
        <v>800</v>
      </c>
      <c r="AG34" s="26">
        <f t="shared" si="14"/>
        <v>0</v>
      </c>
      <c r="AH34" s="27"/>
      <c r="AI34" s="30">
        <f t="shared" si="5"/>
        <v>0</v>
      </c>
      <c r="AJ34" s="31" t="str">
        <f t="shared" si="6"/>
        <v/>
      </c>
      <c r="AL34" s="28"/>
      <c r="AM34" s="25">
        <f t="shared" si="21"/>
        <v>800</v>
      </c>
      <c r="AN34" s="26">
        <f t="shared" si="15"/>
        <v>0</v>
      </c>
      <c r="AO34" s="27"/>
      <c r="AP34" s="30">
        <f t="shared" si="7"/>
        <v>0</v>
      </c>
      <c r="AQ34" s="31" t="str">
        <f t="shared" si="8"/>
        <v/>
      </c>
    </row>
    <row r="35" spans="2:43" x14ac:dyDescent="0.2">
      <c r="B35" s="33"/>
      <c r="C35" s="21"/>
      <c r="D35" s="22"/>
      <c r="E35" s="23"/>
      <c r="F35" s="24"/>
      <c r="G35" s="25">
        <f t="shared" si="22"/>
        <v>800</v>
      </c>
      <c r="H35" s="26">
        <f t="shared" si="0"/>
        <v>0</v>
      </c>
      <c r="I35" s="27"/>
      <c r="J35" s="28"/>
      <c r="K35" s="25">
        <f t="shared" si="17"/>
        <v>800</v>
      </c>
      <c r="L35" s="26">
        <f t="shared" si="9"/>
        <v>0</v>
      </c>
      <c r="M35" s="27"/>
      <c r="N35" s="30">
        <f t="shared" si="10"/>
        <v>0</v>
      </c>
      <c r="O35" s="31" t="str">
        <f t="shared" si="11"/>
        <v/>
      </c>
      <c r="Q35" s="28"/>
      <c r="R35" s="25">
        <f t="shared" si="18"/>
        <v>800</v>
      </c>
      <c r="S35" s="26">
        <f t="shared" si="12"/>
        <v>0</v>
      </c>
      <c r="T35" s="27"/>
      <c r="U35" s="30">
        <f t="shared" si="1"/>
        <v>0</v>
      </c>
      <c r="V35" s="31" t="str">
        <f t="shared" si="2"/>
        <v/>
      </c>
      <c r="X35" s="28"/>
      <c r="Y35" s="25">
        <f t="shared" si="19"/>
        <v>800</v>
      </c>
      <c r="Z35" s="26">
        <f t="shared" si="13"/>
        <v>0</v>
      </c>
      <c r="AA35" s="27"/>
      <c r="AB35" s="30">
        <f t="shared" si="3"/>
        <v>0</v>
      </c>
      <c r="AC35" s="31" t="str">
        <f t="shared" si="4"/>
        <v/>
      </c>
      <c r="AE35" s="28"/>
      <c r="AF35" s="25">
        <f t="shared" si="20"/>
        <v>800</v>
      </c>
      <c r="AG35" s="26">
        <f t="shared" si="14"/>
        <v>0</v>
      </c>
      <c r="AH35" s="27"/>
      <c r="AI35" s="30">
        <f t="shared" si="5"/>
        <v>0</v>
      </c>
      <c r="AJ35" s="31" t="str">
        <f t="shared" si="6"/>
        <v/>
      </c>
      <c r="AL35" s="28"/>
      <c r="AM35" s="25">
        <f t="shared" si="21"/>
        <v>800</v>
      </c>
      <c r="AN35" s="26">
        <f t="shared" si="15"/>
        <v>0</v>
      </c>
      <c r="AO35" s="27"/>
      <c r="AP35" s="30">
        <f t="shared" si="7"/>
        <v>0</v>
      </c>
      <c r="AQ35" s="31" t="str">
        <f t="shared" si="8"/>
        <v/>
      </c>
    </row>
    <row r="36" spans="2:43" x14ac:dyDescent="0.2">
      <c r="B36" s="33"/>
      <c r="C36" s="21"/>
      <c r="D36" s="22"/>
      <c r="E36" s="23"/>
      <c r="F36" s="24"/>
      <c r="G36" s="25">
        <f t="shared" si="22"/>
        <v>800</v>
      </c>
      <c r="H36" s="26">
        <f t="shared" si="0"/>
        <v>0</v>
      </c>
      <c r="I36" s="27"/>
      <c r="J36" s="28"/>
      <c r="K36" s="25">
        <f t="shared" si="17"/>
        <v>800</v>
      </c>
      <c r="L36" s="26">
        <f t="shared" si="9"/>
        <v>0</v>
      </c>
      <c r="M36" s="27"/>
      <c r="N36" s="30">
        <f t="shared" si="10"/>
        <v>0</v>
      </c>
      <c r="O36" s="31" t="str">
        <f t="shared" si="11"/>
        <v/>
      </c>
      <c r="Q36" s="28"/>
      <c r="R36" s="25">
        <f t="shared" si="18"/>
        <v>800</v>
      </c>
      <c r="S36" s="26">
        <f t="shared" si="12"/>
        <v>0</v>
      </c>
      <c r="T36" s="27"/>
      <c r="U36" s="30">
        <f t="shared" si="1"/>
        <v>0</v>
      </c>
      <c r="V36" s="31" t="str">
        <f t="shared" si="2"/>
        <v/>
      </c>
      <c r="X36" s="28"/>
      <c r="Y36" s="25">
        <f t="shared" si="19"/>
        <v>800</v>
      </c>
      <c r="Z36" s="26">
        <f t="shared" si="13"/>
        <v>0</v>
      </c>
      <c r="AA36" s="27"/>
      <c r="AB36" s="30">
        <f t="shared" si="3"/>
        <v>0</v>
      </c>
      <c r="AC36" s="31" t="str">
        <f t="shared" si="4"/>
        <v/>
      </c>
      <c r="AE36" s="28"/>
      <c r="AF36" s="25">
        <f t="shared" si="20"/>
        <v>800</v>
      </c>
      <c r="AG36" s="26">
        <f t="shared" si="14"/>
        <v>0</v>
      </c>
      <c r="AH36" s="27"/>
      <c r="AI36" s="30">
        <f t="shared" si="5"/>
        <v>0</v>
      </c>
      <c r="AJ36" s="31" t="str">
        <f t="shared" si="6"/>
        <v/>
      </c>
      <c r="AL36" s="28"/>
      <c r="AM36" s="25">
        <f t="shared" si="21"/>
        <v>800</v>
      </c>
      <c r="AN36" s="26">
        <f t="shared" si="15"/>
        <v>0</v>
      </c>
      <c r="AO36" s="27"/>
      <c r="AP36" s="30">
        <f t="shared" si="7"/>
        <v>0</v>
      </c>
      <c r="AQ36" s="31" t="str">
        <f t="shared" si="8"/>
        <v/>
      </c>
    </row>
    <row r="37" spans="2:43" x14ac:dyDescent="0.2">
      <c r="B37" s="33"/>
      <c r="C37" s="21"/>
      <c r="D37" s="22"/>
      <c r="E37" s="23"/>
      <c r="F37" s="24"/>
      <c r="G37" s="25">
        <f t="shared" si="22"/>
        <v>800</v>
      </c>
      <c r="H37" s="26">
        <f t="shared" si="0"/>
        <v>0</v>
      </c>
      <c r="I37" s="27"/>
      <c r="J37" s="28"/>
      <c r="K37" s="25">
        <f t="shared" si="17"/>
        <v>800</v>
      </c>
      <c r="L37" s="26">
        <f t="shared" si="9"/>
        <v>0</v>
      </c>
      <c r="M37" s="27"/>
      <c r="N37" s="30">
        <f t="shared" si="10"/>
        <v>0</v>
      </c>
      <c r="O37" s="31" t="str">
        <f t="shared" si="11"/>
        <v/>
      </c>
      <c r="Q37" s="28"/>
      <c r="R37" s="25">
        <f t="shared" si="18"/>
        <v>800</v>
      </c>
      <c r="S37" s="26">
        <f t="shared" si="12"/>
        <v>0</v>
      </c>
      <c r="T37" s="27"/>
      <c r="U37" s="30">
        <f t="shared" si="1"/>
        <v>0</v>
      </c>
      <c r="V37" s="31" t="str">
        <f t="shared" si="2"/>
        <v/>
      </c>
      <c r="X37" s="28"/>
      <c r="Y37" s="25">
        <f t="shared" si="19"/>
        <v>800</v>
      </c>
      <c r="Z37" s="26">
        <f t="shared" si="13"/>
        <v>0</v>
      </c>
      <c r="AA37" s="27"/>
      <c r="AB37" s="30">
        <f t="shared" si="3"/>
        <v>0</v>
      </c>
      <c r="AC37" s="31" t="str">
        <f t="shared" si="4"/>
        <v/>
      </c>
      <c r="AE37" s="28"/>
      <c r="AF37" s="25">
        <f t="shared" si="20"/>
        <v>800</v>
      </c>
      <c r="AG37" s="26">
        <f t="shared" si="14"/>
        <v>0</v>
      </c>
      <c r="AH37" s="27"/>
      <c r="AI37" s="30">
        <f t="shared" si="5"/>
        <v>0</v>
      </c>
      <c r="AJ37" s="31" t="str">
        <f t="shared" si="6"/>
        <v/>
      </c>
      <c r="AL37" s="28"/>
      <c r="AM37" s="25">
        <f t="shared" si="21"/>
        <v>800</v>
      </c>
      <c r="AN37" s="26">
        <f t="shared" si="15"/>
        <v>0</v>
      </c>
      <c r="AO37" s="27"/>
      <c r="AP37" s="30">
        <f t="shared" si="7"/>
        <v>0</v>
      </c>
      <c r="AQ37" s="31" t="str">
        <f t="shared" si="8"/>
        <v/>
      </c>
    </row>
    <row r="38" spans="2:43" x14ac:dyDescent="0.2">
      <c r="B38" s="33"/>
      <c r="C38" s="21"/>
      <c r="D38" s="22"/>
      <c r="E38" s="23"/>
      <c r="F38" s="24"/>
      <c r="G38" s="25">
        <f t="shared" si="22"/>
        <v>800</v>
      </c>
      <c r="H38" s="26">
        <f t="shared" si="0"/>
        <v>0</v>
      </c>
      <c r="I38" s="27"/>
      <c r="J38" s="28"/>
      <c r="K38" s="25">
        <f t="shared" si="17"/>
        <v>800</v>
      </c>
      <c r="L38" s="26">
        <f t="shared" si="9"/>
        <v>0</v>
      </c>
      <c r="M38" s="27"/>
      <c r="N38" s="30">
        <f t="shared" si="10"/>
        <v>0</v>
      </c>
      <c r="O38" s="31" t="str">
        <f t="shared" si="11"/>
        <v/>
      </c>
      <c r="Q38" s="28"/>
      <c r="R38" s="25">
        <f t="shared" si="18"/>
        <v>800</v>
      </c>
      <c r="S38" s="26">
        <f t="shared" si="12"/>
        <v>0</v>
      </c>
      <c r="T38" s="27"/>
      <c r="U38" s="30">
        <f t="shared" si="1"/>
        <v>0</v>
      </c>
      <c r="V38" s="31" t="str">
        <f t="shared" si="2"/>
        <v/>
      </c>
      <c r="X38" s="28"/>
      <c r="Y38" s="25">
        <f t="shared" si="19"/>
        <v>800</v>
      </c>
      <c r="Z38" s="26">
        <f t="shared" si="13"/>
        <v>0</v>
      </c>
      <c r="AA38" s="27"/>
      <c r="AB38" s="30">
        <f t="shared" si="3"/>
        <v>0</v>
      </c>
      <c r="AC38" s="31" t="str">
        <f t="shared" si="4"/>
        <v/>
      </c>
      <c r="AE38" s="28"/>
      <c r="AF38" s="25">
        <f t="shared" si="20"/>
        <v>800</v>
      </c>
      <c r="AG38" s="26">
        <f t="shared" si="14"/>
        <v>0</v>
      </c>
      <c r="AH38" s="27"/>
      <c r="AI38" s="30">
        <f t="shared" si="5"/>
        <v>0</v>
      </c>
      <c r="AJ38" s="31" t="str">
        <f t="shared" si="6"/>
        <v/>
      </c>
      <c r="AL38" s="28"/>
      <c r="AM38" s="25">
        <f t="shared" si="21"/>
        <v>800</v>
      </c>
      <c r="AN38" s="26">
        <f t="shared" si="15"/>
        <v>0</v>
      </c>
      <c r="AO38" s="27"/>
      <c r="AP38" s="30">
        <f t="shared" si="7"/>
        <v>0</v>
      </c>
      <c r="AQ38" s="31" t="str">
        <f t="shared" si="8"/>
        <v/>
      </c>
    </row>
    <row r="39" spans="2:43" s="45" customFormat="1" x14ac:dyDescent="0.2">
      <c r="B39" s="34" t="s">
        <v>33</v>
      </c>
      <c r="C39" s="35"/>
      <c r="D39" s="36"/>
      <c r="E39" s="35"/>
      <c r="F39" s="37"/>
      <c r="G39" s="38"/>
      <c r="H39" s="39">
        <f>SUM(H23:H38)</f>
        <v>28.39</v>
      </c>
      <c r="I39" s="40"/>
      <c r="J39" s="41"/>
      <c r="K39" s="42"/>
      <c r="L39" s="39">
        <f>SUM(L23:L38)</f>
        <v>28.404000000000003</v>
      </c>
      <c r="M39" s="40"/>
      <c r="N39" s="43">
        <f t="shared" si="10"/>
        <v>1.4000000000002899E-2</v>
      </c>
      <c r="O39" s="44">
        <f t="shared" si="11"/>
        <v>4.9313138429034516E-4</v>
      </c>
      <c r="Q39" s="41"/>
      <c r="R39" s="42"/>
      <c r="S39" s="39">
        <f>SUM(S23:S38)</f>
        <v>28.689999999999998</v>
      </c>
      <c r="T39" s="40"/>
      <c r="U39" s="43">
        <f t="shared" si="1"/>
        <v>0.28599999999999426</v>
      </c>
      <c r="V39" s="44">
        <f t="shared" si="2"/>
        <v>1.0069004365582109E-2</v>
      </c>
      <c r="X39" s="41"/>
      <c r="Y39" s="42"/>
      <c r="Z39" s="39">
        <f>SUM(Z23:Z38)</f>
        <v>28.9</v>
      </c>
      <c r="AA39" s="40"/>
      <c r="AB39" s="43">
        <f t="shared" si="3"/>
        <v>0.21000000000000085</v>
      </c>
      <c r="AC39" s="44">
        <f t="shared" si="4"/>
        <v>7.3196235622168303E-3</v>
      </c>
      <c r="AE39" s="41"/>
      <c r="AF39" s="42"/>
      <c r="AG39" s="39">
        <f>SUM(AG23:AG38)</f>
        <v>28.81</v>
      </c>
      <c r="AH39" s="40"/>
      <c r="AI39" s="43">
        <f t="shared" si="5"/>
        <v>-8.9999999999999858E-2</v>
      </c>
      <c r="AJ39" s="44">
        <f t="shared" si="6"/>
        <v>-3.1141868512110679E-3</v>
      </c>
      <c r="AL39" s="41"/>
      <c r="AM39" s="42"/>
      <c r="AN39" s="39">
        <f>SUM(AN23:AN38)</f>
        <v>28.1</v>
      </c>
      <c r="AO39" s="40"/>
      <c r="AP39" s="43">
        <f t="shared" si="7"/>
        <v>-0.7099999999999973</v>
      </c>
      <c r="AQ39" s="44">
        <f t="shared" si="8"/>
        <v>-2.4644220756681615E-2</v>
      </c>
    </row>
    <row r="40" spans="2:43" ht="38.25" x14ac:dyDescent="0.2">
      <c r="B40" s="46" t="str">
        <f>+'Res (100)'!B40</f>
        <v>Deferral/Variance Account Disposition Rate Rider Group 1</v>
      </c>
      <c r="C40" s="21"/>
      <c r="D40" s="22" t="s">
        <v>30</v>
      </c>
      <c r="E40" s="23"/>
      <c r="F40" s="24">
        <v>0</v>
      </c>
      <c r="G40" s="25">
        <f>$F$18</f>
        <v>800</v>
      </c>
      <c r="H40" s="26">
        <f>G40*F40</f>
        <v>0</v>
      </c>
      <c r="I40" s="27"/>
      <c r="J40" s="28">
        <f>+'Res (100)'!J40</f>
        <v>-8.2600000000000002E-4</v>
      </c>
      <c r="K40" s="25">
        <f>$F$18</f>
        <v>800</v>
      </c>
      <c r="L40" s="26">
        <f>K40*J40</f>
        <v>-0.66080000000000005</v>
      </c>
      <c r="M40" s="27"/>
      <c r="N40" s="30">
        <f>L40-H40</f>
        <v>-0.66080000000000005</v>
      </c>
      <c r="O40" s="31" t="str">
        <f>IF((H40)=0,"",(N40/H40))</f>
        <v/>
      </c>
      <c r="Q40" s="28"/>
      <c r="R40" s="25">
        <f>$F$18</f>
        <v>800</v>
      </c>
      <c r="S40" s="26">
        <f>R40*Q40</f>
        <v>0</v>
      </c>
      <c r="T40" s="27"/>
      <c r="U40" s="30">
        <f t="shared" si="1"/>
        <v>0.66080000000000005</v>
      </c>
      <c r="V40" s="31">
        <f t="shared" si="2"/>
        <v>-1</v>
      </c>
      <c r="X40" s="28"/>
      <c r="Y40" s="25">
        <f>$F$18</f>
        <v>800</v>
      </c>
      <c r="Z40" s="26">
        <f>Y40*X40</f>
        <v>0</v>
      </c>
      <c r="AA40" s="27"/>
      <c r="AB40" s="30">
        <f t="shared" si="3"/>
        <v>0</v>
      </c>
      <c r="AC40" s="31" t="str">
        <f t="shared" si="4"/>
        <v/>
      </c>
      <c r="AE40" s="28"/>
      <c r="AF40" s="25">
        <f>$F$18</f>
        <v>800</v>
      </c>
      <c r="AG40" s="26">
        <f>AF40*AE40</f>
        <v>0</v>
      </c>
      <c r="AH40" s="27"/>
      <c r="AI40" s="30">
        <f t="shared" si="5"/>
        <v>0</v>
      </c>
      <c r="AJ40" s="31" t="str">
        <f t="shared" si="6"/>
        <v/>
      </c>
      <c r="AL40" s="28"/>
      <c r="AM40" s="25">
        <f>$F$18</f>
        <v>800</v>
      </c>
      <c r="AN40" s="26">
        <f>AM40*AL40</f>
        <v>0</v>
      </c>
      <c r="AO40" s="27"/>
      <c r="AP40" s="30">
        <f t="shared" si="7"/>
        <v>0</v>
      </c>
      <c r="AQ40" s="31" t="str">
        <f t="shared" si="8"/>
        <v/>
      </c>
    </row>
    <row r="41" spans="2:43" ht="38.25" x14ac:dyDescent="0.2">
      <c r="B41" s="46" t="str">
        <f>+'Res (100)'!B41</f>
        <v>Deferral/Variance Account Disposition Rate Rider Group 2</v>
      </c>
      <c r="C41" s="21"/>
      <c r="D41" s="22" t="s">
        <v>27</v>
      </c>
      <c r="E41" s="23"/>
      <c r="F41" s="24"/>
      <c r="G41" s="25">
        <f t="shared" ref="G41:G43" si="23">$F$18</f>
        <v>800</v>
      </c>
      <c r="H41" s="26">
        <f t="shared" ref="H41:H45" si="24">G41*F41</f>
        <v>0</v>
      </c>
      <c r="I41" s="47"/>
      <c r="J41" s="28">
        <f>+'Res (100)'!J41</f>
        <v>1.1200000000000001</v>
      </c>
      <c r="K41" s="25">
        <v>1</v>
      </c>
      <c r="L41" s="26">
        <f t="shared" ref="L41:L45" si="25">K41*J41</f>
        <v>1.1200000000000001</v>
      </c>
      <c r="M41" s="48"/>
      <c r="N41" s="30">
        <f t="shared" ref="N41:N45" si="26">L41-H41</f>
        <v>1.1200000000000001</v>
      </c>
      <c r="O41" s="31" t="str">
        <f t="shared" ref="O41:O65" si="27">IF((H41)=0,"",(N41/H41))</f>
        <v/>
      </c>
      <c r="Q41" s="28"/>
      <c r="R41" s="25">
        <f t="shared" ref="R41:R43" si="28">$F$18</f>
        <v>800</v>
      </c>
      <c r="S41" s="26">
        <f t="shared" ref="S41:S43" si="29">R41*Q41</f>
        <v>0</v>
      </c>
      <c r="T41" s="48"/>
      <c r="U41" s="30">
        <f t="shared" si="1"/>
        <v>-1.1200000000000001</v>
      </c>
      <c r="V41" s="31">
        <f t="shared" si="2"/>
        <v>-1</v>
      </c>
      <c r="X41" s="28"/>
      <c r="Y41" s="25">
        <f t="shared" ref="Y41:Y43" si="30">$F$18</f>
        <v>800</v>
      </c>
      <c r="Z41" s="26">
        <f t="shared" ref="Z41:Z43" si="31">Y41*X41</f>
        <v>0</v>
      </c>
      <c r="AA41" s="48"/>
      <c r="AB41" s="30">
        <f t="shared" si="3"/>
        <v>0</v>
      </c>
      <c r="AC41" s="31" t="str">
        <f t="shared" si="4"/>
        <v/>
      </c>
      <c r="AE41" s="28"/>
      <c r="AF41" s="25">
        <f t="shared" ref="AF41:AF43" si="32">$F$18</f>
        <v>800</v>
      </c>
      <c r="AG41" s="26">
        <f t="shared" ref="AG41:AG43" si="33">AF41*AE41</f>
        <v>0</v>
      </c>
      <c r="AH41" s="48"/>
      <c r="AI41" s="30">
        <f t="shared" si="5"/>
        <v>0</v>
      </c>
      <c r="AJ41" s="31" t="str">
        <f t="shared" si="6"/>
        <v/>
      </c>
      <c r="AL41" s="28"/>
      <c r="AM41" s="25">
        <f t="shared" ref="AM41:AM43" si="34">$F$18</f>
        <v>800</v>
      </c>
      <c r="AN41" s="26">
        <f t="shared" ref="AN41:AN43" si="35">AM41*AL41</f>
        <v>0</v>
      </c>
      <c r="AO41" s="48"/>
      <c r="AP41" s="30">
        <f t="shared" si="7"/>
        <v>0</v>
      </c>
      <c r="AQ41" s="31" t="str">
        <f t="shared" si="8"/>
        <v/>
      </c>
    </row>
    <row r="42" spans="2:43" ht="38.25" x14ac:dyDescent="0.2">
      <c r="B42" s="46" t="str">
        <f>+'Res (100)'!B42</f>
        <v>Deferral / Variance Accounts Balances (excluding Global Adj.) - NON-WMP</v>
      </c>
      <c r="C42" s="21"/>
      <c r="D42" s="22" t="s">
        <v>30</v>
      </c>
      <c r="E42" s="23"/>
      <c r="F42" s="24"/>
      <c r="G42" s="25">
        <f t="shared" si="23"/>
        <v>800</v>
      </c>
      <c r="H42" s="26">
        <f t="shared" si="24"/>
        <v>0</v>
      </c>
      <c r="I42" s="47"/>
      <c r="J42" s="28">
        <f>+'Res (100)'!J42</f>
        <v>-1.5089999999999999E-3</v>
      </c>
      <c r="K42" s="25">
        <f t="shared" ref="K42:K43" si="36">$F$18</f>
        <v>800</v>
      </c>
      <c r="L42" s="26">
        <f t="shared" si="25"/>
        <v>-1.2071999999999998</v>
      </c>
      <c r="M42" s="48"/>
      <c r="N42" s="30">
        <f t="shared" si="26"/>
        <v>-1.2071999999999998</v>
      </c>
      <c r="O42" s="31" t="str">
        <f t="shared" si="27"/>
        <v/>
      </c>
      <c r="Q42" s="28"/>
      <c r="R42" s="25">
        <f t="shared" si="28"/>
        <v>800</v>
      </c>
      <c r="S42" s="26">
        <f t="shared" si="29"/>
        <v>0</v>
      </c>
      <c r="T42" s="48"/>
      <c r="U42" s="30">
        <f t="shared" si="1"/>
        <v>1.2071999999999998</v>
      </c>
      <c r="V42" s="31">
        <f t="shared" si="2"/>
        <v>-1</v>
      </c>
      <c r="X42" s="28"/>
      <c r="Y42" s="25">
        <f t="shared" si="30"/>
        <v>800</v>
      </c>
      <c r="Z42" s="26">
        <f t="shared" si="31"/>
        <v>0</v>
      </c>
      <c r="AA42" s="48"/>
      <c r="AB42" s="30">
        <f t="shared" si="3"/>
        <v>0</v>
      </c>
      <c r="AC42" s="31" t="str">
        <f t="shared" si="4"/>
        <v/>
      </c>
      <c r="AE42" s="28"/>
      <c r="AF42" s="25">
        <f t="shared" si="32"/>
        <v>800</v>
      </c>
      <c r="AG42" s="26">
        <f t="shared" si="33"/>
        <v>0</v>
      </c>
      <c r="AH42" s="48"/>
      <c r="AI42" s="30">
        <f t="shared" si="5"/>
        <v>0</v>
      </c>
      <c r="AJ42" s="31" t="str">
        <f t="shared" si="6"/>
        <v/>
      </c>
      <c r="AL42" s="28"/>
      <c r="AM42" s="25">
        <f t="shared" si="34"/>
        <v>800</v>
      </c>
      <c r="AN42" s="26">
        <f t="shared" si="35"/>
        <v>0</v>
      </c>
      <c r="AO42" s="48"/>
      <c r="AP42" s="30">
        <f t="shared" si="7"/>
        <v>0</v>
      </c>
      <c r="AQ42" s="31" t="str">
        <f t="shared" si="8"/>
        <v/>
      </c>
    </row>
    <row r="43" spans="2:43" x14ac:dyDescent="0.2">
      <c r="B43" s="46"/>
      <c r="C43" s="21"/>
      <c r="D43" s="22"/>
      <c r="E43" s="23"/>
      <c r="F43" s="24"/>
      <c r="G43" s="25">
        <f t="shared" si="23"/>
        <v>800</v>
      </c>
      <c r="H43" s="26">
        <f t="shared" si="24"/>
        <v>0</v>
      </c>
      <c r="I43" s="47"/>
      <c r="J43" s="28"/>
      <c r="K43" s="25">
        <f t="shared" si="36"/>
        <v>800</v>
      </c>
      <c r="L43" s="26">
        <f t="shared" si="25"/>
        <v>0</v>
      </c>
      <c r="M43" s="48"/>
      <c r="N43" s="30">
        <f t="shared" si="26"/>
        <v>0</v>
      </c>
      <c r="O43" s="31" t="str">
        <f t="shared" si="27"/>
        <v/>
      </c>
      <c r="Q43" s="28"/>
      <c r="R43" s="25">
        <f t="shared" si="28"/>
        <v>800</v>
      </c>
      <c r="S43" s="26">
        <f t="shared" si="29"/>
        <v>0</v>
      </c>
      <c r="T43" s="48"/>
      <c r="U43" s="30">
        <f t="shared" si="1"/>
        <v>0</v>
      </c>
      <c r="V43" s="31" t="str">
        <f t="shared" si="2"/>
        <v/>
      </c>
      <c r="X43" s="28"/>
      <c r="Y43" s="25">
        <f t="shared" si="30"/>
        <v>800</v>
      </c>
      <c r="Z43" s="26">
        <f t="shared" si="31"/>
        <v>0</v>
      </c>
      <c r="AA43" s="48"/>
      <c r="AB43" s="30">
        <f t="shared" si="3"/>
        <v>0</v>
      </c>
      <c r="AC43" s="31" t="str">
        <f t="shared" si="4"/>
        <v/>
      </c>
      <c r="AE43" s="28"/>
      <c r="AF43" s="25">
        <f t="shared" si="32"/>
        <v>800</v>
      </c>
      <c r="AG43" s="26">
        <f t="shared" si="33"/>
        <v>0</v>
      </c>
      <c r="AH43" s="48"/>
      <c r="AI43" s="30">
        <f t="shared" si="5"/>
        <v>0</v>
      </c>
      <c r="AJ43" s="31" t="str">
        <f t="shared" si="6"/>
        <v/>
      </c>
      <c r="AL43" s="28"/>
      <c r="AM43" s="25">
        <f t="shared" si="34"/>
        <v>800</v>
      </c>
      <c r="AN43" s="26">
        <f t="shared" si="35"/>
        <v>0</v>
      </c>
      <c r="AO43" s="48"/>
      <c r="AP43" s="30">
        <f t="shared" si="7"/>
        <v>0</v>
      </c>
      <c r="AQ43" s="31" t="str">
        <f t="shared" si="8"/>
        <v/>
      </c>
    </row>
    <row r="44" spans="2:43" x14ac:dyDescent="0.2">
      <c r="B44" s="49" t="s">
        <v>35</v>
      </c>
      <c r="C44" s="21"/>
      <c r="D44" s="22" t="s">
        <v>30</v>
      </c>
      <c r="E44" s="23"/>
      <c r="F44" s="50">
        <v>6.0000000000000002E-5</v>
      </c>
      <c r="G44" s="51">
        <f>$F$18*(1+F74)</f>
        <v>828.6400000000001</v>
      </c>
      <c r="H44" s="26">
        <f>G44*F44</f>
        <v>4.971840000000001E-2</v>
      </c>
      <c r="I44" s="27"/>
      <c r="J44" s="52">
        <v>6.9999999999999994E-5</v>
      </c>
      <c r="K44" s="51">
        <f>$F$18*(1+J74)</f>
        <v>826.80000000000007</v>
      </c>
      <c r="L44" s="26">
        <f>K44*J44</f>
        <v>5.7875999999999997E-2</v>
      </c>
      <c r="M44" s="27"/>
      <c r="N44" s="30">
        <f>L44-H44</f>
        <v>8.1575999999999871E-3</v>
      </c>
      <c r="O44" s="31">
        <f>IF((H44)=0,"",(N44/H44))</f>
        <v>0.16407607646263728</v>
      </c>
      <c r="Q44" s="52">
        <f>+J44</f>
        <v>6.9999999999999994E-5</v>
      </c>
      <c r="R44" s="51">
        <f>$F$18*(1+Q74)</f>
        <v>826.80000000000007</v>
      </c>
      <c r="S44" s="26">
        <f>R44*Q44</f>
        <v>5.7875999999999997E-2</v>
      </c>
      <c r="T44" s="27"/>
      <c r="U44" s="30">
        <f t="shared" si="1"/>
        <v>0</v>
      </c>
      <c r="V44" s="31">
        <f t="shared" si="2"/>
        <v>0</v>
      </c>
      <c r="X44" s="52">
        <f>+Q44</f>
        <v>6.9999999999999994E-5</v>
      </c>
      <c r="Y44" s="51">
        <f>$F$18*(1+X74)</f>
        <v>826.80000000000007</v>
      </c>
      <c r="Z44" s="26">
        <f>Y44*X44</f>
        <v>5.7875999999999997E-2</v>
      </c>
      <c r="AA44" s="27"/>
      <c r="AB44" s="30">
        <f t="shared" si="3"/>
        <v>0</v>
      </c>
      <c r="AC44" s="31">
        <f t="shared" si="4"/>
        <v>0</v>
      </c>
      <c r="AE44" s="52">
        <f>+X44</f>
        <v>6.9999999999999994E-5</v>
      </c>
      <c r="AF44" s="51">
        <f>$F$18*(1+AE74)</f>
        <v>826.80000000000007</v>
      </c>
      <c r="AG44" s="26">
        <f>AF44*AE44</f>
        <v>5.7875999999999997E-2</v>
      </c>
      <c r="AH44" s="27"/>
      <c r="AI44" s="30">
        <f t="shared" si="5"/>
        <v>0</v>
      </c>
      <c r="AJ44" s="31">
        <f t="shared" si="6"/>
        <v>0</v>
      </c>
      <c r="AL44" s="52">
        <f>+AE44</f>
        <v>6.9999999999999994E-5</v>
      </c>
      <c r="AM44" s="51">
        <f>$F$18*(1+AL74)</f>
        <v>826.80000000000007</v>
      </c>
      <c r="AN44" s="26">
        <f>AM44*AL44</f>
        <v>5.7875999999999997E-2</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28.6400000000001</v>
      </c>
      <c r="H45" s="26">
        <f t="shared" si="24"/>
        <v>2.9252896000000104</v>
      </c>
      <c r="I45" s="27"/>
      <c r="J45" s="55">
        <f>0.64*$J$55+0.18*$J$56+0.18*$J$57</f>
        <v>0.10214000000000001</v>
      </c>
      <c r="K45" s="54">
        <f>$F$18*(1+$J$74)-$F$18</f>
        <v>26.800000000000068</v>
      </c>
      <c r="L45" s="26">
        <f t="shared" si="25"/>
        <v>2.7373520000000071</v>
      </c>
      <c r="M45" s="27"/>
      <c r="N45" s="30">
        <f t="shared" si="26"/>
        <v>-0.18793760000000326</v>
      </c>
      <c r="O45" s="31">
        <f t="shared" si="27"/>
        <v>-6.4245810055866812E-2</v>
      </c>
      <c r="Q45" s="55">
        <f>0.64*$Q$55+0.18*$Q$56+0.18*$Q$57</f>
        <v>0.10214000000000001</v>
      </c>
      <c r="R45" s="54">
        <f>$F$18*(1+Q74)-$F$18</f>
        <v>26.800000000000068</v>
      </c>
      <c r="S45" s="26">
        <f t="shared" ref="S45" si="37">R45*Q45</f>
        <v>2.7373520000000071</v>
      </c>
      <c r="T45" s="27"/>
      <c r="U45" s="30">
        <f t="shared" si="1"/>
        <v>0</v>
      </c>
      <c r="V45" s="31">
        <f t="shared" si="2"/>
        <v>0</v>
      </c>
      <c r="X45" s="55">
        <f>0.64*$X$55+0.18*$X$56+0.18*$X$57</f>
        <v>0.10214000000000001</v>
      </c>
      <c r="Y45" s="54">
        <f>$F$18*(1+X74)-$F$18</f>
        <v>26.800000000000068</v>
      </c>
      <c r="Z45" s="26">
        <f t="shared" ref="Z45" si="38">Y45*X45</f>
        <v>2.7373520000000071</v>
      </c>
      <c r="AA45" s="27"/>
      <c r="AB45" s="30">
        <f t="shared" si="3"/>
        <v>0</v>
      </c>
      <c r="AC45" s="31">
        <f t="shared" si="4"/>
        <v>0</v>
      </c>
      <c r="AE45" s="55">
        <f>0.64*$AE$55+0.18*$AE$56+0.18*$AE$57</f>
        <v>0.10214000000000001</v>
      </c>
      <c r="AF45" s="54">
        <f>$F$18*(1+AE74)-$F$18</f>
        <v>26.800000000000068</v>
      </c>
      <c r="AG45" s="26">
        <f t="shared" ref="AG45" si="39">AF45*AE45</f>
        <v>2.7373520000000071</v>
      </c>
      <c r="AH45" s="27"/>
      <c r="AI45" s="30">
        <f t="shared" si="5"/>
        <v>0</v>
      </c>
      <c r="AJ45" s="31">
        <f t="shared" si="6"/>
        <v>0</v>
      </c>
      <c r="AL45" s="55">
        <f>0.64*$AL$55+0.18*$AL$56+0.18*$AL$57</f>
        <v>0.10214000000000001</v>
      </c>
      <c r="AM45" s="54">
        <f>$F$18*(1+AL74)-$F$18</f>
        <v>26.800000000000068</v>
      </c>
      <c r="AN45" s="26">
        <f t="shared" ref="AN45" si="40">AM45*AL45</f>
        <v>2.7373520000000071</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7"/>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32.155008000000009</v>
      </c>
      <c r="I47" s="40"/>
      <c r="J47" s="59"/>
      <c r="K47" s="61"/>
      <c r="L47" s="60">
        <f>SUM(L40:L46)+L39</f>
        <v>31.24122800000001</v>
      </c>
      <c r="M47" s="40"/>
      <c r="N47" s="43">
        <f t="shared" ref="N47:N65" si="41">L47-H47</f>
        <v>-0.91377999999999915</v>
      </c>
      <c r="O47" s="44">
        <f t="shared" si="27"/>
        <v>-2.8417968361258032E-2</v>
      </c>
      <c r="Q47" s="59"/>
      <c r="R47" s="61"/>
      <c r="S47" s="60">
        <f>SUM(S40:S46)+S39</f>
        <v>32.275228000000006</v>
      </c>
      <c r="T47" s="40"/>
      <c r="U47" s="43">
        <f t="shared" si="1"/>
        <v>1.0339999999999954</v>
      </c>
      <c r="V47" s="44">
        <f t="shared" si="2"/>
        <v>3.3097290541844099E-2</v>
      </c>
      <c r="X47" s="59"/>
      <c r="Y47" s="61"/>
      <c r="Z47" s="60">
        <f>SUM(Z40:Z46)+Z39</f>
        <v>32.485228000000006</v>
      </c>
      <c r="AA47" s="40"/>
      <c r="AB47" s="43">
        <f t="shared" si="3"/>
        <v>0.21000000000000085</v>
      </c>
      <c r="AC47" s="44">
        <f t="shared" si="4"/>
        <v>6.5065380792972494E-3</v>
      </c>
      <c r="AE47" s="59"/>
      <c r="AF47" s="61"/>
      <c r="AG47" s="60">
        <f>SUM(AG40:AG46)+AG39</f>
        <v>32.395228000000003</v>
      </c>
      <c r="AH47" s="40"/>
      <c r="AI47" s="43">
        <f t="shared" si="5"/>
        <v>-9.0000000000003411E-2</v>
      </c>
      <c r="AJ47" s="44">
        <f t="shared" si="6"/>
        <v>-2.7704900208797485E-3</v>
      </c>
      <c r="AL47" s="59"/>
      <c r="AM47" s="61"/>
      <c r="AN47" s="60">
        <f>SUM(AN40:AN46)+AN39</f>
        <v>31.685228000000009</v>
      </c>
      <c r="AO47" s="40"/>
      <c r="AP47" s="43">
        <f t="shared" si="7"/>
        <v>-0.70999999999999375</v>
      </c>
      <c r="AQ47" s="44">
        <f t="shared" si="8"/>
        <v>-2.1916808241016043E-2</v>
      </c>
    </row>
    <row r="48" spans="2:43" x14ac:dyDescent="0.2">
      <c r="B48" s="27" t="s">
        <v>39</v>
      </c>
      <c r="C48" s="27"/>
      <c r="D48" s="62" t="s">
        <v>30</v>
      </c>
      <c r="E48" s="63"/>
      <c r="F48" s="28">
        <v>7.7000000000000002E-3</v>
      </c>
      <c r="G48" s="64">
        <f>F18*(1+F74)</f>
        <v>828.6400000000001</v>
      </c>
      <c r="H48" s="26">
        <f>G48*F48</f>
        <v>6.3805280000000009</v>
      </c>
      <c r="I48" s="27"/>
      <c r="J48" s="28">
        <v>7.7000000000000002E-3</v>
      </c>
      <c r="K48" s="65">
        <f>F18*(1+J74)</f>
        <v>826.80000000000007</v>
      </c>
      <c r="L48" s="26">
        <f>K48*J48</f>
        <v>6.3663600000000011</v>
      </c>
      <c r="M48" s="27"/>
      <c r="N48" s="30">
        <f t="shared" si="41"/>
        <v>-1.4167999999999736E-2</v>
      </c>
      <c r="O48" s="31">
        <f t="shared" si="27"/>
        <v>-2.2205058891677514E-3</v>
      </c>
      <c r="Q48" s="28">
        <f>+J48</f>
        <v>7.7000000000000002E-3</v>
      </c>
      <c r="R48" s="65">
        <f>$F$18*(1+Q74)</f>
        <v>826.80000000000007</v>
      </c>
      <c r="S48" s="26">
        <f>R48*Q48</f>
        <v>6.3663600000000011</v>
      </c>
      <c r="T48" s="27"/>
      <c r="U48" s="30">
        <f t="shared" si="1"/>
        <v>0</v>
      </c>
      <c r="V48" s="31">
        <f t="shared" si="2"/>
        <v>0</v>
      </c>
      <c r="X48" s="28">
        <f>+Q48</f>
        <v>7.7000000000000002E-3</v>
      </c>
      <c r="Y48" s="65">
        <f>$F$18*(1+X74)</f>
        <v>826.80000000000007</v>
      </c>
      <c r="Z48" s="26">
        <f>Y48*X48</f>
        <v>6.3663600000000011</v>
      </c>
      <c r="AA48" s="27"/>
      <c r="AB48" s="30">
        <f t="shared" si="3"/>
        <v>0</v>
      </c>
      <c r="AC48" s="31">
        <f t="shared" si="4"/>
        <v>0</v>
      </c>
      <c r="AE48" s="28">
        <f>+X48</f>
        <v>7.7000000000000002E-3</v>
      </c>
      <c r="AF48" s="65">
        <f>$F$18*(1+AE74)</f>
        <v>826.80000000000007</v>
      </c>
      <c r="AG48" s="26">
        <f>AF48*AE48</f>
        <v>6.3663600000000011</v>
      </c>
      <c r="AH48" s="27"/>
      <c r="AI48" s="30">
        <f t="shared" si="5"/>
        <v>0</v>
      </c>
      <c r="AJ48" s="31">
        <f t="shared" si="6"/>
        <v>0</v>
      </c>
      <c r="AL48" s="28">
        <f>+AE48</f>
        <v>7.7000000000000002E-3</v>
      </c>
      <c r="AM48" s="65">
        <f>$F$18*(1+AL74)</f>
        <v>826.80000000000007</v>
      </c>
      <c r="AN48" s="26">
        <f>AM48*AL48</f>
        <v>6.3663600000000011</v>
      </c>
      <c r="AO48" s="27"/>
      <c r="AP48" s="30">
        <f t="shared" si="7"/>
        <v>0</v>
      </c>
      <c r="AQ48" s="31">
        <f t="shared" si="8"/>
        <v>0</v>
      </c>
    </row>
    <row r="49" spans="2:43" ht="25.5" x14ac:dyDescent="0.2">
      <c r="B49" s="66" t="s">
        <v>40</v>
      </c>
      <c r="C49" s="27"/>
      <c r="D49" s="62" t="s">
        <v>30</v>
      </c>
      <c r="E49" s="63"/>
      <c r="F49" s="28">
        <v>4.1999999999999997E-3</v>
      </c>
      <c r="G49" s="64">
        <f>G48</f>
        <v>828.6400000000001</v>
      </c>
      <c r="H49" s="26">
        <f>G49*F49</f>
        <v>3.4802880000000003</v>
      </c>
      <c r="I49" s="27"/>
      <c r="J49" s="28">
        <v>4.1999999999999997E-3</v>
      </c>
      <c r="K49" s="65">
        <f>K48</f>
        <v>826.80000000000007</v>
      </c>
      <c r="L49" s="26">
        <f>K49*J49</f>
        <v>3.4725600000000001</v>
      </c>
      <c r="M49" s="27"/>
      <c r="N49" s="30">
        <f t="shared" si="41"/>
        <v>-7.7280000000001792E-3</v>
      </c>
      <c r="O49" s="31">
        <f t="shared" si="27"/>
        <v>-2.2205058891678442E-3</v>
      </c>
      <c r="Q49" s="28">
        <f>+J49</f>
        <v>4.1999999999999997E-3</v>
      </c>
      <c r="R49" s="65">
        <f>R48</f>
        <v>826.80000000000007</v>
      </c>
      <c r="S49" s="26">
        <f>R49*Q49</f>
        <v>3.4725600000000001</v>
      </c>
      <c r="T49" s="27"/>
      <c r="U49" s="30">
        <f t="shared" si="1"/>
        <v>0</v>
      </c>
      <c r="V49" s="31">
        <f t="shared" si="2"/>
        <v>0</v>
      </c>
      <c r="X49" s="28">
        <f>+Q49</f>
        <v>4.1999999999999997E-3</v>
      </c>
      <c r="Y49" s="65">
        <f>Y48</f>
        <v>826.80000000000007</v>
      </c>
      <c r="Z49" s="26">
        <f>Y49*X49</f>
        <v>3.4725600000000001</v>
      </c>
      <c r="AA49" s="27"/>
      <c r="AB49" s="30">
        <f t="shared" si="3"/>
        <v>0</v>
      </c>
      <c r="AC49" s="31">
        <f t="shared" si="4"/>
        <v>0</v>
      </c>
      <c r="AE49" s="28">
        <f>+X49</f>
        <v>4.1999999999999997E-3</v>
      </c>
      <c r="AF49" s="65">
        <f>AF48</f>
        <v>826.80000000000007</v>
      </c>
      <c r="AG49" s="26">
        <f>AF49*AE49</f>
        <v>3.4725600000000001</v>
      </c>
      <c r="AH49" s="27"/>
      <c r="AI49" s="30">
        <f t="shared" si="5"/>
        <v>0</v>
      </c>
      <c r="AJ49" s="31">
        <f t="shared" si="6"/>
        <v>0</v>
      </c>
      <c r="AL49" s="28">
        <f>+AE49</f>
        <v>4.1999999999999997E-3</v>
      </c>
      <c r="AM49" s="65">
        <f>AM48</f>
        <v>826.80000000000007</v>
      </c>
      <c r="AN49" s="26">
        <f>AM49*AL49</f>
        <v>3.4725600000000001</v>
      </c>
      <c r="AO49" s="27"/>
      <c r="AP49" s="30">
        <f t="shared" si="7"/>
        <v>0</v>
      </c>
      <c r="AQ49" s="31">
        <f t="shared" si="8"/>
        <v>0</v>
      </c>
    </row>
    <row r="50" spans="2:43" ht="25.5" x14ac:dyDescent="0.2">
      <c r="B50" s="56" t="s">
        <v>41</v>
      </c>
      <c r="C50" s="35"/>
      <c r="D50" s="35"/>
      <c r="E50" s="35"/>
      <c r="F50" s="67"/>
      <c r="G50" s="59"/>
      <c r="H50" s="60">
        <f>SUM(H47:H49)</f>
        <v>42.015824000000009</v>
      </c>
      <c r="I50" s="68"/>
      <c r="J50" s="69"/>
      <c r="K50" s="70"/>
      <c r="L50" s="60">
        <f>SUM(L47:L49)</f>
        <v>41.080148000000015</v>
      </c>
      <c r="M50" s="68"/>
      <c r="N50" s="43">
        <f t="shared" si="41"/>
        <v>-0.93567599999999373</v>
      </c>
      <c r="O50" s="44">
        <f t="shared" si="27"/>
        <v>-2.226960965944625E-2</v>
      </c>
      <c r="Q50" s="69"/>
      <c r="R50" s="70"/>
      <c r="S50" s="60">
        <f>SUM(S47:S49)</f>
        <v>42.114148000000007</v>
      </c>
      <c r="T50" s="68"/>
      <c r="U50" s="43">
        <f t="shared" si="1"/>
        <v>1.0339999999999918</v>
      </c>
      <c r="V50" s="44">
        <f t="shared" si="2"/>
        <v>2.5170308539297168E-2</v>
      </c>
      <c r="X50" s="69"/>
      <c r="Y50" s="70"/>
      <c r="Z50" s="60">
        <f>SUM(Z47:Z49)</f>
        <v>42.324148000000008</v>
      </c>
      <c r="AA50" s="68"/>
      <c r="AB50" s="43">
        <f t="shared" si="3"/>
        <v>0.21000000000000085</v>
      </c>
      <c r="AC50" s="44">
        <f t="shared" si="4"/>
        <v>4.9864477847207265E-3</v>
      </c>
      <c r="AE50" s="69"/>
      <c r="AF50" s="70"/>
      <c r="AG50" s="60">
        <f>SUM(AG47:AG49)</f>
        <v>42.234148000000005</v>
      </c>
      <c r="AH50" s="68"/>
      <c r="AI50" s="43">
        <f t="shared" si="5"/>
        <v>-9.0000000000003411E-2</v>
      </c>
      <c r="AJ50" s="44">
        <f t="shared" si="6"/>
        <v>-2.1264456404415607E-3</v>
      </c>
      <c r="AL50" s="69"/>
      <c r="AM50" s="70"/>
      <c r="AN50" s="60">
        <f>SUM(AN47:AN49)</f>
        <v>41.524148000000011</v>
      </c>
      <c r="AO50" s="68"/>
      <c r="AP50" s="43">
        <f t="shared" si="7"/>
        <v>-0.70999999999999375</v>
      </c>
      <c r="AQ50" s="44">
        <f t="shared" si="8"/>
        <v>-1.6811041150871415E-2</v>
      </c>
    </row>
    <row r="51" spans="2:43" ht="25.5" x14ac:dyDescent="0.2">
      <c r="B51" s="71" t="s">
        <v>42</v>
      </c>
      <c r="C51" s="21"/>
      <c r="D51" s="22" t="s">
        <v>30</v>
      </c>
      <c r="E51" s="23"/>
      <c r="F51" s="72">
        <v>4.4000000000000003E-3</v>
      </c>
      <c r="G51" s="64">
        <f>G49</f>
        <v>828.6400000000001</v>
      </c>
      <c r="H51" s="73">
        <f t="shared" ref="H51:H57" si="42">G51*F51</f>
        <v>3.6460160000000008</v>
      </c>
      <c r="I51" s="27"/>
      <c r="J51" s="72">
        <v>4.4000000000000003E-3</v>
      </c>
      <c r="K51" s="65">
        <f>K49</f>
        <v>826.80000000000007</v>
      </c>
      <c r="L51" s="73">
        <f t="shared" ref="L51:L57" si="43">K51*J51</f>
        <v>3.6379200000000007</v>
      </c>
      <c r="M51" s="27"/>
      <c r="N51" s="30">
        <f t="shared" si="41"/>
        <v>-8.0960000000001031E-3</v>
      </c>
      <c r="O51" s="74">
        <f t="shared" si="27"/>
        <v>-2.2205058891678208E-3</v>
      </c>
      <c r="Q51" s="72">
        <f>+J51</f>
        <v>4.4000000000000003E-3</v>
      </c>
      <c r="R51" s="65">
        <f>R49</f>
        <v>826.80000000000007</v>
      </c>
      <c r="S51" s="73">
        <f t="shared" ref="S51:S57" si="44">R51*Q51</f>
        <v>3.6379200000000007</v>
      </c>
      <c r="T51" s="27"/>
      <c r="U51" s="30">
        <f t="shared" si="1"/>
        <v>0</v>
      </c>
      <c r="V51" s="74">
        <f t="shared" si="2"/>
        <v>0</v>
      </c>
      <c r="X51" s="72">
        <f>+Q51</f>
        <v>4.4000000000000003E-3</v>
      </c>
      <c r="Y51" s="65">
        <f>Y49</f>
        <v>826.80000000000007</v>
      </c>
      <c r="Z51" s="73">
        <f t="shared" ref="Z51:Z57" si="45">Y51*X51</f>
        <v>3.6379200000000007</v>
      </c>
      <c r="AA51" s="27"/>
      <c r="AB51" s="30">
        <f t="shared" si="3"/>
        <v>0</v>
      </c>
      <c r="AC51" s="74">
        <f t="shared" si="4"/>
        <v>0</v>
      </c>
      <c r="AE51" s="72">
        <f>+X51</f>
        <v>4.4000000000000003E-3</v>
      </c>
      <c r="AF51" s="65">
        <f>AF49</f>
        <v>826.80000000000007</v>
      </c>
      <c r="AG51" s="73">
        <f t="shared" ref="AG51:AG57" si="46">AF51*AE51</f>
        <v>3.6379200000000007</v>
      </c>
      <c r="AH51" s="27"/>
      <c r="AI51" s="30">
        <f t="shared" si="5"/>
        <v>0</v>
      </c>
      <c r="AJ51" s="74">
        <f t="shared" si="6"/>
        <v>0</v>
      </c>
      <c r="AL51" s="72">
        <f>+AE51</f>
        <v>4.4000000000000003E-3</v>
      </c>
      <c r="AM51" s="65">
        <f>AM49</f>
        <v>826.80000000000007</v>
      </c>
      <c r="AN51" s="73">
        <f t="shared" ref="AN51:AN57" si="47">AM51*AL51</f>
        <v>3.6379200000000007</v>
      </c>
      <c r="AO51" s="27"/>
      <c r="AP51" s="30">
        <f t="shared" si="7"/>
        <v>0</v>
      </c>
      <c r="AQ51" s="74">
        <f t="shared" si="8"/>
        <v>0</v>
      </c>
    </row>
    <row r="52" spans="2:43" ht="25.5" x14ac:dyDescent="0.2">
      <c r="B52" s="71" t="s">
        <v>43</v>
      </c>
      <c r="C52" s="21"/>
      <c r="D52" s="22" t="s">
        <v>30</v>
      </c>
      <c r="E52" s="23"/>
      <c r="F52" s="72">
        <v>1.2999999999999999E-3</v>
      </c>
      <c r="G52" s="64">
        <f>G49</f>
        <v>828.6400000000001</v>
      </c>
      <c r="H52" s="73">
        <f t="shared" si="42"/>
        <v>1.0772320000000002</v>
      </c>
      <c r="I52" s="27"/>
      <c r="J52" s="72">
        <v>1.2999999999999999E-3</v>
      </c>
      <c r="K52" s="65">
        <f>K49</f>
        <v>826.80000000000007</v>
      </c>
      <c r="L52" s="73">
        <f t="shared" si="43"/>
        <v>1.07484</v>
      </c>
      <c r="M52" s="27"/>
      <c r="N52" s="30">
        <f t="shared" si="41"/>
        <v>-2.3920000000001718E-3</v>
      </c>
      <c r="O52" s="74">
        <f t="shared" si="27"/>
        <v>-2.2205058891679522E-3</v>
      </c>
      <c r="Q52" s="72">
        <f>+J52</f>
        <v>1.2999999999999999E-3</v>
      </c>
      <c r="R52" s="65">
        <f>R49</f>
        <v>826.80000000000007</v>
      </c>
      <c r="S52" s="73">
        <f t="shared" si="44"/>
        <v>1.07484</v>
      </c>
      <c r="T52" s="27"/>
      <c r="U52" s="30">
        <f t="shared" si="1"/>
        <v>0</v>
      </c>
      <c r="V52" s="74">
        <f t="shared" si="2"/>
        <v>0</v>
      </c>
      <c r="X52" s="72">
        <f>+Q52</f>
        <v>1.2999999999999999E-3</v>
      </c>
      <c r="Y52" s="65">
        <f>Y49</f>
        <v>826.80000000000007</v>
      </c>
      <c r="Z52" s="73">
        <f t="shared" si="45"/>
        <v>1.07484</v>
      </c>
      <c r="AA52" s="27"/>
      <c r="AB52" s="30">
        <f t="shared" si="3"/>
        <v>0</v>
      </c>
      <c r="AC52" s="74">
        <f t="shared" si="4"/>
        <v>0</v>
      </c>
      <c r="AE52" s="72">
        <f>+X52</f>
        <v>1.2999999999999999E-3</v>
      </c>
      <c r="AF52" s="65">
        <f>AF49</f>
        <v>826.80000000000007</v>
      </c>
      <c r="AG52" s="73">
        <f t="shared" si="46"/>
        <v>1.07484</v>
      </c>
      <c r="AH52" s="27"/>
      <c r="AI52" s="30">
        <f t="shared" si="5"/>
        <v>0</v>
      </c>
      <c r="AJ52" s="74">
        <f t="shared" si="6"/>
        <v>0</v>
      </c>
      <c r="AL52" s="72">
        <f>+AE52</f>
        <v>1.2999999999999999E-3</v>
      </c>
      <c r="AM52" s="65">
        <f>AM49</f>
        <v>826.80000000000007</v>
      </c>
      <c r="AN52" s="73">
        <f t="shared" si="47"/>
        <v>1.07484</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7"/>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800</v>
      </c>
      <c r="H54" s="73">
        <f t="shared" si="42"/>
        <v>5.5519999999999996</v>
      </c>
      <c r="I54" s="27"/>
      <c r="J54" s="72">
        <f>+F54</f>
        <v>6.94E-3</v>
      </c>
      <c r="K54" s="76">
        <f>$F$18</f>
        <v>800</v>
      </c>
      <c r="L54" s="73">
        <f t="shared" si="43"/>
        <v>5.5519999999999996</v>
      </c>
      <c r="M54" s="27"/>
      <c r="N54" s="30">
        <f t="shared" si="41"/>
        <v>0</v>
      </c>
      <c r="O54" s="74">
        <f t="shared" si="27"/>
        <v>0</v>
      </c>
      <c r="Q54" s="72">
        <f>+J54</f>
        <v>6.94E-3</v>
      </c>
      <c r="R54" s="76">
        <f>$F$18</f>
        <v>800</v>
      </c>
      <c r="S54" s="73">
        <f t="shared" si="44"/>
        <v>5.5519999999999996</v>
      </c>
      <c r="T54" s="27"/>
      <c r="U54" s="30">
        <f t="shared" si="1"/>
        <v>0</v>
      </c>
      <c r="V54" s="74">
        <f t="shared" si="2"/>
        <v>0</v>
      </c>
      <c r="X54" s="72">
        <f>+Q54</f>
        <v>6.94E-3</v>
      </c>
      <c r="Y54" s="76">
        <f>$F$18</f>
        <v>800</v>
      </c>
      <c r="Z54" s="73">
        <f t="shared" si="45"/>
        <v>5.5519999999999996</v>
      </c>
      <c r="AA54" s="27"/>
      <c r="AB54" s="30">
        <f t="shared" si="3"/>
        <v>0</v>
      </c>
      <c r="AC54" s="74">
        <f t="shared" si="4"/>
        <v>0</v>
      </c>
      <c r="AE54" s="72">
        <f>+X54</f>
        <v>6.94E-3</v>
      </c>
      <c r="AF54" s="76">
        <f>$F$18</f>
        <v>800</v>
      </c>
      <c r="AG54" s="73">
        <f t="shared" si="46"/>
        <v>5.5519999999999996</v>
      </c>
      <c r="AH54" s="27"/>
      <c r="AI54" s="30">
        <f t="shared" si="5"/>
        <v>0</v>
      </c>
      <c r="AJ54" s="74">
        <f t="shared" si="6"/>
        <v>0</v>
      </c>
      <c r="AL54" s="72">
        <f>+AE54</f>
        <v>6.94E-3</v>
      </c>
      <c r="AM54" s="76">
        <f>$F$18</f>
        <v>800</v>
      </c>
      <c r="AN54" s="73">
        <f t="shared" si="47"/>
        <v>5.5519999999999996</v>
      </c>
      <c r="AO54" s="27"/>
      <c r="AP54" s="30">
        <f t="shared" si="7"/>
        <v>0</v>
      </c>
      <c r="AQ54" s="74">
        <f t="shared" si="8"/>
        <v>0</v>
      </c>
    </row>
    <row r="55" spans="2:43" x14ac:dyDescent="0.2">
      <c r="B55" s="49" t="s">
        <v>46</v>
      </c>
      <c r="C55" s="21"/>
      <c r="D55" s="22"/>
      <c r="E55" s="23"/>
      <c r="F55" s="72">
        <v>0.08</v>
      </c>
      <c r="G55" s="77">
        <f>0.64*$F$18</f>
        <v>512</v>
      </c>
      <c r="H55" s="73">
        <f t="shared" si="42"/>
        <v>40.96</v>
      </c>
      <c r="I55" s="27"/>
      <c r="J55" s="72">
        <v>0.08</v>
      </c>
      <c r="K55" s="77">
        <f>$G$55</f>
        <v>512</v>
      </c>
      <c r="L55" s="73">
        <f t="shared" si="43"/>
        <v>40.96</v>
      </c>
      <c r="M55" s="27"/>
      <c r="N55" s="30">
        <f t="shared" si="41"/>
        <v>0</v>
      </c>
      <c r="O55" s="74">
        <f t="shared" si="27"/>
        <v>0</v>
      </c>
      <c r="Q55" s="72">
        <v>0.08</v>
      </c>
      <c r="R55" s="77">
        <f>$G$55</f>
        <v>512</v>
      </c>
      <c r="S55" s="73">
        <f t="shared" si="44"/>
        <v>40.96</v>
      </c>
      <c r="T55" s="27"/>
      <c r="U55" s="30">
        <f t="shared" si="1"/>
        <v>0</v>
      </c>
      <c r="V55" s="74">
        <f t="shared" si="2"/>
        <v>0</v>
      </c>
      <c r="X55" s="72">
        <v>0.08</v>
      </c>
      <c r="Y55" s="77">
        <f>$G$55</f>
        <v>512</v>
      </c>
      <c r="Z55" s="73">
        <f t="shared" si="45"/>
        <v>40.96</v>
      </c>
      <c r="AA55" s="27"/>
      <c r="AB55" s="30">
        <f t="shared" si="3"/>
        <v>0</v>
      </c>
      <c r="AC55" s="74">
        <f t="shared" si="4"/>
        <v>0</v>
      </c>
      <c r="AE55" s="72">
        <v>0.08</v>
      </c>
      <c r="AF55" s="77">
        <f>$G$55</f>
        <v>512</v>
      </c>
      <c r="AG55" s="73">
        <f t="shared" si="46"/>
        <v>40.96</v>
      </c>
      <c r="AH55" s="27"/>
      <c r="AI55" s="30">
        <f t="shared" si="5"/>
        <v>0</v>
      </c>
      <c r="AJ55" s="74">
        <f t="shared" si="6"/>
        <v>0</v>
      </c>
      <c r="AL55" s="72">
        <v>0.08</v>
      </c>
      <c r="AM55" s="77">
        <f>$G$55</f>
        <v>512</v>
      </c>
      <c r="AN55" s="73">
        <f t="shared" si="47"/>
        <v>40.96</v>
      </c>
      <c r="AO55" s="27"/>
      <c r="AP55" s="30">
        <f t="shared" si="7"/>
        <v>0</v>
      </c>
      <c r="AQ55" s="74">
        <f t="shared" si="8"/>
        <v>0</v>
      </c>
    </row>
    <row r="56" spans="2:43" x14ac:dyDescent="0.2">
      <c r="B56" s="49" t="s">
        <v>47</v>
      </c>
      <c r="C56" s="21"/>
      <c r="D56" s="22"/>
      <c r="E56" s="23"/>
      <c r="F56" s="72">
        <v>0.122</v>
      </c>
      <c r="G56" s="77">
        <f>0.18*$F$18</f>
        <v>144</v>
      </c>
      <c r="H56" s="73">
        <f t="shared" si="42"/>
        <v>17.567999999999998</v>
      </c>
      <c r="I56" s="27"/>
      <c r="J56" s="72">
        <v>0.122</v>
      </c>
      <c r="K56" s="77">
        <f>$G$56</f>
        <v>144</v>
      </c>
      <c r="L56" s="73">
        <f t="shared" si="43"/>
        <v>17.567999999999998</v>
      </c>
      <c r="M56" s="27"/>
      <c r="N56" s="30">
        <f t="shared" si="41"/>
        <v>0</v>
      </c>
      <c r="O56" s="74">
        <f t="shared" si="27"/>
        <v>0</v>
      </c>
      <c r="Q56" s="72">
        <v>0.122</v>
      </c>
      <c r="R56" s="77">
        <f>$G$56</f>
        <v>144</v>
      </c>
      <c r="S56" s="73">
        <f t="shared" si="44"/>
        <v>17.567999999999998</v>
      </c>
      <c r="T56" s="27"/>
      <c r="U56" s="30">
        <f t="shared" si="1"/>
        <v>0</v>
      </c>
      <c r="V56" s="74">
        <f t="shared" si="2"/>
        <v>0</v>
      </c>
      <c r="X56" s="72">
        <v>0.122</v>
      </c>
      <c r="Y56" s="77">
        <f>$G$56</f>
        <v>144</v>
      </c>
      <c r="Z56" s="73">
        <f t="shared" si="45"/>
        <v>17.567999999999998</v>
      </c>
      <c r="AA56" s="27"/>
      <c r="AB56" s="30">
        <f t="shared" si="3"/>
        <v>0</v>
      </c>
      <c r="AC56" s="74">
        <f t="shared" si="4"/>
        <v>0</v>
      </c>
      <c r="AE56" s="72">
        <v>0.122</v>
      </c>
      <c r="AF56" s="77">
        <f>$G$56</f>
        <v>144</v>
      </c>
      <c r="AG56" s="73">
        <f t="shared" si="46"/>
        <v>17.567999999999998</v>
      </c>
      <c r="AH56" s="27"/>
      <c r="AI56" s="30">
        <f t="shared" si="5"/>
        <v>0</v>
      </c>
      <c r="AJ56" s="74">
        <f t="shared" si="6"/>
        <v>0</v>
      </c>
      <c r="AL56" s="72">
        <v>0.122</v>
      </c>
      <c r="AM56" s="77">
        <f>$G$56</f>
        <v>144</v>
      </c>
      <c r="AN56" s="73">
        <f t="shared" si="47"/>
        <v>17.567999999999998</v>
      </c>
      <c r="AO56" s="27"/>
      <c r="AP56" s="30">
        <f t="shared" si="7"/>
        <v>0</v>
      </c>
      <c r="AQ56" s="74">
        <f t="shared" si="8"/>
        <v>0</v>
      </c>
    </row>
    <row r="57" spans="2:43" x14ac:dyDescent="0.2">
      <c r="B57" s="11" t="s">
        <v>48</v>
      </c>
      <c r="C57" s="21"/>
      <c r="D57" s="22"/>
      <c r="E57" s="23"/>
      <c r="F57" s="72">
        <v>0.161</v>
      </c>
      <c r="G57" s="77">
        <f>0.18*$F$18</f>
        <v>144</v>
      </c>
      <c r="H57" s="73">
        <f t="shared" si="42"/>
        <v>23.184000000000001</v>
      </c>
      <c r="I57" s="27"/>
      <c r="J57" s="72">
        <v>0.161</v>
      </c>
      <c r="K57" s="77">
        <f>$G$57</f>
        <v>144</v>
      </c>
      <c r="L57" s="73">
        <f t="shared" si="43"/>
        <v>23.184000000000001</v>
      </c>
      <c r="M57" s="27"/>
      <c r="N57" s="30">
        <f t="shared" si="41"/>
        <v>0</v>
      </c>
      <c r="O57" s="74">
        <f t="shared" si="27"/>
        <v>0</v>
      </c>
      <c r="Q57" s="72">
        <v>0.161</v>
      </c>
      <c r="R57" s="77">
        <f>$G$57</f>
        <v>144</v>
      </c>
      <c r="S57" s="73">
        <f t="shared" si="44"/>
        <v>23.184000000000001</v>
      </c>
      <c r="T57" s="27"/>
      <c r="U57" s="30">
        <f t="shared" si="1"/>
        <v>0</v>
      </c>
      <c r="V57" s="74">
        <f t="shared" si="2"/>
        <v>0</v>
      </c>
      <c r="X57" s="72">
        <v>0.161</v>
      </c>
      <c r="Y57" s="77">
        <f>$G$57</f>
        <v>144</v>
      </c>
      <c r="Z57" s="73">
        <f t="shared" si="45"/>
        <v>23.184000000000001</v>
      </c>
      <c r="AA57" s="27"/>
      <c r="AB57" s="30">
        <f t="shared" si="3"/>
        <v>0</v>
      </c>
      <c r="AC57" s="74">
        <f t="shared" si="4"/>
        <v>0</v>
      </c>
      <c r="AE57" s="72">
        <v>0.161</v>
      </c>
      <c r="AF57" s="77">
        <f>$G$57</f>
        <v>144</v>
      </c>
      <c r="AG57" s="73">
        <f t="shared" si="46"/>
        <v>23.184000000000001</v>
      </c>
      <c r="AH57" s="27"/>
      <c r="AI57" s="30">
        <f t="shared" si="5"/>
        <v>0</v>
      </c>
      <c r="AJ57" s="74">
        <f t="shared" si="6"/>
        <v>0</v>
      </c>
      <c r="AL57" s="72">
        <v>0.161</v>
      </c>
      <c r="AM57" s="77">
        <f>$G$57</f>
        <v>144</v>
      </c>
      <c r="AN57" s="73">
        <f t="shared" si="47"/>
        <v>23.184000000000001</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600</v>
      </c>
      <c r="H58" s="73">
        <f>G58*F58</f>
        <v>56.4</v>
      </c>
      <c r="I58" s="83"/>
      <c r="J58" s="72">
        <v>9.4E-2</v>
      </c>
      <c r="K58" s="82">
        <f>$G$58</f>
        <v>600</v>
      </c>
      <c r="L58" s="73">
        <f>K58*J58</f>
        <v>56.4</v>
      </c>
      <c r="M58" s="83"/>
      <c r="N58" s="84">
        <f t="shared" si="41"/>
        <v>0</v>
      </c>
      <c r="O58" s="74">
        <f t="shared" si="27"/>
        <v>0</v>
      </c>
      <c r="Q58" s="72">
        <v>9.4E-2</v>
      </c>
      <c r="R58" s="82">
        <f>$G$58</f>
        <v>600</v>
      </c>
      <c r="S58" s="73">
        <f>R58*Q58</f>
        <v>56.4</v>
      </c>
      <c r="T58" s="83"/>
      <c r="U58" s="84">
        <f t="shared" si="1"/>
        <v>0</v>
      </c>
      <c r="V58" s="74">
        <f t="shared" si="2"/>
        <v>0</v>
      </c>
      <c r="X58" s="72">
        <v>9.4E-2</v>
      </c>
      <c r="Y58" s="82">
        <f>$G$58</f>
        <v>600</v>
      </c>
      <c r="Z58" s="73">
        <f>Y58*X58</f>
        <v>56.4</v>
      </c>
      <c r="AA58" s="83"/>
      <c r="AB58" s="84">
        <f t="shared" si="3"/>
        <v>0</v>
      </c>
      <c r="AC58" s="74">
        <f t="shared" si="4"/>
        <v>0</v>
      </c>
      <c r="AE58" s="72">
        <v>9.4E-2</v>
      </c>
      <c r="AF58" s="82">
        <f>$G$58</f>
        <v>600</v>
      </c>
      <c r="AG58" s="73">
        <f>AF58*AE58</f>
        <v>56.4</v>
      </c>
      <c r="AH58" s="83"/>
      <c r="AI58" s="84">
        <f t="shared" si="5"/>
        <v>0</v>
      </c>
      <c r="AJ58" s="74">
        <f t="shared" si="6"/>
        <v>0</v>
      </c>
      <c r="AL58" s="72">
        <v>9.4E-2</v>
      </c>
      <c r="AM58" s="82">
        <f>$G$58</f>
        <v>600</v>
      </c>
      <c r="AN58" s="73">
        <f>AM58*AL58</f>
        <v>56.4</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200</v>
      </c>
      <c r="H59" s="73">
        <f>G59*F59</f>
        <v>22</v>
      </c>
      <c r="I59" s="83"/>
      <c r="J59" s="72">
        <v>0.11</v>
      </c>
      <c r="K59" s="82">
        <f>$G$59</f>
        <v>200</v>
      </c>
      <c r="L59" s="73">
        <f>K59*J59</f>
        <v>22</v>
      </c>
      <c r="M59" s="83"/>
      <c r="N59" s="84">
        <f t="shared" si="41"/>
        <v>0</v>
      </c>
      <c r="O59" s="74">
        <f t="shared" si="27"/>
        <v>0</v>
      </c>
      <c r="Q59" s="72">
        <v>0.11</v>
      </c>
      <c r="R59" s="82">
        <f>$G$59</f>
        <v>200</v>
      </c>
      <c r="S59" s="73">
        <f>R59*Q59</f>
        <v>22</v>
      </c>
      <c r="T59" s="83"/>
      <c r="U59" s="84">
        <f t="shared" si="1"/>
        <v>0</v>
      </c>
      <c r="V59" s="74">
        <f t="shared" si="2"/>
        <v>0</v>
      </c>
      <c r="X59" s="72">
        <v>0.11</v>
      </c>
      <c r="Y59" s="82">
        <f>$G$59</f>
        <v>200</v>
      </c>
      <c r="Z59" s="73">
        <f>Y59*X59</f>
        <v>22</v>
      </c>
      <c r="AA59" s="83"/>
      <c r="AB59" s="84">
        <f t="shared" si="3"/>
        <v>0</v>
      </c>
      <c r="AC59" s="74">
        <f t="shared" si="4"/>
        <v>0</v>
      </c>
      <c r="AE59" s="72">
        <v>0.11</v>
      </c>
      <c r="AF59" s="82">
        <f>$G$59</f>
        <v>200</v>
      </c>
      <c r="AG59" s="73">
        <f>AF59*AE59</f>
        <v>22</v>
      </c>
      <c r="AH59" s="83"/>
      <c r="AI59" s="84">
        <f t="shared" si="5"/>
        <v>0</v>
      </c>
      <c r="AJ59" s="74">
        <f t="shared" si="6"/>
        <v>0</v>
      </c>
      <c r="AL59" s="72">
        <v>0.11</v>
      </c>
      <c r="AM59" s="82">
        <f>$G$59</f>
        <v>200</v>
      </c>
      <c r="AN59" s="73">
        <f>AM59*AL59</f>
        <v>22</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134.253072</v>
      </c>
      <c r="I61" s="100"/>
      <c r="J61" s="101"/>
      <c r="K61" s="101"/>
      <c r="L61" s="99">
        <f>SUM(L51:L57,L50)</f>
        <v>133.30690800000002</v>
      </c>
      <c r="M61" s="102"/>
      <c r="N61" s="103">
        <f t="shared" ref="N61" si="48">L61-H61</f>
        <v>-0.9461639999999818</v>
      </c>
      <c r="O61" s="104">
        <f t="shared" ref="O61" si="49">IF((H61)=0,"",(N61/H61))</f>
        <v>-7.0476152679767486E-3</v>
      </c>
      <c r="Q61" s="101"/>
      <c r="R61" s="101"/>
      <c r="S61" s="103">
        <f>SUM(S51:S57,S50)</f>
        <v>134.34090800000001</v>
      </c>
      <c r="T61" s="102"/>
      <c r="U61" s="103">
        <f t="shared" si="1"/>
        <v>1.0339999999999918</v>
      </c>
      <c r="V61" s="104">
        <f>IF((L61)=0,"",(U61/L61))</f>
        <v>7.756537268121106E-3</v>
      </c>
      <c r="X61" s="101"/>
      <c r="Y61" s="101"/>
      <c r="Z61" s="103">
        <f>SUM(Z51:Z57,Z50)</f>
        <v>134.55090799999999</v>
      </c>
      <c r="AA61" s="102"/>
      <c r="AB61" s="103">
        <f t="shared" si="3"/>
        <v>0.20999999999997954</v>
      </c>
      <c r="AC61" s="104">
        <f>IF((S61)=0,"",(AB61/S61))</f>
        <v>1.5631872906499897E-3</v>
      </c>
      <c r="AE61" s="101"/>
      <c r="AF61" s="101"/>
      <c r="AG61" s="103">
        <f>SUM(AG51:AG57,AG50)</f>
        <v>134.46090800000002</v>
      </c>
      <c r="AH61" s="102"/>
      <c r="AI61" s="103">
        <f t="shared" ref="AI61:AI65" si="50">AG61-Z61</f>
        <v>-8.9999999999974989E-2</v>
      </c>
      <c r="AJ61" s="104">
        <f>IF((Z61)=0,"",(AI61/Z61))</f>
        <v>-6.6889180710675688E-4</v>
      </c>
      <c r="AL61" s="101"/>
      <c r="AM61" s="101"/>
      <c r="AN61" s="103">
        <f>SUM(AN51:AN57,AN50)</f>
        <v>133.75090800000001</v>
      </c>
      <c r="AO61" s="102"/>
      <c r="AP61" s="103">
        <f t="shared" ref="AP61:AP65" si="51">AN61-AG61</f>
        <v>-0.71000000000000796</v>
      </c>
      <c r="AQ61" s="104">
        <f>IF((AG61)=0,"",(AP61/AG61))</f>
        <v>-5.2803451245473356E-3</v>
      </c>
    </row>
    <row r="62" spans="2:43" x14ac:dyDescent="0.2">
      <c r="B62" s="105" t="s">
        <v>52</v>
      </c>
      <c r="C62" s="21"/>
      <c r="D62" s="21"/>
      <c r="E62" s="21"/>
      <c r="F62" s="106">
        <v>0.13</v>
      </c>
      <c r="G62" s="107"/>
      <c r="H62" s="108">
        <f>H61*F62</f>
        <v>17.45289936</v>
      </c>
      <c r="I62" s="109"/>
      <c r="J62" s="110">
        <v>0.13</v>
      </c>
      <c r="K62" s="109"/>
      <c r="L62" s="111">
        <f>L61*J62</f>
        <v>17.329898040000003</v>
      </c>
      <c r="M62" s="112"/>
      <c r="N62" s="113">
        <f t="shared" si="41"/>
        <v>-0.12300131999999664</v>
      </c>
      <c r="O62" s="114">
        <f t="shared" si="27"/>
        <v>-7.0476152679766922E-3</v>
      </c>
      <c r="Q62" s="110">
        <v>0.13</v>
      </c>
      <c r="R62" s="109"/>
      <c r="S62" s="111">
        <f>S61*Q62</f>
        <v>17.464318040000002</v>
      </c>
      <c r="T62" s="112"/>
      <c r="U62" s="113">
        <f t="shared" si="1"/>
        <v>0.13441999999999865</v>
      </c>
      <c r="V62" s="114">
        <f t="shared" ref="V62:V71" si="52">IF((L62)=0,"",(U62/L62))</f>
        <v>7.7565372681210895E-3</v>
      </c>
      <c r="X62" s="110">
        <v>0.13</v>
      </c>
      <c r="Y62" s="109"/>
      <c r="Z62" s="111">
        <f>Z61*X62</f>
        <v>17.491618039999999</v>
      </c>
      <c r="AA62" s="112"/>
      <c r="AB62" s="113">
        <f t="shared" si="3"/>
        <v>2.7299999999996771E-2</v>
      </c>
      <c r="AC62" s="114">
        <f t="shared" ref="AC62:AC71" si="53">IF((S62)=0,"",(AB62/S62))</f>
        <v>1.563187290649957E-3</v>
      </c>
      <c r="AE62" s="110">
        <v>0.13</v>
      </c>
      <c r="AF62" s="109"/>
      <c r="AG62" s="111">
        <f>AG61*AE62</f>
        <v>17.479918040000001</v>
      </c>
      <c r="AH62" s="112"/>
      <c r="AI62" s="113">
        <f t="shared" si="50"/>
        <v>-1.1699999999997601E-2</v>
      </c>
      <c r="AJ62" s="114">
        <f t="shared" ref="AJ62:AJ71" si="54">IF((Z62)=0,"",(AI62/Z62))</f>
        <v>-6.6889180710680567E-4</v>
      </c>
      <c r="AL62" s="110">
        <v>0.13</v>
      </c>
      <c r="AM62" s="109"/>
      <c r="AN62" s="111">
        <f>AN61*AL62</f>
        <v>17.387618040000003</v>
      </c>
      <c r="AO62" s="112"/>
      <c r="AP62" s="113">
        <f t="shared" si="51"/>
        <v>-9.229999999999805E-2</v>
      </c>
      <c r="AQ62" s="114">
        <f t="shared" ref="AQ62:AQ71" si="55">IF((AG62)=0,"",(AP62/AG62))</f>
        <v>-5.2803451245471656E-3</v>
      </c>
    </row>
    <row r="63" spans="2:43" x14ac:dyDescent="0.2">
      <c r="B63" s="115" t="s">
        <v>53</v>
      </c>
      <c r="C63" s="21"/>
      <c r="D63" s="21"/>
      <c r="E63" s="21"/>
      <c r="F63" s="116"/>
      <c r="G63" s="107"/>
      <c r="H63" s="108">
        <f>H61+H62</f>
        <v>151.70597136000001</v>
      </c>
      <c r="I63" s="109"/>
      <c r="J63" s="109"/>
      <c r="K63" s="109"/>
      <c r="L63" s="111">
        <f>L61+L62</f>
        <v>150.63680604000001</v>
      </c>
      <c r="M63" s="112"/>
      <c r="N63" s="113">
        <f t="shared" si="41"/>
        <v>-1.0691653199999962</v>
      </c>
      <c r="O63" s="114">
        <f t="shared" si="27"/>
        <v>-7.0476152679768596E-3</v>
      </c>
      <c r="Q63" s="109"/>
      <c r="R63" s="109"/>
      <c r="S63" s="111">
        <f>S61+S62</f>
        <v>151.80522604000001</v>
      </c>
      <c r="T63" s="112"/>
      <c r="U63" s="113">
        <f t="shared" si="1"/>
        <v>1.1684199999999976</v>
      </c>
      <c r="V63" s="114">
        <f t="shared" si="52"/>
        <v>7.756537268121152E-3</v>
      </c>
      <c r="X63" s="109"/>
      <c r="Y63" s="109"/>
      <c r="Z63" s="111">
        <f>Z61+Z62</f>
        <v>152.04252603999998</v>
      </c>
      <c r="AA63" s="112"/>
      <c r="AB63" s="113">
        <f t="shared" si="3"/>
        <v>0.23729999999997631</v>
      </c>
      <c r="AC63" s="114">
        <f t="shared" si="53"/>
        <v>1.563187290649986E-3</v>
      </c>
      <c r="AE63" s="109"/>
      <c r="AF63" s="109"/>
      <c r="AG63" s="111">
        <f>AG61+AG62</f>
        <v>151.94082604000002</v>
      </c>
      <c r="AH63" s="112"/>
      <c r="AI63" s="113">
        <f t="shared" si="50"/>
        <v>-0.10169999999996548</v>
      </c>
      <c r="AJ63" s="114">
        <f t="shared" si="54"/>
        <v>-6.6889180710671579E-4</v>
      </c>
      <c r="AL63" s="109"/>
      <c r="AM63" s="109"/>
      <c r="AN63" s="111">
        <f>AN61+AN62</f>
        <v>151.13852604000002</v>
      </c>
      <c r="AO63" s="112"/>
      <c r="AP63" s="113">
        <f t="shared" si="51"/>
        <v>-0.80230000000000246</v>
      </c>
      <c r="AQ63" s="114">
        <f t="shared" si="55"/>
        <v>-5.2803451245472931E-3</v>
      </c>
    </row>
    <row r="64" spans="2:43" ht="15.75" customHeight="1" x14ac:dyDescent="0.2">
      <c r="B64" s="267" t="s">
        <v>54</v>
      </c>
      <c r="C64" s="267"/>
      <c r="D64" s="267"/>
      <c r="E64" s="21"/>
      <c r="F64" s="116"/>
      <c r="G64" s="107"/>
      <c r="H64" s="117">
        <f>ROUND(-H63*10%,2)</f>
        <v>-15.17</v>
      </c>
      <c r="I64" s="109"/>
      <c r="J64" s="109"/>
      <c r="K64" s="109"/>
      <c r="L64" s="118">
        <f>ROUND(-L63*10%,2)</f>
        <v>-15.06</v>
      </c>
      <c r="M64" s="112"/>
      <c r="N64" s="118">
        <f t="shared" si="41"/>
        <v>0.10999999999999943</v>
      </c>
      <c r="O64" s="119">
        <f t="shared" si="27"/>
        <v>-7.25115359261697E-3</v>
      </c>
      <c r="Q64" s="109"/>
      <c r="R64" s="109"/>
      <c r="S64" s="118">
        <f>ROUND(-S63*10%,2)</f>
        <v>-15.18</v>
      </c>
      <c r="T64" s="112"/>
      <c r="U64" s="118">
        <f t="shared" si="1"/>
        <v>-0.11999999999999922</v>
      </c>
      <c r="V64" s="119">
        <f t="shared" si="52"/>
        <v>7.9681274900397885E-3</v>
      </c>
      <c r="X64" s="109"/>
      <c r="Y64" s="109"/>
      <c r="Z64" s="118">
        <f>ROUND(-Z63*10%,2)</f>
        <v>-15.2</v>
      </c>
      <c r="AA64" s="112"/>
      <c r="AB64" s="118">
        <f t="shared" si="3"/>
        <v>-1.9999999999999574E-2</v>
      </c>
      <c r="AC64" s="119">
        <f t="shared" si="53"/>
        <v>1.3175230566534633E-3</v>
      </c>
      <c r="AE64" s="109"/>
      <c r="AF64" s="109"/>
      <c r="AG64" s="118">
        <f>ROUND(-AG63*10%,2)</f>
        <v>-15.19</v>
      </c>
      <c r="AH64" s="112"/>
      <c r="AI64" s="118">
        <f t="shared" si="50"/>
        <v>9.9999999999997868E-3</v>
      </c>
      <c r="AJ64" s="119">
        <f t="shared" si="54"/>
        <v>-6.5789473684209126E-4</v>
      </c>
      <c r="AL64" s="109"/>
      <c r="AM64" s="109"/>
      <c r="AN64" s="118">
        <f>ROUND(-AN63*10%,2)</f>
        <v>-15.11</v>
      </c>
      <c r="AO64" s="112"/>
      <c r="AP64" s="118">
        <f t="shared" si="51"/>
        <v>8.0000000000000071E-2</v>
      </c>
      <c r="AQ64" s="119">
        <f t="shared" si="55"/>
        <v>-5.2666227781435204E-3</v>
      </c>
    </row>
    <row r="65" spans="2:43" ht="13.5" thickBot="1" x14ac:dyDescent="0.25">
      <c r="B65" s="268" t="s">
        <v>55</v>
      </c>
      <c r="C65" s="268"/>
      <c r="D65" s="268"/>
      <c r="E65" s="120"/>
      <c r="F65" s="121"/>
      <c r="G65" s="122"/>
      <c r="H65" s="123">
        <f>H63+H64</f>
        <v>136.53597136000002</v>
      </c>
      <c r="I65" s="124"/>
      <c r="J65" s="124"/>
      <c r="K65" s="124"/>
      <c r="L65" s="125">
        <f>L63+L64</f>
        <v>135.57680604000001</v>
      </c>
      <c r="M65" s="126"/>
      <c r="N65" s="127">
        <f t="shared" si="41"/>
        <v>-0.95916532000001098</v>
      </c>
      <c r="O65" s="128">
        <f t="shared" si="27"/>
        <v>-7.0250008876489448E-3</v>
      </c>
      <c r="Q65" s="124"/>
      <c r="R65" s="124"/>
      <c r="S65" s="125">
        <f>S63+S64</f>
        <v>136.62522604</v>
      </c>
      <c r="T65" s="126"/>
      <c r="U65" s="127">
        <f t="shared" si="1"/>
        <v>1.048419999999993</v>
      </c>
      <c r="V65" s="128">
        <f t="shared" si="52"/>
        <v>7.7330336259040624E-3</v>
      </c>
      <c r="X65" s="124"/>
      <c r="Y65" s="124"/>
      <c r="Z65" s="125">
        <f>Z63+Z64</f>
        <v>136.84252604</v>
      </c>
      <c r="AA65" s="126"/>
      <c r="AB65" s="127">
        <f t="shared" si="3"/>
        <v>0.2172999999999945</v>
      </c>
      <c r="AC65" s="128">
        <f t="shared" si="53"/>
        <v>1.590482272551741E-3</v>
      </c>
      <c r="AE65" s="124"/>
      <c r="AF65" s="124"/>
      <c r="AG65" s="125">
        <f>AG63+AG64</f>
        <v>136.75082604000002</v>
      </c>
      <c r="AH65" s="126"/>
      <c r="AI65" s="127">
        <f t="shared" si="50"/>
        <v>-9.169999999997458E-2</v>
      </c>
      <c r="AJ65" s="128">
        <f t="shared" si="54"/>
        <v>-6.7011332407858391E-4</v>
      </c>
      <c r="AL65" s="124"/>
      <c r="AM65" s="124"/>
      <c r="AN65" s="125">
        <f>AN63+AN64</f>
        <v>136.02852604000003</v>
      </c>
      <c r="AO65" s="126"/>
      <c r="AP65" s="127">
        <f t="shared" si="51"/>
        <v>-0.72229999999998995</v>
      </c>
      <c r="AQ65" s="128">
        <f t="shared" si="55"/>
        <v>-5.2818693745127002E-3</v>
      </c>
    </row>
    <row r="66" spans="2: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2:43" s="85" customFormat="1" x14ac:dyDescent="0.2">
      <c r="B67" s="136" t="s">
        <v>56</v>
      </c>
      <c r="C67" s="79"/>
      <c r="D67" s="79"/>
      <c r="E67" s="79"/>
      <c r="F67" s="137"/>
      <c r="G67" s="138"/>
      <c r="H67" s="139">
        <f>SUM(H58:H59,H50,H51:H54)</f>
        <v>130.94107200000002</v>
      </c>
      <c r="I67" s="140"/>
      <c r="J67" s="141"/>
      <c r="K67" s="141"/>
      <c r="L67" s="139">
        <f>SUM(L58:L59,L50,L51:L54)</f>
        <v>129.99490800000001</v>
      </c>
      <c r="M67" s="142"/>
      <c r="N67" s="143">
        <f t="shared" ref="N67:N71" si="56">L67-H67</f>
        <v>-0.94616400000001022</v>
      </c>
      <c r="O67" s="104">
        <f t="shared" ref="O67:O71" si="57">IF((H67)=0,"",(N67/H67))</f>
        <v>-7.2258763850658724E-3</v>
      </c>
      <c r="Q67" s="141"/>
      <c r="R67" s="141"/>
      <c r="S67" s="143">
        <f>SUM(S58:S59,S50,S51:S54)</f>
        <v>131.028908</v>
      </c>
      <c r="T67" s="142"/>
      <c r="U67" s="143">
        <f t="shared" si="1"/>
        <v>1.0339999999999918</v>
      </c>
      <c r="V67" s="104">
        <f t="shared" si="52"/>
        <v>7.9541577120850904E-3</v>
      </c>
      <c r="X67" s="141"/>
      <c r="Y67" s="141"/>
      <c r="Z67" s="143">
        <f>SUM(Z58:Z59,Z50,Z51:Z54)</f>
        <v>131.23890800000001</v>
      </c>
      <c r="AA67" s="142"/>
      <c r="AB67" s="143">
        <f t="shared" si="3"/>
        <v>0.21000000000000796</v>
      </c>
      <c r="AC67" s="104">
        <f t="shared" si="53"/>
        <v>1.6026997645436224E-3</v>
      </c>
      <c r="AE67" s="141"/>
      <c r="AF67" s="141"/>
      <c r="AG67" s="143">
        <f>SUM(AG58:AG59,AG50,AG51:AG54)</f>
        <v>131.14890800000001</v>
      </c>
      <c r="AH67" s="142"/>
      <c r="AI67" s="143">
        <f t="shared" ref="AI67:AI71" si="58">AG67-Z67</f>
        <v>-9.0000000000003411E-2</v>
      </c>
      <c r="AJ67" s="104">
        <f t="shared" si="54"/>
        <v>-6.8577224065292746E-4</v>
      </c>
      <c r="AL67" s="141"/>
      <c r="AM67" s="141"/>
      <c r="AN67" s="143">
        <f>SUM(AN58:AN59,AN50,AN51:AN54)</f>
        <v>130.438908</v>
      </c>
      <c r="AO67" s="142"/>
      <c r="AP67" s="143">
        <f t="shared" ref="AP67:AP71" si="59">AN67-AG67</f>
        <v>-0.71000000000000796</v>
      </c>
      <c r="AQ67" s="104">
        <f t="shared" si="55"/>
        <v>-5.4136935703651299E-3</v>
      </c>
    </row>
    <row r="68" spans="2:43" s="85" customFormat="1" x14ac:dyDescent="0.2">
      <c r="B68" s="144" t="s">
        <v>52</v>
      </c>
      <c r="C68" s="79"/>
      <c r="D68" s="79"/>
      <c r="E68" s="79"/>
      <c r="F68" s="145">
        <v>0.13</v>
      </c>
      <c r="G68" s="138"/>
      <c r="H68" s="146">
        <f>H67*F68</f>
        <v>17.022339360000004</v>
      </c>
      <c r="I68" s="147"/>
      <c r="J68" s="148">
        <v>0.13</v>
      </c>
      <c r="K68" s="149"/>
      <c r="L68" s="150">
        <f>L67*J68</f>
        <v>16.899338040000004</v>
      </c>
      <c r="M68" s="151"/>
      <c r="N68" s="152">
        <f t="shared" si="56"/>
        <v>-0.12300132000000019</v>
      </c>
      <c r="O68" s="114">
        <f t="shared" si="57"/>
        <v>-7.2258763850658048E-3</v>
      </c>
      <c r="Q68" s="148">
        <v>0.13</v>
      </c>
      <c r="R68" s="149"/>
      <c r="S68" s="150">
        <f>S67*Q68</f>
        <v>17.033758040000002</v>
      </c>
      <c r="T68" s="151"/>
      <c r="U68" s="152">
        <f t="shared" si="1"/>
        <v>0.13441999999999865</v>
      </c>
      <c r="V68" s="114">
        <f t="shared" si="52"/>
        <v>7.9541577120850714E-3</v>
      </c>
      <c r="X68" s="148">
        <v>0.13</v>
      </c>
      <c r="Y68" s="149"/>
      <c r="Z68" s="150">
        <f>Z67*X68</f>
        <v>17.061058040000002</v>
      </c>
      <c r="AA68" s="151"/>
      <c r="AB68" s="152">
        <f t="shared" si="3"/>
        <v>2.7300000000000324E-2</v>
      </c>
      <c r="AC68" s="114">
        <f t="shared" si="53"/>
        <v>1.6026997645435805E-3</v>
      </c>
      <c r="AE68" s="148">
        <v>0.13</v>
      </c>
      <c r="AF68" s="149"/>
      <c r="AG68" s="150">
        <f>AG67*AE68</f>
        <v>17.049358040000001</v>
      </c>
      <c r="AH68" s="151"/>
      <c r="AI68" s="152">
        <f t="shared" si="58"/>
        <v>-1.1700000000001154E-2</v>
      </c>
      <c r="AJ68" s="114">
        <f t="shared" si="54"/>
        <v>-6.8577224065296909E-4</v>
      </c>
      <c r="AL68" s="148">
        <v>0.13</v>
      </c>
      <c r="AM68" s="149"/>
      <c r="AN68" s="150">
        <f>AN67*AL68</f>
        <v>16.95705804</v>
      </c>
      <c r="AO68" s="151"/>
      <c r="AP68" s="152">
        <f t="shared" si="59"/>
        <v>-9.2300000000001603E-2</v>
      </c>
      <c r="AQ68" s="114">
        <f t="shared" si="55"/>
        <v>-5.4136935703651629E-3</v>
      </c>
    </row>
    <row r="69" spans="2:43" s="85" customFormat="1" x14ac:dyDescent="0.2">
      <c r="B69" s="153" t="s">
        <v>53</v>
      </c>
      <c r="C69" s="79"/>
      <c r="D69" s="79"/>
      <c r="E69" s="79"/>
      <c r="F69" s="154"/>
      <c r="G69" s="155"/>
      <c r="H69" s="146">
        <f>H67+H68</f>
        <v>147.96341136000001</v>
      </c>
      <c r="I69" s="147"/>
      <c r="J69" s="147"/>
      <c r="K69" s="147"/>
      <c r="L69" s="150">
        <f>L67+L68</f>
        <v>146.89424604000001</v>
      </c>
      <c r="M69" s="151"/>
      <c r="N69" s="152">
        <f t="shared" si="56"/>
        <v>-1.0691653199999962</v>
      </c>
      <c r="O69" s="114">
        <f t="shared" si="57"/>
        <v>-7.2258763850657692E-3</v>
      </c>
      <c r="Q69" s="147"/>
      <c r="R69" s="147"/>
      <c r="S69" s="150">
        <f>S67+S68</f>
        <v>148.06266604000001</v>
      </c>
      <c r="T69" s="151"/>
      <c r="U69" s="152">
        <f t="shared" si="1"/>
        <v>1.1684199999999976</v>
      </c>
      <c r="V69" s="114">
        <f t="shared" si="52"/>
        <v>7.9541577120851355E-3</v>
      </c>
      <c r="X69" s="147"/>
      <c r="Y69" s="147"/>
      <c r="Z69" s="150">
        <f>Z67+Z68</f>
        <v>148.29996604000002</v>
      </c>
      <c r="AA69" s="151"/>
      <c r="AB69" s="152">
        <f t="shared" si="3"/>
        <v>0.23730000000000473</v>
      </c>
      <c r="AC69" s="114">
        <f t="shared" si="53"/>
        <v>1.6026997645435935E-3</v>
      </c>
      <c r="AE69" s="147"/>
      <c r="AF69" s="147"/>
      <c r="AG69" s="150">
        <f>AG67+AG68</f>
        <v>148.19826604000002</v>
      </c>
      <c r="AH69" s="151"/>
      <c r="AI69" s="152">
        <f t="shared" si="58"/>
        <v>-0.10169999999999391</v>
      </c>
      <c r="AJ69" s="114">
        <f t="shared" si="54"/>
        <v>-6.8577224065286034E-4</v>
      </c>
      <c r="AL69" s="147"/>
      <c r="AM69" s="147"/>
      <c r="AN69" s="150">
        <f>AN67+AN68</f>
        <v>147.39596603999999</v>
      </c>
      <c r="AO69" s="151"/>
      <c r="AP69" s="152">
        <f t="shared" si="59"/>
        <v>-0.80230000000003088</v>
      </c>
      <c r="AQ69" s="114">
        <f t="shared" si="55"/>
        <v>-5.4136935703652765E-3</v>
      </c>
    </row>
    <row r="70" spans="2:43" s="85" customFormat="1" ht="15.75" customHeight="1" x14ac:dyDescent="0.2">
      <c r="B70" s="269" t="s">
        <v>54</v>
      </c>
      <c r="C70" s="269"/>
      <c r="D70" s="269"/>
      <c r="E70" s="79"/>
      <c r="F70" s="154"/>
      <c r="G70" s="155"/>
      <c r="H70" s="156">
        <f>ROUND(-H69*10%,2)</f>
        <v>-14.8</v>
      </c>
      <c r="I70" s="147"/>
      <c r="J70" s="147"/>
      <c r="K70" s="147"/>
      <c r="L70" s="118">
        <f>ROUND(-L69*10%,2)</f>
        <v>-14.69</v>
      </c>
      <c r="M70" s="151"/>
      <c r="N70" s="157">
        <f t="shared" si="56"/>
        <v>0.11000000000000121</v>
      </c>
      <c r="O70" s="119">
        <f t="shared" si="57"/>
        <v>-7.4324324324325135E-3</v>
      </c>
      <c r="Q70" s="147"/>
      <c r="R70" s="147"/>
      <c r="S70" s="118">
        <f>ROUND(-S69*10%,2)</f>
        <v>-14.81</v>
      </c>
      <c r="T70" s="151"/>
      <c r="U70" s="157">
        <f t="shared" si="1"/>
        <v>-0.12000000000000099</v>
      </c>
      <c r="V70" s="119">
        <f t="shared" si="52"/>
        <v>8.1688223281144307E-3</v>
      </c>
      <c r="X70" s="147"/>
      <c r="Y70" s="147"/>
      <c r="Z70" s="118">
        <f>ROUND(-Z69*10%,2)</f>
        <v>-14.83</v>
      </c>
      <c r="AA70" s="151"/>
      <c r="AB70" s="157">
        <f t="shared" si="3"/>
        <v>-1.9999999999999574E-2</v>
      </c>
      <c r="AC70" s="119">
        <f t="shared" si="53"/>
        <v>1.3504388926400793E-3</v>
      </c>
      <c r="AE70" s="147"/>
      <c r="AF70" s="147"/>
      <c r="AG70" s="118">
        <f>ROUND(-AG69*10%,2)</f>
        <v>-14.82</v>
      </c>
      <c r="AH70" s="151"/>
      <c r="AI70" s="157">
        <f t="shared" si="58"/>
        <v>9.9999999999997868E-3</v>
      </c>
      <c r="AJ70" s="119">
        <f t="shared" si="54"/>
        <v>-6.7430883344570371E-4</v>
      </c>
      <c r="AL70" s="147"/>
      <c r="AM70" s="147"/>
      <c r="AN70" s="118">
        <f>ROUND(-AN69*10%,2)</f>
        <v>-14.74</v>
      </c>
      <c r="AO70" s="151"/>
      <c r="AP70" s="157">
        <f t="shared" si="59"/>
        <v>8.0000000000000071E-2</v>
      </c>
      <c r="AQ70" s="119">
        <f t="shared" si="55"/>
        <v>-5.398110661268561E-3</v>
      </c>
    </row>
    <row r="71" spans="2:43" s="85" customFormat="1" ht="13.5" thickBot="1" x14ac:dyDescent="0.25">
      <c r="B71" s="266" t="s">
        <v>57</v>
      </c>
      <c r="C71" s="266"/>
      <c r="D71" s="266"/>
      <c r="E71" s="158"/>
      <c r="F71" s="159"/>
      <c r="G71" s="160"/>
      <c r="H71" s="161">
        <f>SUM(H69:H70)</f>
        <v>133.16341136</v>
      </c>
      <c r="I71" s="162"/>
      <c r="J71" s="162"/>
      <c r="K71" s="162"/>
      <c r="L71" s="163">
        <f>SUM(L69:L70)</f>
        <v>132.20424604000002</v>
      </c>
      <c r="M71" s="164"/>
      <c r="N71" s="165">
        <f t="shared" si="56"/>
        <v>-0.95916531999998256</v>
      </c>
      <c r="O71" s="166">
        <f t="shared" si="57"/>
        <v>-7.2029194070954792E-3</v>
      </c>
      <c r="Q71" s="162"/>
      <c r="R71" s="162"/>
      <c r="S71" s="163">
        <f>SUM(S69:S70)</f>
        <v>133.25266604000001</v>
      </c>
      <c r="T71" s="164"/>
      <c r="U71" s="165">
        <f t="shared" si="1"/>
        <v>1.048419999999993</v>
      </c>
      <c r="V71" s="166">
        <f t="shared" si="52"/>
        <v>7.9303050499813805E-3</v>
      </c>
      <c r="X71" s="162"/>
      <c r="Y71" s="162"/>
      <c r="Z71" s="163">
        <f>SUM(Z69:Z70)</f>
        <v>133.46996604</v>
      </c>
      <c r="AA71" s="164"/>
      <c r="AB71" s="165">
        <f t="shared" si="3"/>
        <v>0.2172999999999945</v>
      </c>
      <c r="AC71" s="166">
        <f t="shared" si="53"/>
        <v>1.6307366033094229E-3</v>
      </c>
      <c r="AE71" s="162"/>
      <c r="AF71" s="162"/>
      <c r="AG71" s="163">
        <f>SUM(AG69:AG70)</f>
        <v>133.37826604000003</v>
      </c>
      <c r="AH71" s="164"/>
      <c r="AI71" s="165">
        <f t="shared" si="58"/>
        <v>-9.169999999997458E-2</v>
      </c>
      <c r="AJ71" s="166">
        <f t="shared" si="54"/>
        <v>-6.8704595288870257E-4</v>
      </c>
      <c r="AL71" s="162"/>
      <c r="AM71" s="162"/>
      <c r="AN71" s="163">
        <f>SUM(AN69:AN70)</f>
        <v>132.65596603999998</v>
      </c>
      <c r="AO71" s="164"/>
      <c r="AP71" s="165">
        <f t="shared" si="59"/>
        <v>-0.72230000000004679</v>
      </c>
      <c r="AQ71" s="166">
        <f t="shared" si="55"/>
        <v>-5.415425027218675E-3</v>
      </c>
    </row>
    <row r="72" spans="2: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2:43" x14ac:dyDescent="0.2">
      <c r="L73" s="173"/>
      <c r="S73" s="173"/>
      <c r="Z73" s="173"/>
      <c r="AG73" s="173"/>
      <c r="AN73" s="173"/>
    </row>
    <row r="74" spans="2: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5" spans="2:43" ht="13.5" thickBot="1" x14ac:dyDescent="0.25"/>
    <row r="76" spans="2:43" ht="8.25" customHeight="1" thickBot="1" x14ac:dyDescent="0.25">
      <c r="B76" s="86"/>
      <c r="C76" s="87"/>
      <c r="D76" s="88"/>
      <c r="E76" s="87"/>
      <c r="F76" s="89"/>
      <c r="G76" s="90"/>
      <c r="H76" s="91"/>
      <c r="I76" s="92"/>
      <c r="J76" s="89"/>
      <c r="K76" s="93"/>
      <c r="L76" s="91"/>
      <c r="M76" s="92"/>
      <c r="N76" s="94"/>
      <c r="O76" s="95"/>
      <c r="Q76" s="89"/>
      <c r="R76" s="93"/>
      <c r="S76" s="91"/>
      <c r="T76" s="92"/>
      <c r="U76" s="94"/>
      <c r="V76" s="95"/>
      <c r="X76" s="89"/>
      <c r="Y76" s="93"/>
      <c r="Z76" s="91"/>
      <c r="AA76" s="92"/>
      <c r="AB76" s="94"/>
      <c r="AC76" s="95"/>
      <c r="AE76" s="89"/>
      <c r="AF76" s="93"/>
      <c r="AG76" s="91"/>
      <c r="AH76" s="92"/>
      <c r="AI76" s="94"/>
      <c r="AJ76" s="95"/>
      <c r="AL76" s="89"/>
      <c r="AM76" s="93"/>
      <c r="AN76" s="91"/>
      <c r="AO76" s="92"/>
      <c r="AP76" s="94"/>
      <c r="AQ76" s="95"/>
    </row>
    <row r="77" spans="2:43" x14ac:dyDescent="0.2">
      <c r="B77" s="96" t="s">
        <v>51</v>
      </c>
      <c r="C77" s="21"/>
      <c r="D77" s="21"/>
      <c r="E77" s="21"/>
      <c r="F77" s="97"/>
      <c r="G77" s="98"/>
      <c r="H77" s="99">
        <f>+H61-H31-H40-H41</f>
        <v>134.253072</v>
      </c>
      <c r="I77" s="100"/>
      <c r="J77" s="101"/>
      <c r="K77" s="101"/>
      <c r="L77" s="99">
        <f>+L61-L31-L40-L41</f>
        <v>132.863708</v>
      </c>
      <c r="M77" s="102"/>
      <c r="N77" s="103">
        <f t="shared" ref="N77:N81" si="60">L77-H77</f>
        <v>-1.3893640000000005</v>
      </c>
      <c r="O77" s="104">
        <f t="shared" ref="O77:O81" si="61">IF((H77)=0,"",(N77/H77))</f>
        <v>-1.0348843265202903E-2</v>
      </c>
      <c r="Q77" s="101"/>
      <c r="R77" s="101"/>
      <c r="S77" s="99">
        <f>+S61-S31-S40-S41</f>
        <v>134.34090800000001</v>
      </c>
      <c r="T77" s="102"/>
      <c r="U77" s="103">
        <f t="shared" ref="U77:U81" si="62">S77-L77</f>
        <v>1.4772000000000105</v>
      </c>
      <c r="V77" s="104">
        <f>IF((L77)=0,"",(U77/L77))</f>
        <v>1.1118160272931795E-2</v>
      </c>
      <c r="X77" s="101"/>
      <c r="Y77" s="101"/>
      <c r="Z77" s="99">
        <f>+Z61-Z31-Z40-Z41</f>
        <v>134.55090799999999</v>
      </c>
      <c r="AA77" s="102"/>
      <c r="AB77" s="103">
        <f t="shared" ref="AB77:AB81" si="63">Z77-S77</f>
        <v>0.20999999999997954</v>
      </c>
      <c r="AC77" s="104">
        <f>IF((S77)=0,"",(AB77/S77))</f>
        <v>1.5631872906499897E-3</v>
      </c>
      <c r="AE77" s="101"/>
      <c r="AF77" s="101"/>
      <c r="AG77" s="99">
        <f>+AG61-AG31-AG40-AG41</f>
        <v>134.46090800000002</v>
      </c>
      <c r="AH77" s="102"/>
      <c r="AI77" s="103">
        <f t="shared" ref="AI77:AI81" si="64">AG77-Z77</f>
        <v>-8.9999999999974989E-2</v>
      </c>
      <c r="AJ77" s="104">
        <f>IF((Z77)=0,"",(AI77/Z77))</f>
        <v>-6.6889180710675688E-4</v>
      </c>
      <c r="AL77" s="101"/>
      <c r="AM77" s="101"/>
      <c r="AN77" s="99">
        <f>+AN61-AN31-AN40-AN41</f>
        <v>133.75090800000001</v>
      </c>
      <c r="AO77" s="102"/>
      <c r="AP77" s="103">
        <f t="shared" ref="AP77:AP81" si="65">AN77-AG77</f>
        <v>-0.71000000000000796</v>
      </c>
      <c r="AQ77" s="104">
        <f>IF((AG77)=0,"",(AP77/AG77))</f>
        <v>-5.2803451245473356E-3</v>
      </c>
    </row>
    <row r="78" spans="2:43" x14ac:dyDescent="0.2">
      <c r="B78" s="105" t="s">
        <v>52</v>
      </c>
      <c r="C78" s="21"/>
      <c r="D78" s="21"/>
      <c r="E78" s="21"/>
      <c r="F78" s="106">
        <v>0.13</v>
      </c>
      <c r="G78" s="107"/>
      <c r="H78" s="108">
        <f>H77*F78</f>
        <v>17.45289936</v>
      </c>
      <c r="I78" s="109"/>
      <c r="J78" s="110">
        <v>0.13</v>
      </c>
      <c r="K78" s="109"/>
      <c r="L78" s="111">
        <f>L77*J78</f>
        <v>17.27228204</v>
      </c>
      <c r="M78" s="112"/>
      <c r="N78" s="113">
        <f t="shared" si="60"/>
        <v>-0.18061731999999964</v>
      </c>
      <c r="O78" s="114">
        <f t="shared" si="61"/>
        <v>-1.0348843265202879E-2</v>
      </c>
      <c r="Q78" s="110">
        <v>0.13</v>
      </c>
      <c r="R78" s="109"/>
      <c r="S78" s="111">
        <f>S77*Q78</f>
        <v>17.464318040000002</v>
      </c>
      <c r="T78" s="112"/>
      <c r="U78" s="113">
        <f t="shared" si="62"/>
        <v>0.19203600000000165</v>
      </c>
      <c r="V78" s="114">
        <f t="shared" ref="V78:V81" si="66">IF((L78)=0,"",(U78/L78))</f>
        <v>1.1118160272931813E-2</v>
      </c>
      <c r="X78" s="110">
        <v>0.13</v>
      </c>
      <c r="Y78" s="109"/>
      <c r="Z78" s="111">
        <f>Z77*X78</f>
        <v>17.491618039999999</v>
      </c>
      <c r="AA78" s="112"/>
      <c r="AB78" s="113">
        <f t="shared" si="63"/>
        <v>2.7299999999996771E-2</v>
      </c>
      <c r="AC78" s="114">
        <f t="shared" ref="AC78:AC81" si="67">IF((S78)=0,"",(AB78/S78))</f>
        <v>1.563187290649957E-3</v>
      </c>
      <c r="AE78" s="110">
        <v>0.13</v>
      </c>
      <c r="AF78" s="109"/>
      <c r="AG78" s="111">
        <f>AG77*AE78</f>
        <v>17.479918040000001</v>
      </c>
      <c r="AH78" s="112"/>
      <c r="AI78" s="113">
        <f t="shared" si="64"/>
        <v>-1.1699999999997601E-2</v>
      </c>
      <c r="AJ78" s="114">
        <f t="shared" ref="AJ78:AJ81" si="68">IF((Z78)=0,"",(AI78/Z78))</f>
        <v>-6.6889180710680567E-4</v>
      </c>
      <c r="AL78" s="110">
        <v>0.13</v>
      </c>
      <c r="AM78" s="109"/>
      <c r="AN78" s="111">
        <f>AN77*AL78</f>
        <v>17.387618040000003</v>
      </c>
      <c r="AO78" s="112"/>
      <c r="AP78" s="113">
        <f t="shared" si="65"/>
        <v>-9.229999999999805E-2</v>
      </c>
      <c r="AQ78" s="114">
        <f t="shared" ref="AQ78:AQ81" si="69">IF((AG78)=0,"",(AP78/AG78))</f>
        <v>-5.2803451245471656E-3</v>
      </c>
    </row>
    <row r="79" spans="2:43" x14ac:dyDescent="0.2">
      <c r="B79" s="115" t="s">
        <v>53</v>
      </c>
      <c r="C79" s="21"/>
      <c r="D79" s="21"/>
      <c r="E79" s="21"/>
      <c r="F79" s="116"/>
      <c r="G79" s="107"/>
      <c r="H79" s="108">
        <f>H77+H78</f>
        <v>151.70597136000001</v>
      </c>
      <c r="I79" s="109"/>
      <c r="J79" s="109"/>
      <c r="K79" s="109"/>
      <c r="L79" s="111">
        <f>L77+L78</f>
        <v>150.13599004</v>
      </c>
      <c r="M79" s="112"/>
      <c r="N79" s="113">
        <f t="shared" si="60"/>
        <v>-1.5699813200000108</v>
      </c>
      <c r="O79" s="114">
        <f t="shared" si="61"/>
        <v>-1.0348843265202971E-2</v>
      </c>
      <c r="Q79" s="109"/>
      <c r="R79" s="109"/>
      <c r="S79" s="111">
        <f>S77+S78</f>
        <v>151.80522604000001</v>
      </c>
      <c r="T79" s="112"/>
      <c r="U79" s="113">
        <f t="shared" si="62"/>
        <v>1.6692360000000122</v>
      </c>
      <c r="V79" s="114">
        <f t="shared" si="66"/>
        <v>1.1118160272931799E-2</v>
      </c>
      <c r="X79" s="109"/>
      <c r="Y79" s="109"/>
      <c r="Z79" s="111">
        <f>Z77+Z78</f>
        <v>152.04252603999998</v>
      </c>
      <c r="AA79" s="112"/>
      <c r="AB79" s="113">
        <f t="shared" si="63"/>
        <v>0.23729999999997631</v>
      </c>
      <c r="AC79" s="114">
        <f t="shared" si="67"/>
        <v>1.563187290649986E-3</v>
      </c>
      <c r="AE79" s="109"/>
      <c r="AF79" s="109"/>
      <c r="AG79" s="111">
        <f>AG77+AG78</f>
        <v>151.94082604000002</v>
      </c>
      <c r="AH79" s="112"/>
      <c r="AI79" s="113">
        <f t="shared" si="64"/>
        <v>-0.10169999999996548</v>
      </c>
      <c r="AJ79" s="114">
        <f t="shared" si="68"/>
        <v>-6.6889180710671579E-4</v>
      </c>
      <c r="AL79" s="109"/>
      <c r="AM79" s="109"/>
      <c r="AN79" s="111">
        <f>AN77+AN78</f>
        <v>151.13852604000002</v>
      </c>
      <c r="AO79" s="112"/>
      <c r="AP79" s="113">
        <f t="shared" si="65"/>
        <v>-0.80230000000000246</v>
      </c>
      <c r="AQ79" s="114">
        <f t="shared" si="69"/>
        <v>-5.2803451245472931E-3</v>
      </c>
    </row>
    <row r="80" spans="2:43" ht="15.75" customHeight="1" x14ac:dyDescent="0.2">
      <c r="B80" s="267" t="s">
        <v>54</v>
      </c>
      <c r="C80" s="267"/>
      <c r="D80" s="267"/>
      <c r="E80" s="21"/>
      <c r="F80" s="116"/>
      <c r="G80" s="107"/>
      <c r="H80" s="117">
        <f>ROUND(-H79*10%,2)</f>
        <v>-15.17</v>
      </c>
      <c r="I80" s="109"/>
      <c r="J80" s="109"/>
      <c r="K80" s="109"/>
      <c r="L80" s="118">
        <f>ROUND(-L79*10%,2)</f>
        <v>-15.01</v>
      </c>
      <c r="M80" s="112"/>
      <c r="N80" s="118">
        <f t="shared" si="60"/>
        <v>0.16000000000000014</v>
      </c>
      <c r="O80" s="119">
        <f t="shared" si="61"/>
        <v>-1.054713249835202E-2</v>
      </c>
      <c r="Q80" s="109"/>
      <c r="R80" s="109"/>
      <c r="S80" s="118">
        <f>ROUND(-S79*10%,2)</f>
        <v>-15.18</v>
      </c>
      <c r="T80" s="112"/>
      <c r="U80" s="118">
        <f t="shared" si="62"/>
        <v>-0.16999999999999993</v>
      </c>
      <c r="V80" s="119">
        <f t="shared" si="66"/>
        <v>1.1325782811459023E-2</v>
      </c>
      <c r="X80" s="109"/>
      <c r="Y80" s="109"/>
      <c r="Z80" s="118">
        <f>ROUND(-Z79*10%,2)</f>
        <v>-15.2</v>
      </c>
      <c r="AA80" s="112"/>
      <c r="AB80" s="118">
        <f t="shared" si="63"/>
        <v>-1.9999999999999574E-2</v>
      </c>
      <c r="AC80" s="119">
        <f t="shared" si="67"/>
        <v>1.3175230566534633E-3</v>
      </c>
      <c r="AE80" s="109"/>
      <c r="AF80" s="109"/>
      <c r="AG80" s="118">
        <f>ROUND(-AG79*10%,2)</f>
        <v>-15.19</v>
      </c>
      <c r="AH80" s="112"/>
      <c r="AI80" s="118">
        <f t="shared" si="64"/>
        <v>9.9999999999997868E-3</v>
      </c>
      <c r="AJ80" s="119">
        <f t="shared" si="68"/>
        <v>-6.5789473684209126E-4</v>
      </c>
      <c r="AL80" s="109"/>
      <c r="AM80" s="109"/>
      <c r="AN80" s="118">
        <f>ROUND(-AN79*10%,2)</f>
        <v>-15.11</v>
      </c>
      <c r="AO80" s="112"/>
      <c r="AP80" s="118">
        <f t="shared" si="65"/>
        <v>8.0000000000000071E-2</v>
      </c>
      <c r="AQ80" s="119">
        <f t="shared" si="69"/>
        <v>-5.2666227781435204E-3</v>
      </c>
    </row>
    <row r="81" spans="1:43" x14ac:dyDescent="0.2">
      <c r="B81" s="268" t="s">
        <v>55</v>
      </c>
      <c r="C81" s="268"/>
      <c r="D81" s="268"/>
      <c r="E81" s="120"/>
      <c r="F81" s="121"/>
      <c r="G81" s="122"/>
      <c r="H81" s="123">
        <f>H79+H80</f>
        <v>136.53597136000002</v>
      </c>
      <c r="I81" s="124"/>
      <c r="J81" s="124"/>
      <c r="K81" s="124"/>
      <c r="L81" s="125">
        <f>L79+L80</f>
        <v>135.12599004</v>
      </c>
      <c r="M81" s="126"/>
      <c r="N81" s="127">
        <f t="shared" si="60"/>
        <v>-1.4099813200000142</v>
      </c>
      <c r="O81" s="128">
        <f t="shared" si="61"/>
        <v>-1.0326812091755379E-2</v>
      </c>
      <c r="Q81" s="124"/>
      <c r="R81" s="124"/>
      <c r="S81" s="125">
        <f>S79+S80</f>
        <v>136.62522604</v>
      </c>
      <c r="T81" s="126"/>
      <c r="U81" s="127">
        <f t="shared" si="62"/>
        <v>1.4992359999999962</v>
      </c>
      <c r="V81" s="128">
        <f t="shared" si="66"/>
        <v>1.109509724632687E-2</v>
      </c>
      <c r="X81" s="124"/>
      <c r="Y81" s="124"/>
      <c r="Z81" s="125">
        <f>Z79+Z80</f>
        <v>136.84252604</v>
      </c>
      <c r="AA81" s="126"/>
      <c r="AB81" s="127">
        <f t="shared" si="63"/>
        <v>0.2172999999999945</v>
      </c>
      <c r="AC81" s="128">
        <f t="shared" si="67"/>
        <v>1.590482272551741E-3</v>
      </c>
      <c r="AE81" s="124"/>
      <c r="AF81" s="124"/>
      <c r="AG81" s="125">
        <f>AG79+AG80</f>
        <v>136.75082604000002</v>
      </c>
      <c r="AH81" s="126"/>
      <c r="AI81" s="127">
        <f t="shared" si="64"/>
        <v>-9.169999999997458E-2</v>
      </c>
      <c r="AJ81" s="128">
        <f t="shared" si="68"/>
        <v>-6.7011332407858391E-4</v>
      </c>
      <c r="AL81" s="124"/>
      <c r="AM81" s="124"/>
      <c r="AN81" s="125">
        <f>AN79+AN80</f>
        <v>136.02852604000003</v>
      </c>
      <c r="AO81" s="126"/>
      <c r="AP81" s="127">
        <f t="shared" si="65"/>
        <v>-0.72229999999998995</v>
      </c>
      <c r="AQ81" s="128">
        <f t="shared" si="69"/>
        <v>-5.2818693745127002E-3</v>
      </c>
    </row>
    <row r="82" spans="1:43" ht="15.75" customHeight="1" x14ac:dyDescent="0.2">
      <c r="A82" s="175" t="s">
        <v>59</v>
      </c>
    </row>
    <row r="83" spans="1:43" ht="13.5" customHeight="1" x14ac:dyDescent="0.2"/>
    <row r="84" spans="1:43" ht="8.25" customHeight="1" x14ac:dyDescent="0.2">
      <c r="A84" s="6" t="s">
        <v>60</v>
      </c>
    </row>
    <row r="85" spans="1:43" x14ac:dyDescent="0.2">
      <c r="A85" s="6" t="s">
        <v>61</v>
      </c>
    </row>
    <row r="87" spans="1:43" x14ac:dyDescent="0.2">
      <c r="A87" s="11" t="s">
        <v>62</v>
      </c>
    </row>
    <row r="88" spans="1:43" x14ac:dyDescent="0.2">
      <c r="A88" s="11" t="s">
        <v>63</v>
      </c>
    </row>
    <row r="90" spans="1:43" x14ac:dyDescent="0.2">
      <c r="A90" s="6" t="s">
        <v>64</v>
      </c>
    </row>
    <row r="91" spans="1:43" x14ac:dyDescent="0.2">
      <c r="A91" s="6" t="s">
        <v>65</v>
      </c>
    </row>
    <row r="92" spans="1:43" x14ac:dyDescent="0.2">
      <c r="A92" s="6" t="s">
        <v>66</v>
      </c>
    </row>
    <row r="93" spans="1:43" x14ac:dyDescent="0.2">
      <c r="A93" s="6" t="s">
        <v>67</v>
      </c>
    </row>
    <row r="94" spans="1:43" x14ac:dyDescent="0.2">
      <c r="A94" s="6" t="s">
        <v>68</v>
      </c>
    </row>
    <row r="96" spans="1:43" x14ac:dyDescent="0.2">
      <c r="A96" s="176"/>
      <c r="B96" s="6" t="s">
        <v>69</v>
      </c>
    </row>
    <row r="98" spans="2:2" x14ac:dyDescent="0.2">
      <c r="B98" s="177" t="s">
        <v>70</v>
      </c>
    </row>
  </sheetData>
  <sheetProtection selectLockedCells="1"/>
  <mergeCells count="30">
    <mergeCell ref="AJ21:AJ22"/>
    <mergeCell ref="AP21:AP22"/>
    <mergeCell ref="AQ21:AQ22"/>
    <mergeCell ref="B64:D64"/>
    <mergeCell ref="B65:D65"/>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80:D80"/>
    <mergeCell ref="B81:D81"/>
    <mergeCell ref="A3:K3"/>
    <mergeCell ref="D14:O14"/>
    <mergeCell ref="F20:H20"/>
    <mergeCell ref="J20:L20"/>
    <mergeCell ref="N20:O20"/>
    <mergeCell ref="B71:D71"/>
    <mergeCell ref="B70:D7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76 D48:D49 D40:D46">
      <formula1>"Monthly, per kWh, per kW"</formula1>
    </dataValidation>
    <dataValidation type="list" allowBlank="1" showInputMessage="1" showErrorMessage="1" sqref="E48:E49 E72 E66 E51:E60 E23:E38 E40:E46 E76">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6</xdr:col>
                    <xdr:colOff>476250</xdr:colOff>
                    <xdr:row>16</xdr:row>
                    <xdr:rowOff>171450</xdr:rowOff>
                  </from>
                  <to>
                    <xdr:col>9</xdr:col>
                    <xdr:colOff>476250</xdr:colOff>
                    <xdr:row>18</xdr:row>
                    <xdr:rowOff>28575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9</xdr:col>
                    <xdr:colOff>361950</xdr:colOff>
                    <xdr:row>16</xdr:row>
                    <xdr:rowOff>114300</xdr:rowOff>
                  </from>
                  <to>
                    <xdr:col>15</xdr:col>
                    <xdr:colOff>247650</xdr:colOff>
                    <xdr:row>18</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Q92"/>
  <sheetViews>
    <sheetView showGridLines="0" view="pageBreakPreview" topLeftCell="A25" zoomScale="60" zoomScaleNormal="8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9.85546875" style="6" bestFit="1" customWidth="1"/>
    <col min="8" max="8" width="12.5703125" style="6" bestFit="1" customWidth="1"/>
    <col min="9" max="9" width="2.85546875" style="6" customWidth="1"/>
    <col min="10" max="10" width="11.5703125" style="6" bestFit="1" customWidth="1"/>
    <col min="11" max="11" width="9.85546875" style="6" bestFit="1" customWidth="1"/>
    <col min="12" max="12" width="12.5703125" style="6" bestFit="1" customWidth="1"/>
    <col min="13" max="13" width="2.85546875" style="6" customWidth="1"/>
    <col min="14" max="14" width="11.85546875" style="6" bestFit="1" customWidth="1"/>
    <col min="15" max="15" width="12" style="6" bestFit="1" customWidth="1"/>
    <col min="16" max="16" width="3.85546875" style="6" customWidth="1"/>
    <col min="17" max="17" width="11.28515625" style="6" bestFit="1" customWidth="1"/>
    <col min="18" max="18" width="9.85546875" style="6" bestFit="1" customWidth="1"/>
    <col min="19" max="19" width="12.28515625" style="6" bestFit="1" customWidth="1"/>
    <col min="20" max="20" width="2.710937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2.5703125" style="6" bestFit="1" customWidth="1"/>
    <col min="27" max="27" width="2.710937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2.5703125" style="6" bestFit="1" customWidth="1"/>
    <col min="34" max="34" width="2.7109375" style="6" bestFit="1" customWidth="1"/>
    <col min="35" max="35" width="11.85546875" style="6" bestFit="1" customWidth="1"/>
    <col min="36" max="36" width="12" style="6" bestFit="1" customWidth="1"/>
    <col min="37" max="37" width="4.5703125" style="6" customWidth="1"/>
    <col min="38" max="38" width="11.28515625" style="6" bestFit="1" customWidth="1"/>
    <col min="39" max="39" width="9.85546875" style="6" bestFit="1" customWidth="1"/>
    <col min="40" max="40" width="12" style="6" bestFit="1" customWidth="1"/>
    <col min="41" max="41" width="2.7109375" style="6" bestFit="1" customWidth="1"/>
    <col min="42" max="42" width="11.855468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5"/>
      <c r="D10" s="195"/>
      <c r="E10" s="195"/>
      <c r="F10" s="195" t="s">
        <v>0</v>
      </c>
      <c r="G10" s="195"/>
      <c r="H10" s="195"/>
      <c r="I10" s="195"/>
      <c r="J10" s="195"/>
      <c r="K10" s="195"/>
      <c r="L10" s="195"/>
      <c r="M10" s="195"/>
      <c r="N10" s="195"/>
      <c r="O10" s="195"/>
      <c r="P10"/>
    </row>
    <row r="11" spans="1:43" ht="18.75" customHeight="1" x14ac:dyDescent="0.25">
      <c r="C11" s="195"/>
      <c r="D11" s="195"/>
      <c r="E11" s="195"/>
      <c r="F11" s="195" t="s">
        <v>1</v>
      </c>
      <c r="G11" s="195"/>
      <c r="H11" s="195"/>
      <c r="I11" s="195"/>
      <c r="J11" s="195"/>
      <c r="K11" s="195"/>
      <c r="L11" s="195"/>
      <c r="M11" s="195"/>
      <c r="N11" s="195"/>
      <c r="O11" s="195"/>
      <c r="P11"/>
    </row>
    <row r="12" spans="1:43" ht="7.5" customHeight="1" x14ac:dyDescent="0.2">
      <c r="L12"/>
      <c r="M12"/>
      <c r="N12"/>
      <c r="O12"/>
      <c r="P12"/>
    </row>
    <row r="13" spans="1:43" ht="7.5" customHeight="1" x14ac:dyDescent="0.2">
      <c r="L13"/>
      <c r="M13"/>
      <c r="N13"/>
      <c r="O13"/>
      <c r="P13"/>
    </row>
    <row r="14" spans="1:43" ht="15.75" x14ac:dyDescent="0.2">
      <c r="B14" s="7" t="s">
        <v>2</v>
      </c>
      <c r="D14" s="256" t="s">
        <v>3</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1000</v>
      </c>
      <c r="G18" s="12" t="s">
        <v>7</v>
      </c>
    </row>
    <row r="19" spans="2:43" x14ac:dyDescent="0.2">
      <c r="B19" s="11"/>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24">
        <f>+'Res (100)'!F23</f>
        <v>9.67</v>
      </c>
      <c r="G23" s="25">
        <v>1</v>
      </c>
      <c r="H23" s="26">
        <f>G23*F23</f>
        <v>9.67</v>
      </c>
      <c r="I23" s="27"/>
      <c r="J23" s="24">
        <f>+'Res (100)'!J23</f>
        <v>12.98</v>
      </c>
      <c r="K23" s="29">
        <v>1</v>
      </c>
      <c r="L23" s="26">
        <f>K23*J23</f>
        <v>12.98</v>
      </c>
      <c r="M23" s="27"/>
      <c r="N23" s="30">
        <f>L23-H23</f>
        <v>3.3100000000000005</v>
      </c>
      <c r="O23" s="31">
        <f>IF((H23)=0,"",(N23/H23))</f>
        <v>0.34229576008273016</v>
      </c>
      <c r="Q23" s="24">
        <f>+'Res (100)'!Q23</f>
        <v>16.61</v>
      </c>
      <c r="R23" s="29">
        <v>1</v>
      </c>
      <c r="S23" s="26">
        <f>R23*Q23</f>
        <v>16.61</v>
      </c>
      <c r="T23" s="27"/>
      <c r="U23" s="30">
        <f>S23-L23</f>
        <v>3.629999999999999</v>
      </c>
      <c r="V23" s="31">
        <f>IF((L23)=0,"",(U23/L23))</f>
        <v>0.27966101694915246</v>
      </c>
      <c r="X23" s="24">
        <f>+'Res (100)'!X23</f>
        <v>20.5</v>
      </c>
      <c r="Y23" s="29">
        <v>1</v>
      </c>
      <c r="Z23" s="26">
        <f>Y23*X23</f>
        <v>20.5</v>
      </c>
      <c r="AA23" s="27"/>
      <c r="AB23" s="30">
        <f>Z23-S23</f>
        <v>3.8900000000000006</v>
      </c>
      <c r="AC23" s="31">
        <f>IF((S23)=0,"",(AB23/S23))</f>
        <v>0.23419626730885013</v>
      </c>
      <c r="AE23" s="24">
        <f>+'Res (100)'!AE23</f>
        <v>24.49</v>
      </c>
      <c r="AF23" s="29">
        <v>1</v>
      </c>
      <c r="AG23" s="26">
        <f>AF23*AE23</f>
        <v>24.49</v>
      </c>
      <c r="AH23" s="27"/>
      <c r="AI23" s="30">
        <f>AG23-Z23</f>
        <v>3.9899999999999984</v>
      </c>
      <c r="AJ23" s="31">
        <f>IF((Z23)=0,"",(AI23/Z23))</f>
        <v>0.19463414634146334</v>
      </c>
      <c r="AL23" s="24">
        <f>+'Res (100)'!AL23</f>
        <v>28.1</v>
      </c>
      <c r="AM23" s="29">
        <v>1</v>
      </c>
      <c r="AN23" s="26">
        <f>AM23*AL23</f>
        <v>28.1</v>
      </c>
      <c r="AO23" s="27"/>
      <c r="AP23" s="30">
        <f>AN23-AG23</f>
        <v>3.610000000000003</v>
      </c>
      <c r="AQ23" s="31">
        <f>IF((AG23)=0,"",(AP23/AG23))</f>
        <v>0.14740710494079229</v>
      </c>
    </row>
    <row r="24" spans="2:43" x14ac:dyDescent="0.2">
      <c r="B24" s="21" t="s">
        <v>28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1" si="1">S24-L24</f>
        <v>0</v>
      </c>
      <c r="V24" s="31" t="str">
        <f t="shared" ref="V24:V59" si="2">IF((L24)=0,"",(U24/L24))</f>
        <v/>
      </c>
      <c r="X24" s="24"/>
      <c r="Y24" s="29">
        <v>1</v>
      </c>
      <c r="Z24" s="26">
        <f>Y24*X24</f>
        <v>0</v>
      </c>
      <c r="AA24" s="27"/>
      <c r="AB24" s="30">
        <f t="shared" ref="AB24:AB71" si="3">Z24-S24</f>
        <v>0</v>
      </c>
      <c r="AC24" s="31" t="str">
        <f t="shared" ref="AC24:AC59" si="4">IF((S24)=0,"",(AB24/S24))</f>
        <v/>
      </c>
      <c r="AE24" s="24"/>
      <c r="AF24" s="29">
        <v>1</v>
      </c>
      <c r="AG24" s="26">
        <f>AF24*AE24</f>
        <v>0</v>
      </c>
      <c r="AH24" s="27"/>
      <c r="AI24" s="30">
        <f t="shared" ref="AI24:AI59" si="5">AG24-Z24</f>
        <v>0</v>
      </c>
      <c r="AJ24" s="31" t="str">
        <f t="shared" ref="AJ24:AJ59" si="6">IF((Z24)=0,"",(AI24/Z24))</f>
        <v/>
      </c>
      <c r="AL24" s="24"/>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4"/>
      <c r="K25" s="29">
        <v>1</v>
      </c>
      <c r="L25" s="26">
        <f t="shared" ref="L25:L38" si="9">K25*J25</f>
        <v>0</v>
      </c>
      <c r="M25" s="27"/>
      <c r="N25" s="30">
        <f t="shared" ref="N25:N39" si="10">L25-H25</f>
        <v>0</v>
      </c>
      <c r="O25" s="31" t="str">
        <f t="shared" ref="O25:O39" si="11">IF((H25)=0,"",(N25/H25))</f>
        <v/>
      </c>
      <c r="Q25" s="24"/>
      <c r="R25" s="29">
        <v>1</v>
      </c>
      <c r="S25" s="26">
        <f t="shared" ref="S25:S38" si="12">R25*Q25</f>
        <v>0</v>
      </c>
      <c r="T25" s="27"/>
      <c r="U25" s="30">
        <f t="shared" si="1"/>
        <v>0</v>
      </c>
      <c r="V25" s="31" t="str">
        <f t="shared" si="2"/>
        <v/>
      </c>
      <c r="X25" s="24"/>
      <c r="Y25" s="29">
        <v>1</v>
      </c>
      <c r="Z25" s="26">
        <f t="shared" ref="Z25:Z38" si="13">Y25*X25</f>
        <v>0</v>
      </c>
      <c r="AA25" s="27"/>
      <c r="AB25" s="30">
        <f t="shared" si="3"/>
        <v>0</v>
      </c>
      <c r="AC25" s="31" t="str">
        <f t="shared" si="4"/>
        <v/>
      </c>
      <c r="AE25" s="24"/>
      <c r="AF25" s="29">
        <v>1</v>
      </c>
      <c r="AG25" s="26">
        <f t="shared" ref="AG25:AG38" si="14">AF25*AE25</f>
        <v>0</v>
      </c>
      <c r="AH25" s="27"/>
      <c r="AI25" s="30">
        <f t="shared" si="5"/>
        <v>0</v>
      </c>
      <c r="AJ25" s="31" t="str">
        <f t="shared" si="6"/>
        <v/>
      </c>
      <c r="AL25" s="24"/>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4"/>
      <c r="K26" s="29">
        <v>1</v>
      </c>
      <c r="L26" s="26">
        <f t="shared" si="9"/>
        <v>0</v>
      </c>
      <c r="M26" s="27"/>
      <c r="N26" s="30">
        <f t="shared" si="10"/>
        <v>0</v>
      </c>
      <c r="O26" s="31" t="str">
        <f t="shared" si="11"/>
        <v/>
      </c>
      <c r="Q26" s="24"/>
      <c r="R26" s="29">
        <v>1</v>
      </c>
      <c r="S26" s="26">
        <f t="shared" si="12"/>
        <v>0</v>
      </c>
      <c r="T26" s="27"/>
      <c r="U26" s="30">
        <f t="shared" si="1"/>
        <v>0</v>
      </c>
      <c r="V26" s="31" t="str">
        <f t="shared" si="2"/>
        <v/>
      </c>
      <c r="X26" s="24"/>
      <c r="Y26" s="29">
        <v>1</v>
      </c>
      <c r="Z26" s="26">
        <f t="shared" si="13"/>
        <v>0</v>
      </c>
      <c r="AA26" s="27"/>
      <c r="AB26" s="30">
        <f t="shared" si="3"/>
        <v>0</v>
      </c>
      <c r="AC26" s="31" t="str">
        <f t="shared" si="4"/>
        <v/>
      </c>
      <c r="AE26" s="24"/>
      <c r="AF26" s="29">
        <v>1</v>
      </c>
      <c r="AG26" s="26">
        <f t="shared" si="14"/>
        <v>0</v>
      </c>
      <c r="AH26" s="27"/>
      <c r="AI26" s="30">
        <f t="shared" si="5"/>
        <v>0</v>
      </c>
      <c r="AJ26" s="31" t="str">
        <f t="shared" si="6"/>
        <v/>
      </c>
      <c r="AL26" s="24"/>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4"/>
      <c r="K27" s="29">
        <v>1</v>
      </c>
      <c r="L27" s="26">
        <f t="shared" si="9"/>
        <v>0</v>
      </c>
      <c r="M27" s="27"/>
      <c r="N27" s="30">
        <f t="shared" si="10"/>
        <v>0</v>
      </c>
      <c r="O27" s="31" t="str">
        <f t="shared" si="11"/>
        <v/>
      </c>
      <c r="Q27" s="24"/>
      <c r="R27" s="29">
        <v>1</v>
      </c>
      <c r="S27" s="26">
        <f t="shared" si="12"/>
        <v>0</v>
      </c>
      <c r="T27" s="27"/>
      <c r="U27" s="30">
        <f t="shared" si="1"/>
        <v>0</v>
      </c>
      <c r="V27" s="31" t="str">
        <f t="shared" si="2"/>
        <v/>
      </c>
      <c r="X27" s="24"/>
      <c r="Y27" s="29">
        <v>1</v>
      </c>
      <c r="Z27" s="26">
        <f t="shared" si="13"/>
        <v>0</v>
      </c>
      <c r="AA27" s="27"/>
      <c r="AB27" s="30">
        <f t="shared" si="3"/>
        <v>0</v>
      </c>
      <c r="AC27" s="31" t="str">
        <f t="shared" si="4"/>
        <v/>
      </c>
      <c r="AE27" s="24"/>
      <c r="AF27" s="29">
        <v>1</v>
      </c>
      <c r="AG27" s="26">
        <f t="shared" si="14"/>
        <v>0</v>
      </c>
      <c r="AH27" s="27"/>
      <c r="AI27" s="30">
        <f t="shared" si="5"/>
        <v>0</v>
      </c>
      <c r="AJ27" s="31" t="str">
        <f t="shared" si="6"/>
        <v/>
      </c>
      <c r="AL27" s="24"/>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si="9"/>
        <v>0</v>
      </c>
      <c r="M28" s="27"/>
      <c r="N28" s="30">
        <f t="shared" si="10"/>
        <v>0</v>
      </c>
      <c r="O28" s="31" t="str">
        <f t="shared" si="11"/>
        <v/>
      </c>
      <c r="Q28" s="24"/>
      <c r="R28" s="29">
        <v>1</v>
      </c>
      <c r="S28" s="26">
        <f t="shared" si="12"/>
        <v>0</v>
      </c>
      <c r="T28" s="27"/>
      <c r="U28" s="30">
        <f t="shared" si="1"/>
        <v>0</v>
      </c>
      <c r="V28" s="31" t="str">
        <f t="shared" si="2"/>
        <v/>
      </c>
      <c r="X28" s="24"/>
      <c r="Y28" s="29">
        <v>1</v>
      </c>
      <c r="Z28" s="26">
        <f t="shared" si="13"/>
        <v>0</v>
      </c>
      <c r="AA28" s="27"/>
      <c r="AB28" s="30">
        <f t="shared" si="3"/>
        <v>0</v>
      </c>
      <c r="AC28" s="31" t="str">
        <f t="shared" si="4"/>
        <v/>
      </c>
      <c r="AE28" s="24"/>
      <c r="AF28" s="29">
        <v>1</v>
      </c>
      <c r="AG28" s="26">
        <f t="shared" si="14"/>
        <v>0</v>
      </c>
      <c r="AH28" s="27"/>
      <c r="AI28" s="30">
        <f t="shared" si="5"/>
        <v>0</v>
      </c>
      <c r="AJ28" s="31" t="str">
        <f t="shared" si="6"/>
        <v/>
      </c>
      <c r="AL28" s="24"/>
      <c r="AM28" s="29">
        <v>1</v>
      </c>
      <c r="AN28" s="26">
        <f t="shared" si="15"/>
        <v>0</v>
      </c>
      <c r="AO28" s="27"/>
      <c r="AP28" s="30">
        <f t="shared" si="7"/>
        <v>0</v>
      </c>
      <c r="AQ28" s="31" t="str">
        <f t="shared" si="8"/>
        <v/>
      </c>
    </row>
    <row r="29" spans="2:43" x14ac:dyDescent="0.2">
      <c r="B29" s="21" t="s">
        <v>29</v>
      </c>
      <c r="C29" s="21"/>
      <c r="D29" s="22" t="s">
        <v>30</v>
      </c>
      <c r="E29" s="23"/>
      <c r="F29" s="24">
        <f>+'Res (100)'!F29</f>
        <v>2.3400000000000001E-2</v>
      </c>
      <c r="G29" s="25">
        <f>$F$18</f>
        <v>1000</v>
      </c>
      <c r="H29" s="26">
        <f t="shared" si="0"/>
        <v>23.400000000000002</v>
      </c>
      <c r="I29" s="27"/>
      <c r="J29" s="24">
        <f>+'Res (100)'!J29</f>
        <v>1.9300000000000001E-2</v>
      </c>
      <c r="K29" s="25">
        <f>$F$18</f>
        <v>1000</v>
      </c>
      <c r="L29" s="26">
        <f t="shared" si="9"/>
        <v>19.3</v>
      </c>
      <c r="M29" s="27"/>
      <c r="N29" s="30">
        <f t="shared" si="10"/>
        <v>-4.1000000000000014</v>
      </c>
      <c r="O29" s="31">
        <f t="shared" si="11"/>
        <v>-0.17521367521367526</v>
      </c>
      <c r="Q29" s="24">
        <f>+'Res (100)'!Q29</f>
        <v>1.5100000000000001E-2</v>
      </c>
      <c r="R29" s="25">
        <f>$F$18</f>
        <v>1000</v>
      </c>
      <c r="S29" s="26">
        <f t="shared" si="12"/>
        <v>15.100000000000001</v>
      </c>
      <c r="T29" s="27"/>
      <c r="U29" s="30">
        <f t="shared" si="1"/>
        <v>-4.1999999999999993</v>
      </c>
      <c r="V29" s="31">
        <f t="shared" si="2"/>
        <v>-0.2176165803108808</v>
      </c>
      <c r="X29" s="24">
        <f>+'Res (100)'!X29</f>
        <v>1.0500000000000001E-2</v>
      </c>
      <c r="Y29" s="25">
        <f>$F$18</f>
        <v>1000</v>
      </c>
      <c r="Z29" s="26">
        <f t="shared" si="13"/>
        <v>10.5</v>
      </c>
      <c r="AA29" s="27"/>
      <c r="AB29" s="30">
        <f t="shared" si="3"/>
        <v>-4.6000000000000014</v>
      </c>
      <c r="AC29" s="31">
        <f t="shared" si="4"/>
        <v>-0.30463576158940403</v>
      </c>
      <c r="AE29" s="24">
        <f>+'Res (100)'!AE29</f>
        <v>5.4000000000000003E-3</v>
      </c>
      <c r="AF29" s="25">
        <f>$F$18</f>
        <v>1000</v>
      </c>
      <c r="AG29" s="26">
        <f t="shared" si="14"/>
        <v>5.4</v>
      </c>
      <c r="AH29" s="27"/>
      <c r="AI29" s="30">
        <f t="shared" si="5"/>
        <v>-5.0999999999999996</v>
      </c>
      <c r="AJ29" s="31">
        <f t="shared" si="6"/>
        <v>-0.48571428571428565</v>
      </c>
      <c r="AL29" s="24">
        <f>+'Res (100)'!AL29</f>
        <v>0</v>
      </c>
      <c r="AM29" s="25">
        <f>$F$18</f>
        <v>1000</v>
      </c>
      <c r="AN29" s="26">
        <f t="shared" si="15"/>
        <v>0</v>
      </c>
      <c r="AO29" s="27"/>
      <c r="AP29" s="30">
        <f t="shared" si="7"/>
        <v>-5.4</v>
      </c>
      <c r="AQ29" s="31">
        <f t="shared" si="8"/>
        <v>-1</v>
      </c>
    </row>
    <row r="30" spans="2:43" x14ac:dyDescent="0.2">
      <c r="B30" s="21" t="s">
        <v>31</v>
      </c>
      <c r="C30" s="21"/>
      <c r="D30" s="22"/>
      <c r="E30" s="23"/>
      <c r="F30" s="24"/>
      <c r="G30" s="25">
        <f t="shared" ref="G30" si="16">$F$18</f>
        <v>1000</v>
      </c>
      <c r="H30" s="26">
        <f t="shared" si="0"/>
        <v>0</v>
      </c>
      <c r="I30" s="27"/>
      <c r="J30" s="24"/>
      <c r="K30" s="25">
        <f t="shared" ref="K30:K38" si="17">$F$18</f>
        <v>1000</v>
      </c>
      <c r="L30" s="26">
        <f t="shared" si="9"/>
        <v>0</v>
      </c>
      <c r="M30" s="27"/>
      <c r="N30" s="30">
        <f t="shared" si="10"/>
        <v>0</v>
      </c>
      <c r="O30" s="31" t="str">
        <f t="shared" si="11"/>
        <v/>
      </c>
      <c r="Q30" s="24"/>
      <c r="R30" s="25">
        <f t="shared" ref="R30:R38" si="18">$F$18</f>
        <v>1000</v>
      </c>
      <c r="S30" s="26">
        <f t="shared" si="12"/>
        <v>0</v>
      </c>
      <c r="T30" s="27"/>
      <c r="U30" s="30">
        <f t="shared" si="1"/>
        <v>0</v>
      </c>
      <c r="V30" s="31" t="str">
        <f t="shared" si="2"/>
        <v/>
      </c>
      <c r="X30" s="24"/>
      <c r="Y30" s="25">
        <f t="shared" ref="Y30:Y38" si="19">$F$18</f>
        <v>1000</v>
      </c>
      <c r="Z30" s="26">
        <f t="shared" si="13"/>
        <v>0</v>
      </c>
      <c r="AA30" s="27"/>
      <c r="AB30" s="30">
        <f t="shared" si="3"/>
        <v>0</v>
      </c>
      <c r="AC30" s="31" t="str">
        <f t="shared" si="4"/>
        <v/>
      </c>
      <c r="AE30" s="24"/>
      <c r="AF30" s="25">
        <f t="shared" ref="AF30:AF38" si="20">$F$18</f>
        <v>1000</v>
      </c>
      <c r="AG30" s="26">
        <f t="shared" si="14"/>
        <v>0</v>
      </c>
      <c r="AH30" s="27"/>
      <c r="AI30" s="30">
        <f t="shared" si="5"/>
        <v>0</v>
      </c>
      <c r="AJ30" s="31" t="str">
        <f t="shared" si="6"/>
        <v/>
      </c>
      <c r="AL30" s="24"/>
      <c r="AM30" s="25">
        <f t="shared" ref="AM30:AM38" si="21">$F$18</f>
        <v>1000</v>
      </c>
      <c r="AN30" s="26">
        <f t="shared" si="15"/>
        <v>0</v>
      </c>
      <c r="AO30" s="27"/>
      <c r="AP30" s="30">
        <f t="shared" si="7"/>
        <v>0</v>
      </c>
      <c r="AQ30" s="31" t="str">
        <f t="shared" si="8"/>
        <v/>
      </c>
    </row>
    <row r="31" spans="2:43" x14ac:dyDescent="0.2">
      <c r="B31" s="21" t="s">
        <v>32</v>
      </c>
      <c r="C31" s="21"/>
      <c r="D31" s="22" t="s">
        <v>30</v>
      </c>
      <c r="E31" s="23"/>
      <c r="F31" s="24">
        <f>+'Res (100)'!F31</f>
        <v>0</v>
      </c>
      <c r="G31" s="25">
        <f>$F$18</f>
        <v>1000</v>
      </c>
      <c r="H31" s="26">
        <f t="shared" si="0"/>
        <v>0</v>
      </c>
      <c r="I31" s="27"/>
      <c r="J31" s="52">
        <f>+'Res (100)'!J31</f>
        <v>-2.0000000000000002E-5</v>
      </c>
      <c r="K31" s="25">
        <f t="shared" si="17"/>
        <v>1000</v>
      </c>
      <c r="L31" s="26">
        <f t="shared" si="9"/>
        <v>-0.02</v>
      </c>
      <c r="M31" s="27"/>
      <c r="N31" s="30">
        <f t="shared" si="10"/>
        <v>-0.02</v>
      </c>
      <c r="O31" s="31" t="str">
        <f t="shared" si="11"/>
        <v/>
      </c>
      <c r="Q31" s="24">
        <f>+'Res (100)'!Q31</f>
        <v>0</v>
      </c>
      <c r="R31" s="25">
        <f t="shared" si="18"/>
        <v>1000</v>
      </c>
      <c r="S31" s="26">
        <f t="shared" si="12"/>
        <v>0</v>
      </c>
      <c r="T31" s="27"/>
      <c r="U31" s="30">
        <f t="shared" si="1"/>
        <v>0.02</v>
      </c>
      <c r="V31" s="31">
        <f t="shared" si="2"/>
        <v>-1</v>
      </c>
      <c r="X31" s="24">
        <f>+'Res (100)'!X31</f>
        <v>0</v>
      </c>
      <c r="Y31" s="25">
        <f t="shared" si="19"/>
        <v>1000</v>
      </c>
      <c r="Z31" s="26">
        <f t="shared" si="13"/>
        <v>0</v>
      </c>
      <c r="AA31" s="27"/>
      <c r="AB31" s="30">
        <f t="shared" si="3"/>
        <v>0</v>
      </c>
      <c r="AC31" s="31" t="str">
        <f t="shared" si="4"/>
        <v/>
      </c>
      <c r="AE31" s="24">
        <f>+'Res (100)'!AE31</f>
        <v>0</v>
      </c>
      <c r="AF31" s="25">
        <f t="shared" si="20"/>
        <v>1000</v>
      </c>
      <c r="AG31" s="26">
        <f t="shared" si="14"/>
        <v>0</v>
      </c>
      <c r="AH31" s="27"/>
      <c r="AI31" s="30">
        <f t="shared" si="5"/>
        <v>0</v>
      </c>
      <c r="AJ31" s="31" t="str">
        <f t="shared" si="6"/>
        <v/>
      </c>
      <c r="AL31" s="24">
        <f>+'Res (100)'!AL31</f>
        <v>0</v>
      </c>
      <c r="AM31" s="25">
        <f t="shared" si="21"/>
        <v>1000</v>
      </c>
      <c r="AN31" s="26">
        <f t="shared" si="15"/>
        <v>0</v>
      </c>
      <c r="AO31" s="27"/>
      <c r="AP31" s="30">
        <f t="shared" si="7"/>
        <v>0</v>
      </c>
      <c r="AQ31" s="31" t="str">
        <f t="shared" si="8"/>
        <v/>
      </c>
    </row>
    <row r="32" spans="2:43" x14ac:dyDescent="0.2">
      <c r="B32" s="33"/>
      <c r="C32" s="21"/>
      <c r="D32" s="22"/>
      <c r="E32" s="23"/>
      <c r="F32" s="24"/>
      <c r="G32" s="25">
        <f t="shared" ref="G32:G38" si="22">$F$18</f>
        <v>1000</v>
      </c>
      <c r="H32" s="26">
        <f t="shared" si="0"/>
        <v>0</v>
      </c>
      <c r="I32" s="27"/>
      <c r="J32" s="28"/>
      <c r="K32" s="25">
        <f t="shared" si="17"/>
        <v>1000</v>
      </c>
      <c r="L32" s="26">
        <f t="shared" si="9"/>
        <v>0</v>
      </c>
      <c r="M32" s="27"/>
      <c r="N32" s="30">
        <f t="shared" si="10"/>
        <v>0</v>
      </c>
      <c r="O32" s="31" t="str">
        <f t="shared" si="11"/>
        <v/>
      </c>
      <c r="Q32" s="24"/>
      <c r="R32" s="25">
        <f t="shared" si="18"/>
        <v>1000</v>
      </c>
      <c r="S32" s="26">
        <f t="shared" si="12"/>
        <v>0</v>
      </c>
      <c r="T32" s="27"/>
      <c r="U32" s="30">
        <f t="shared" si="1"/>
        <v>0</v>
      </c>
      <c r="V32" s="31" t="str">
        <f t="shared" si="2"/>
        <v/>
      </c>
      <c r="X32" s="24"/>
      <c r="Y32" s="25">
        <f t="shared" si="19"/>
        <v>1000</v>
      </c>
      <c r="Z32" s="26">
        <f t="shared" si="13"/>
        <v>0</v>
      </c>
      <c r="AA32" s="27"/>
      <c r="AB32" s="30">
        <f t="shared" si="3"/>
        <v>0</v>
      </c>
      <c r="AC32" s="31" t="str">
        <f t="shared" si="4"/>
        <v/>
      </c>
      <c r="AE32" s="24"/>
      <c r="AF32" s="25">
        <f t="shared" si="20"/>
        <v>1000</v>
      </c>
      <c r="AG32" s="26">
        <f t="shared" si="14"/>
        <v>0</v>
      </c>
      <c r="AH32" s="27"/>
      <c r="AI32" s="30">
        <f t="shared" si="5"/>
        <v>0</v>
      </c>
      <c r="AJ32" s="31" t="str">
        <f t="shared" si="6"/>
        <v/>
      </c>
      <c r="AL32" s="24"/>
      <c r="AM32" s="25">
        <f t="shared" si="21"/>
        <v>1000</v>
      </c>
      <c r="AN32" s="26">
        <f t="shared" si="15"/>
        <v>0</v>
      </c>
      <c r="AO32" s="27"/>
      <c r="AP32" s="30">
        <f t="shared" si="7"/>
        <v>0</v>
      </c>
      <c r="AQ32" s="31" t="str">
        <f t="shared" si="8"/>
        <v/>
      </c>
    </row>
    <row r="33" spans="2:43" x14ac:dyDescent="0.2">
      <c r="B33" s="33"/>
      <c r="C33" s="21"/>
      <c r="D33" s="22"/>
      <c r="E33" s="23"/>
      <c r="F33" s="24"/>
      <c r="G33" s="25">
        <f t="shared" si="22"/>
        <v>1000</v>
      </c>
      <c r="H33" s="26">
        <f t="shared" si="0"/>
        <v>0</v>
      </c>
      <c r="I33" s="27"/>
      <c r="J33" s="28"/>
      <c r="K33" s="25">
        <f t="shared" si="17"/>
        <v>1000</v>
      </c>
      <c r="L33" s="26">
        <f t="shared" si="9"/>
        <v>0</v>
      </c>
      <c r="M33" s="27"/>
      <c r="N33" s="30">
        <f t="shared" si="10"/>
        <v>0</v>
      </c>
      <c r="O33" s="31" t="str">
        <f t="shared" si="11"/>
        <v/>
      </c>
      <c r="Q33" s="28"/>
      <c r="R33" s="25">
        <f t="shared" si="18"/>
        <v>1000</v>
      </c>
      <c r="S33" s="26">
        <f t="shared" si="12"/>
        <v>0</v>
      </c>
      <c r="T33" s="27"/>
      <c r="U33" s="30">
        <f t="shared" si="1"/>
        <v>0</v>
      </c>
      <c r="V33" s="31" t="str">
        <f t="shared" si="2"/>
        <v/>
      </c>
      <c r="X33" s="28"/>
      <c r="Y33" s="25">
        <f t="shared" si="19"/>
        <v>1000</v>
      </c>
      <c r="Z33" s="26">
        <f t="shared" si="13"/>
        <v>0</v>
      </c>
      <c r="AA33" s="27"/>
      <c r="AB33" s="30">
        <f t="shared" si="3"/>
        <v>0</v>
      </c>
      <c r="AC33" s="31" t="str">
        <f t="shared" si="4"/>
        <v/>
      </c>
      <c r="AE33" s="28"/>
      <c r="AF33" s="25">
        <f t="shared" si="20"/>
        <v>1000</v>
      </c>
      <c r="AG33" s="26">
        <f t="shared" si="14"/>
        <v>0</v>
      </c>
      <c r="AH33" s="27"/>
      <c r="AI33" s="30">
        <f t="shared" si="5"/>
        <v>0</v>
      </c>
      <c r="AJ33" s="31" t="str">
        <f t="shared" si="6"/>
        <v/>
      </c>
      <c r="AL33" s="28"/>
      <c r="AM33" s="25">
        <f t="shared" si="21"/>
        <v>1000</v>
      </c>
      <c r="AN33" s="26">
        <f t="shared" si="15"/>
        <v>0</v>
      </c>
      <c r="AO33" s="27"/>
      <c r="AP33" s="30">
        <f t="shared" si="7"/>
        <v>0</v>
      </c>
      <c r="AQ33" s="31" t="str">
        <f t="shared" si="8"/>
        <v/>
      </c>
    </row>
    <row r="34" spans="2:43" x14ac:dyDescent="0.2">
      <c r="B34" s="33"/>
      <c r="C34" s="21"/>
      <c r="D34" s="22"/>
      <c r="E34" s="23"/>
      <c r="F34" s="24"/>
      <c r="G34" s="25">
        <f t="shared" si="22"/>
        <v>1000</v>
      </c>
      <c r="H34" s="26">
        <f t="shared" si="0"/>
        <v>0</v>
      </c>
      <c r="I34" s="27"/>
      <c r="J34" s="28"/>
      <c r="K34" s="25">
        <f t="shared" si="17"/>
        <v>1000</v>
      </c>
      <c r="L34" s="26">
        <f t="shared" si="9"/>
        <v>0</v>
      </c>
      <c r="M34" s="27"/>
      <c r="N34" s="30">
        <f t="shared" si="10"/>
        <v>0</v>
      </c>
      <c r="O34" s="31" t="str">
        <f t="shared" si="11"/>
        <v/>
      </c>
      <c r="Q34" s="28"/>
      <c r="R34" s="25">
        <f t="shared" si="18"/>
        <v>1000</v>
      </c>
      <c r="S34" s="26">
        <f t="shared" si="12"/>
        <v>0</v>
      </c>
      <c r="T34" s="27"/>
      <c r="U34" s="30">
        <f t="shared" si="1"/>
        <v>0</v>
      </c>
      <c r="V34" s="31" t="str">
        <f t="shared" si="2"/>
        <v/>
      </c>
      <c r="X34" s="28"/>
      <c r="Y34" s="25">
        <f t="shared" si="19"/>
        <v>1000</v>
      </c>
      <c r="Z34" s="26">
        <f t="shared" si="13"/>
        <v>0</v>
      </c>
      <c r="AA34" s="27"/>
      <c r="AB34" s="30">
        <f t="shared" si="3"/>
        <v>0</v>
      </c>
      <c r="AC34" s="31" t="str">
        <f t="shared" si="4"/>
        <v/>
      </c>
      <c r="AE34" s="28"/>
      <c r="AF34" s="25">
        <f t="shared" si="20"/>
        <v>1000</v>
      </c>
      <c r="AG34" s="26">
        <f t="shared" si="14"/>
        <v>0</v>
      </c>
      <c r="AH34" s="27"/>
      <c r="AI34" s="30">
        <f t="shared" si="5"/>
        <v>0</v>
      </c>
      <c r="AJ34" s="31" t="str">
        <f t="shared" si="6"/>
        <v/>
      </c>
      <c r="AL34" s="28"/>
      <c r="AM34" s="25">
        <f t="shared" si="21"/>
        <v>1000</v>
      </c>
      <c r="AN34" s="26">
        <f t="shared" si="15"/>
        <v>0</v>
      </c>
      <c r="AO34" s="27"/>
      <c r="AP34" s="30">
        <f t="shared" si="7"/>
        <v>0</v>
      </c>
      <c r="AQ34" s="31" t="str">
        <f t="shared" si="8"/>
        <v/>
      </c>
    </row>
    <row r="35" spans="2:43" x14ac:dyDescent="0.2">
      <c r="B35" s="33"/>
      <c r="C35" s="21"/>
      <c r="D35" s="22"/>
      <c r="E35" s="23"/>
      <c r="F35" s="24"/>
      <c r="G35" s="25">
        <f t="shared" si="22"/>
        <v>1000</v>
      </c>
      <c r="H35" s="26">
        <f t="shared" si="0"/>
        <v>0</v>
      </c>
      <c r="I35" s="27"/>
      <c r="J35" s="28"/>
      <c r="K35" s="25">
        <f t="shared" si="17"/>
        <v>1000</v>
      </c>
      <c r="L35" s="26">
        <f t="shared" si="9"/>
        <v>0</v>
      </c>
      <c r="M35" s="27"/>
      <c r="N35" s="30">
        <f t="shared" si="10"/>
        <v>0</v>
      </c>
      <c r="O35" s="31" t="str">
        <f t="shared" si="11"/>
        <v/>
      </c>
      <c r="Q35" s="28"/>
      <c r="R35" s="25">
        <f t="shared" si="18"/>
        <v>1000</v>
      </c>
      <c r="S35" s="26">
        <f t="shared" si="12"/>
        <v>0</v>
      </c>
      <c r="T35" s="27"/>
      <c r="U35" s="30">
        <f t="shared" si="1"/>
        <v>0</v>
      </c>
      <c r="V35" s="31" t="str">
        <f t="shared" si="2"/>
        <v/>
      </c>
      <c r="X35" s="28"/>
      <c r="Y35" s="25">
        <f t="shared" si="19"/>
        <v>1000</v>
      </c>
      <c r="Z35" s="26">
        <f t="shared" si="13"/>
        <v>0</v>
      </c>
      <c r="AA35" s="27"/>
      <c r="AB35" s="30">
        <f t="shared" si="3"/>
        <v>0</v>
      </c>
      <c r="AC35" s="31" t="str">
        <f t="shared" si="4"/>
        <v/>
      </c>
      <c r="AE35" s="28"/>
      <c r="AF35" s="25">
        <f t="shared" si="20"/>
        <v>1000</v>
      </c>
      <c r="AG35" s="26">
        <f t="shared" si="14"/>
        <v>0</v>
      </c>
      <c r="AH35" s="27"/>
      <c r="AI35" s="30">
        <f t="shared" si="5"/>
        <v>0</v>
      </c>
      <c r="AJ35" s="31" t="str">
        <f t="shared" si="6"/>
        <v/>
      </c>
      <c r="AL35" s="28"/>
      <c r="AM35" s="25">
        <f t="shared" si="21"/>
        <v>1000</v>
      </c>
      <c r="AN35" s="26">
        <f t="shared" si="15"/>
        <v>0</v>
      </c>
      <c r="AO35" s="27"/>
      <c r="AP35" s="30">
        <f t="shared" si="7"/>
        <v>0</v>
      </c>
      <c r="AQ35" s="31" t="str">
        <f t="shared" si="8"/>
        <v/>
      </c>
    </row>
    <row r="36" spans="2:43" x14ac:dyDescent="0.2">
      <c r="B36" s="33"/>
      <c r="C36" s="21"/>
      <c r="D36" s="22"/>
      <c r="E36" s="23"/>
      <c r="F36" s="24"/>
      <c r="G36" s="25">
        <f t="shared" si="22"/>
        <v>1000</v>
      </c>
      <c r="H36" s="26">
        <f t="shared" si="0"/>
        <v>0</v>
      </c>
      <c r="I36" s="27"/>
      <c r="J36" s="28"/>
      <c r="K36" s="25">
        <f t="shared" si="17"/>
        <v>1000</v>
      </c>
      <c r="L36" s="26">
        <f t="shared" si="9"/>
        <v>0</v>
      </c>
      <c r="M36" s="27"/>
      <c r="N36" s="30">
        <f t="shared" si="10"/>
        <v>0</v>
      </c>
      <c r="O36" s="31" t="str">
        <f t="shared" si="11"/>
        <v/>
      </c>
      <c r="Q36" s="28"/>
      <c r="R36" s="25">
        <f t="shared" si="18"/>
        <v>1000</v>
      </c>
      <c r="S36" s="26">
        <f t="shared" si="12"/>
        <v>0</v>
      </c>
      <c r="T36" s="27"/>
      <c r="U36" s="30">
        <f t="shared" si="1"/>
        <v>0</v>
      </c>
      <c r="V36" s="31" t="str">
        <f t="shared" si="2"/>
        <v/>
      </c>
      <c r="X36" s="28"/>
      <c r="Y36" s="25">
        <f t="shared" si="19"/>
        <v>1000</v>
      </c>
      <c r="Z36" s="26">
        <f t="shared" si="13"/>
        <v>0</v>
      </c>
      <c r="AA36" s="27"/>
      <c r="AB36" s="30">
        <f t="shared" si="3"/>
        <v>0</v>
      </c>
      <c r="AC36" s="31" t="str">
        <f t="shared" si="4"/>
        <v/>
      </c>
      <c r="AE36" s="28"/>
      <c r="AF36" s="25">
        <f t="shared" si="20"/>
        <v>1000</v>
      </c>
      <c r="AG36" s="26">
        <f t="shared" si="14"/>
        <v>0</v>
      </c>
      <c r="AH36" s="27"/>
      <c r="AI36" s="30">
        <f t="shared" si="5"/>
        <v>0</v>
      </c>
      <c r="AJ36" s="31" t="str">
        <f t="shared" si="6"/>
        <v/>
      </c>
      <c r="AL36" s="28"/>
      <c r="AM36" s="25">
        <f t="shared" si="21"/>
        <v>1000</v>
      </c>
      <c r="AN36" s="26">
        <f t="shared" si="15"/>
        <v>0</v>
      </c>
      <c r="AO36" s="27"/>
      <c r="AP36" s="30">
        <f t="shared" si="7"/>
        <v>0</v>
      </c>
      <c r="AQ36" s="31" t="str">
        <f t="shared" si="8"/>
        <v/>
      </c>
    </row>
    <row r="37" spans="2:43" x14ac:dyDescent="0.2">
      <c r="B37" s="33"/>
      <c r="C37" s="21"/>
      <c r="D37" s="22"/>
      <c r="E37" s="23"/>
      <c r="F37" s="24"/>
      <c r="G37" s="25">
        <f t="shared" si="22"/>
        <v>1000</v>
      </c>
      <c r="H37" s="26">
        <f t="shared" si="0"/>
        <v>0</v>
      </c>
      <c r="I37" s="27"/>
      <c r="J37" s="28"/>
      <c r="K37" s="25">
        <f t="shared" si="17"/>
        <v>1000</v>
      </c>
      <c r="L37" s="26">
        <f t="shared" si="9"/>
        <v>0</v>
      </c>
      <c r="M37" s="27"/>
      <c r="N37" s="30">
        <f t="shared" si="10"/>
        <v>0</v>
      </c>
      <c r="O37" s="31" t="str">
        <f t="shared" si="11"/>
        <v/>
      </c>
      <c r="Q37" s="28"/>
      <c r="R37" s="25">
        <f t="shared" si="18"/>
        <v>1000</v>
      </c>
      <c r="S37" s="26">
        <f t="shared" si="12"/>
        <v>0</v>
      </c>
      <c r="T37" s="27"/>
      <c r="U37" s="30">
        <f t="shared" si="1"/>
        <v>0</v>
      </c>
      <c r="V37" s="31" t="str">
        <f t="shared" si="2"/>
        <v/>
      </c>
      <c r="X37" s="28"/>
      <c r="Y37" s="25">
        <f t="shared" si="19"/>
        <v>1000</v>
      </c>
      <c r="Z37" s="26">
        <f t="shared" si="13"/>
        <v>0</v>
      </c>
      <c r="AA37" s="27"/>
      <c r="AB37" s="30">
        <f t="shared" si="3"/>
        <v>0</v>
      </c>
      <c r="AC37" s="31" t="str">
        <f t="shared" si="4"/>
        <v/>
      </c>
      <c r="AE37" s="28"/>
      <c r="AF37" s="25">
        <f t="shared" si="20"/>
        <v>1000</v>
      </c>
      <c r="AG37" s="26">
        <f t="shared" si="14"/>
        <v>0</v>
      </c>
      <c r="AH37" s="27"/>
      <c r="AI37" s="30">
        <f t="shared" si="5"/>
        <v>0</v>
      </c>
      <c r="AJ37" s="31" t="str">
        <f t="shared" si="6"/>
        <v/>
      </c>
      <c r="AL37" s="28"/>
      <c r="AM37" s="25">
        <f t="shared" si="21"/>
        <v>1000</v>
      </c>
      <c r="AN37" s="26">
        <f t="shared" si="15"/>
        <v>0</v>
      </c>
      <c r="AO37" s="27"/>
      <c r="AP37" s="30">
        <f t="shared" si="7"/>
        <v>0</v>
      </c>
      <c r="AQ37" s="31" t="str">
        <f t="shared" si="8"/>
        <v/>
      </c>
    </row>
    <row r="38" spans="2:43" x14ac:dyDescent="0.2">
      <c r="B38" s="33"/>
      <c r="C38" s="21"/>
      <c r="D38" s="22"/>
      <c r="E38" s="23"/>
      <c r="F38" s="24"/>
      <c r="G38" s="25">
        <f t="shared" si="22"/>
        <v>1000</v>
      </c>
      <c r="H38" s="26">
        <f t="shared" si="0"/>
        <v>0</v>
      </c>
      <c r="I38" s="27"/>
      <c r="J38" s="28"/>
      <c r="K38" s="25">
        <f t="shared" si="17"/>
        <v>1000</v>
      </c>
      <c r="L38" s="26">
        <f t="shared" si="9"/>
        <v>0</v>
      </c>
      <c r="M38" s="27"/>
      <c r="N38" s="30">
        <f t="shared" si="10"/>
        <v>0</v>
      </c>
      <c r="O38" s="31" t="str">
        <f t="shared" si="11"/>
        <v/>
      </c>
      <c r="Q38" s="28"/>
      <c r="R38" s="25">
        <f t="shared" si="18"/>
        <v>1000</v>
      </c>
      <c r="S38" s="26">
        <f t="shared" si="12"/>
        <v>0</v>
      </c>
      <c r="T38" s="27"/>
      <c r="U38" s="30">
        <f t="shared" si="1"/>
        <v>0</v>
      </c>
      <c r="V38" s="31" t="str">
        <f t="shared" si="2"/>
        <v/>
      </c>
      <c r="X38" s="28"/>
      <c r="Y38" s="25">
        <f t="shared" si="19"/>
        <v>1000</v>
      </c>
      <c r="Z38" s="26">
        <f t="shared" si="13"/>
        <v>0</v>
      </c>
      <c r="AA38" s="27"/>
      <c r="AB38" s="30">
        <f t="shared" si="3"/>
        <v>0</v>
      </c>
      <c r="AC38" s="31" t="str">
        <f t="shared" si="4"/>
        <v/>
      </c>
      <c r="AE38" s="28"/>
      <c r="AF38" s="25">
        <f t="shared" si="20"/>
        <v>1000</v>
      </c>
      <c r="AG38" s="26">
        <f t="shared" si="14"/>
        <v>0</v>
      </c>
      <c r="AH38" s="27"/>
      <c r="AI38" s="30">
        <f t="shared" si="5"/>
        <v>0</v>
      </c>
      <c r="AJ38" s="31" t="str">
        <f t="shared" si="6"/>
        <v/>
      </c>
      <c r="AL38" s="28"/>
      <c r="AM38" s="25">
        <f t="shared" si="21"/>
        <v>1000</v>
      </c>
      <c r="AN38" s="26">
        <f t="shared" si="15"/>
        <v>0</v>
      </c>
      <c r="AO38" s="27"/>
      <c r="AP38" s="30">
        <f t="shared" si="7"/>
        <v>0</v>
      </c>
      <c r="AQ38" s="31" t="str">
        <f t="shared" si="8"/>
        <v/>
      </c>
    </row>
    <row r="39" spans="2:43" s="45" customFormat="1" x14ac:dyDescent="0.2">
      <c r="B39" s="34" t="s">
        <v>33</v>
      </c>
      <c r="C39" s="35"/>
      <c r="D39" s="36"/>
      <c r="E39" s="35"/>
      <c r="F39" s="37"/>
      <c r="G39" s="38"/>
      <c r="H39" s="39">
        <f>SUM(H23:H38)</f>
        <v>33.07</v>
      </c>
      <c r="I39" s="40"/>
      <c r="J39" s="41"/>
      <c r="K39" s="42"/>
      <c r="L39" s="39">
        <f>SUM(L23:L38)</f>
        <v>32.26</v>
      </c>
      <c r="M39" s="40"/>
      <c r="N39" s="43">
        <f t="shared" si="10"/>
        <v>-0.81000000000000227</v>
      </c>
      <c r="O39" s="44">
        <f t="shared" si="11"/>
        <v>-2.4493498639250145E-2</v>
      </c>
      <c r="Q39" s="41"/>
      <c r="R39" s="42"/>
      <c r="S39" s="39">
        <f>SUM(S23:S38)</f>
        <v>31.71</v>
      </c>
      <c r="T39" s="40"/>
      <c r="U39" s="43">
        <f t="shared" si="1"/>
        <v>-0.54999999999999716</v>
      </c>
      <c r="V39" s="44">
        <f t="shared" si="2"/>
        <v>-1.704897706137623E-2</v>
      </c>
      <c r="X39" s="41"/>
      <c r="Y39" s="42"/>
      <c r="Z39" s="39">
        <f>SUM(Z23:Z38)</f>
        <v>31</v>
      </c>
      <c r="AA39" s="40"/>
      <c r="AB39" s="43">
        <f t="shared" si="3"/>
        <v>-0.71000000000000085</v>
      </c>
      <c r="AC39" s="44">
        <f t="shared" si="4"/>
        <v>-2.2390413118889965E-2</v>
      </c>
      <c r="AE39" s="41"/>
      <c r="AF39" s="42"/>
      <c r="AG39" s="39">
        <f>SUM(AG23:AG38)</f>
        <v>29.89</v>
      </c>
      <c r="AH39" s="40"/>
      <c r="AI39" s="43">
        <f t="shared" si="5"/>
        <v>-1.1099999999999994</v>
      </c>
      <c r="AJ39" s="44">
        <f t="shared" si="6"/>
        <v>-3.580645161290321E-2</v>
      </c>
      <c r="AL39" s="41"/>
      <c r="AM39" s="42"/>
      <c r="AN39" s="39">
        <f>SUM(AN23:AN38)</f>
        <v>28.1</v>
      </c>
      <c r="AO39" s="40"/>
      <c r="AP39" s="43">
        <f t="shared" si="7"/>
        <v>-1.7899999999999991</v>
      </c>
      <c r="AQ39" s="44">
        <f t="shared" si="8"/>
        <v>-5.9886249581799902E-2</v>
      </c>
    </row>
    <row r="40" spans="2:43" ht="38.25" x14ac:dyDescent="0.2">
      <c r="B40" s="46" t="str">
        <f>+'Res (100)'!B40</f>
        <v>Deferral/Variance Account Disposition Rate Rider Group 1</v>
      </c>
      <c r="C40" s="21"/>
      <c r="D40" s="22" t="s">
        <v>30</v>
      </c>
      <c r="E40" s="23"/>
      <c r="F40" s="24">
        <v>0</v>
      </c>
      <c r="G40" s="25">
        <f>$F$18</f>
        <v>1000</v>
      </c>
      <c r="H40" s="26">
        <f>G40*F40</f>
        <v>0</v>
      </c>
      <c r="I40" s="27"/>
      <c r="J40" s="28">
        <f>+'Res (100)'!J40</f>
        <v>-8.2600000000000002E-4</v>
      </c>
      <c r="K40" s="25">
        <f>$F$18</f>
        <v>1000</v>
      </c>
      <c r="L40" s="26">
        <f>K40*J40</f>
        <v>-0.82600000000000007</v>
      </c>
      <c r="M40" s="27"/>
      <c r="N40" s="30">
        <f>L40-H40</f>
        <v>-0.82600000000000007</v>
      </c>
      <c r="O40" s="31" t="str">
        <f>IF((H40)=0,"",(N40/H40))</f>
        <v/>
      </c>
      <c r="Q40" s="28"/>
      <c r="R40" s="25">
        <f>$F$18</f>
        <v>1000</v>
      </c>
      <c r="S40" s="26">
        <f>R40*Q40</f>
        <v>0</v>
      </c>
      <c r="T40" s="27"/>
      <c r="U40" s="30">
        <f t="shared" si="1"/>
        <v>0.82600000000000007</v>
      </c>
      <c r="V40" s="31">
        <f t="shared" si="2"/>
        <v>-1</v>
      </c>
      <c r="X40" s="28"/>
      <c r="Y40" s="25">
        <f>$F$18</f>
        <v>1000</v>
      </c>
      <c r="Z40" s="26">
        <f>Y40*X40</f>
        <v>0</v>
      </c>
      <c r="AA40" s="27"/>
      <c r="AB40" s="30">
        <f t="shared" si="3"/>
        <v>0</v>
      </c>
      <c r="AC40" s="31" t="str">
        <f t="shared" si="4"/>
        <v/>
      </c>
      <c r="AE40" s="28"/>
      <c r="AF40" s="25">
        <f>$F$18</f>
        <v>1000</v>
      </c>
      <c r="AG40" s="26">
        <f>AF40*AE40</f>
        <v>0</v>
      </c>
      <c r="AH40" s="27"/>
      <c r="AI40" s="30">
        <f t="shared" si="5"/>
        <v>0</v>
      </c>
      <c r="AJ40" s="31" t="str">
        <f t="shared" si="6"/>
        <v/>
      </c>
      <c r="AL40" s="28"/>
      <c r="AM40" s="25">
        <f>$F$18</f>
        <v>1000</v>
      </c>
      <c r="AN40" s="26">
        <f>AM40*AL40</f>
        <v>0</v>
      </c>
      <c r="AO40" s="27"/>
      <c r="AP40" s="30">
        <f t="shared" si="7"/>
        <v>0</v>
      </c>
      <c r="AQ40" s="31" t="str">
        <f t="shared" si="8"/>
        <v/>
      </c>
    </row>
    <row r="41" spans="2:43" ht="38.25" x14ac:dyDescent="0.2">
      <c r="B41" s="46" t="str">
        <f>+'Res (100)'!B41</f>
        <v>Deferral/Variance Account Disposition Rate Rider Group 2</v>
      </c>
      <c r="C41" s="21"/>
      <c r="D41" s="22" t="s">
        <v>27</v>
      </c>
      <c r="E41" s="23"/>
      <c r="F41" s="24"/>
      <c r="G41" s="25">
        <f t="shared" ref="G41:G43" si="23">$F$18</f>
        <v>1000</v>
      </c>
      <c r="H41" s="26">
        <f t="shared" ref="H41:H45" si="24">G41*F41</f>
        <v>0</v>
      </c>
      <c r="I41" s="47"/>
      <c r="J41" s="28">
        <f>+'Res (100)'!J41</f>
        <v>1.1200000000000001</v>
      </c>
      <c r="K41" s="25">
        <v>1</v>
      </c>
      <c r="L41" s="26">
        <f t="shared" ref="L41:L45" si="25">K41*J41</f>
        <v>1.1200000000000001</v>
      </c>
      <c r="M41" s="48"/>
      <c r="N41" s="30">
        <f t="shared" ref="N41:N45" si="26">L41-H41</f>
        <v>1.1200000000000001</v>
      </c>
      <c r="O41" s="31" t="str">
        <f t="shared" ref="O41:O65" si="27">IF((H41)=0,"",(N41/H41))</f>
        <v/>
      </c>
      <c r="Q41" s="28"/>
      <c r="R41" s="25">
        <f t="shared" ref="R41:R43" si="28">$F$18</f>
        <v>1000</v>
      </c>
      <c r="S41" s="26">
        <f t="shared" ref="S41:S43" si="29">R41*Q41</f>
        <v>0</v>
      </c>
      <c r="T41" s="48"/>
      <c r="U41" s="30">
        <f t="shared" si="1"/>
        <v>-1.1200000000000001</v>
      </c>
      <c r="V41" s="31">
        <f t="shared" si="2"/>
        <v>-1</v>
      </c>
      <c r="X41" s="28"/>
      <c r="Y41" s="25">
        <f t="shared" ref="Y41:Y43" si="30">$F$18</f>
        <v>1000</v>
      </c>
      <c r="Z41" s="26">
        <f t="shared" ref="Z41:Z43" si="31">Y41*X41</f>
        <v>0</v>
      </c>
      <c r="AA41" s="48"/>
      <c r="AB41" s="30">
        <f t="shared" si="3"/>
        <v>0</v>
      </c>
      <c r="AC41" s="31" t="str">
        <f t="shared" si="4"/>
        <v/>
      </c>
      <c r="AE41" s="28"/>
      <c r="AF41" s="25">
        <f t="shared" ref="AF41:AF43" si="32">$F$18</f>
        <v>1000</v>
      </c>
      <c r="AG41" s="26">
        <f t="shared" ref="AG41:AG43" si="33">AF41*AE41</f>
        <v>0</v>
      </c>
      <c r="AH41" s="48"/>
      <c r="AI41" s="30">
        <f t="shared" si="5"/>
        <v>0</v>
      </c>
      <c r="AJ41" s="31" t="str">
        <f t="shared" si="6"/>
        <v/>
      </c>
      <c r="AL41" s="28"/>
      <c r="AM41" s="25">
        <f t="shared" ref="AM41:AM43" si="34">$F$18</f>
        <v>1000</v>
      </c>
      <c r="AN41" s="26">
        <f t="shared" ref="AN41:AN43" si="35">AM41*AL41</f>
        <v>0</v>
      </c>
      <c r="AO41" s="48"/>
      <c r="AP41" s="30">
        <f t="shared" si="7"/>
        <v>0</v>
      </c>
      <c r="AQ41" s="31" t="str">
        <f t="shared" si="8"/>
        <v/>
      </c>
    </row>
    <row r="42" spans="2:43" ht="38.25" x14ac:dyDescent="0.2">
      <c r="B42" s="46" t="str">
        <f>+'Res (100)'!B42</f>
        <v>Deferral / Variance Accounts Balances (excluding Global Adj.) - NON-WMP</v>
      </c>
      <c r="C42" s="21"/>
      <c r="D42" s="22" t="s">
        <v>30</v>
      </c>
      <c r="E42" s="23"/>
      <c r="F42" s="24"/>
      <c r="G42" s="25">
        <f t="shared" si="23"/>
        <v>1000</v>
      </c>
      <c r="H42" s="26">
        <f t="shared" si="24"/>
        <v>0</v>
      </c>
      <c r="I42" s="47"/>
      <c r="J42" s="28">
        <f>+'Res (100)'!J42</f>
        <v>-1.5089999999999999E-3</v>
      </c>
      <c r="K42" s="25">
        <f t="shared" ref="K42:K43" si="36">$F$18</f>
        <v>1000</v>
      </c>
      <c r="L42" s="26">
        <f t="shared" si="25"/>
        <v>-1.5089999999999999</v>
      </c>
      <c r="M42" s="48"/>
      <c r="N42" s="30">
        <f t="shared" si="26"/>
        <v>-1.5089999999999999</v>
      </c>
      <c r="O42" s="31" t="str">
        <f t="shared" si="27"/>
        <v/>
      </c>
      <c r="Q42" s="28"/>
      <c r="R42" s="25">
        <f t="shared" si="28"/>
        <v>1000</v>
      </c>
      <c r="S42" s="26">
        <f t="shared" si="29"/>
        <v>0</v>
      </c>
      <c r="T42" s="48"/>
      <c r="U42" s="30">
        <f t="shared" si="1"/>
        <v>1.5089999999999999</v>
      </c>
      <c r="V42" s="31">
        <f t="shared" si="2"/>
        <v>-1</v>
      </c>
      <c r="X42" s="28"/>
      <c r="Y42" s="25">
        <f t="shared" si="30"/>
        <v>1000</v>
      </c>
      <c r="Z42" s="26">
        <f t="shared" si="31"/>
        <v>0</v>
      </c>
      <c r="AA42" s="48"/>
      <c r="AB42" s="30">
        <f t="shared" si="3"/>
        <v>0</v>
      </c>
      <c r="AC42" s="31" t="str">
        <f t="shared" si="4"/>
        <v/>
      </c>
      <c r="AE42" s="28"/>
      <c r="AF42" s="25">
        <f t="shared" si="32"/>
        <v>1000</v>
      </c>
      <c r="AG42" s="26">
        <f t="shared" si="33"/>
        <v>0</v>
      </c>
      <c r="AH42" s="48"/>
      <c r="AI42" s="30">
        <f t="shared" si="5"/>
        <v>0</v>
      </c>
      <c r="AJ42" s="31" t="str">
        <f t="shared" si="6"/>
        <v/>
      </c>
      <c r="AL42" s="28"/>
      <c r="AM42" s="25">
        <f t="shared" si="34"/>
        <v>1000</v>
      </c>
      <c r="AN42" s="26">
        <f t="shared" si="35"/>
        <v>0</v>
      </c>
      <c r="AO42" s="48"/>
      <c r="AP42" s="30">
        <f t="shared" si="7"/>
        <v>0</v>
      </c>
      <c r="AQ42" s="31" t="str">
        <f t="shared" si="8"/>
        <v/>
      </c>
    </row>
    <row r="43" spans="2:43" x14ac:dyDescent="0.2">
      <c r="B43" s="46"/>
      <c r="C43" s="21"/>
      <c r="D43" s="22"/>
      <c r="E43" s="23"/>
      <c r="F43" s="24"/>
      <c r="G43" s="25">
        <f t="shared" si="23"/>
        <v>1000</v>
      </c>
      <c r="H43" s="26">
        <f t="shared" si="24"/>
        <v>0</v>
      </c>
      <c r="I43" s="47"/>
      <c r="J43" s="28"/>
      <c r="K43" s="25">
        <f t="shared" si="36"/>
        <v>1000</v>
      </c>
      <c r="L43" s="26">
        <f t="shared" si="25"/>
        <v>0</v>
      </c>
      <c r="M43" s="48"/>
      <c r="N43" s="30">
        <f t="shared" si="26"/>
        <v>0</v>
      </c>
      <c r="O43" s="31" t="str">
        <f t="shared" si="27"/>
        <v/>
      </c>
      <c r="Q43" s="28"/>
      <c r="R43" s="25">
        <f t="shared" si="28"/>
        <v>1000</v>
      </c>
      <c r="S43" s="26">
        <f t="shared" si="29"/>
        <v>0</v>
      </c>
      <c r="T43" s="48"/>
      <c r="U43" s="30">
        <f t="shared" si="1"/>
        <v>0</v>
      </c>
      <c r="V43" s="31" t="str">
        <f t="shared" si="2"/>
        <v/>
      </c>
      <c r="X43" s="28"/>
      <c r="Y43" s="25">
        <f t="shared" si="30"/>
        <v>1000</v>
      </c>
      <c r="Z43" s="26">
        <f t="shared" si="31"/>
        <v>0</v>
      </c>
      <c r="AA43" s="48"/>
      <c r="AB43" s="30">
        <f t="shared" si="3"/>
        <v>0</v>
      </c>
      <c r="AC43" s="31" t="str">
        <f t="shared" si="4"/>
        <v/>
      </c>
      <c r="AE43" s="28"/>
      <c r="AF43" s="25">
        <f t="shared" si="32"/>
        <v>1000</v>
      </c>
      <c r="AG43" s="26">
        <f t="shared" si="33"/>
        <v>0</v>
      </c>
      <c r="AH43" s="48"/>
      <c r="AI43" s="30">
        <f t="shared" si="5"/>
        <v>0</v>
      </c>
      <c r="AJ43" s="31" t="str">
        <f t="shared" si="6"/>
        <v/>
      </c>
      <c r="AL43" s="28"/>
      <c r="AM43" s="25">
        <f t="shared" si="34"/>
        <v>1000</v>
      </c>
      <c r="AN43" s="26">
        <f t="shared" si="35"/>
        <v>0</v>
      </c>
      <c r="AO43" s="48"/>
      <c r="AP43" s="30">
        <f t="shared" si="7"/>
        <v>0</v>
      </c>
      <c r="AQ43" s="31" t="str">
        <f t="shared" si="8"/>
        <v/>
      </c>
    </row>
    <row r="44" spans="2:43" x14ac:dyDescent="0.2">
      <c r="B44" s="49" t="s">
        <v>35</v>
      </c>
      <c r="C44" s="21"/>
      <c r="D44" s="22" t="s">
        <v>30</v>
      </c>
      <c r="E44" s="23"/>
      <c r="F44" s="50">
        <v>6.0000000000000002E-5</v>
      </c>
      <c r="G44" s="51">
        <f>$F$18*(1+F74)</f>
        <v>1035.8</v>
      </c>
      <c r="H44" s="26">
        <f>G44*F44</f>
        <v>6.2148000000000002E-2</v>
      </c>
      <c r="I44" s="27"/>
      <c r="J44" s="52">
        <v>6.9999999999999994E-5</v>
      </c>
      <c r="K44" s="51">
        <f>$F$18*(1+J74)</f>
        <v>1033.5</v>
      </c>
      <c r="L44" s="26">
        <f>K44*J44</f>
        <v>7.2344999999999993E-2</v>
      </c>
      <c r="M44" s="27"/>
      <c r="N44" s="30">
        <f>L44-H44</f>
        <v>1.0196999999999991E-2</v>
      </c>
      <c r="O44" s="31">
        <f>IF((H44)=0,"",(N44/H44))</f>
        <v>0.16407607646263742</v>
      </c>
      <c r="Q44" s="52">
        <f>+J44</f>
        <v>6.9999999999999994E-5</v>
      </c>
      <c r="R44" s="51">
        <f>$F$18*(1+Q74)</f>
        <v>1033.5</v>
      </c>
      <c r="S44" s="26">
        <f>R44*Q44</f>
        <v>7.2344999999999993E-2</v>
      </c>
      <c r="T44" s="27"/>
      <c r="U44" s="30">
        <f t="shared" si="1"/>
        <v>0</v>
      </c>
      <c r="V44" s="31">
        <f t="shared" si="2"/>
        <v>0</v>
      </c>
      <c r="X44" s="52">
        <f>+Q44</f>
        <v>6.9999999999999994E-5</v>
      </c>
      <c r="Y44" s="51">
        <f>$F$18*(1+X74)</f>
        <v>1033.5</v>
      </c>
      <c r="Z44" s="26">
        <f>Y44*X44</f>
        <v>7.2344999999999993E-2</v>
      </c>
      <c r="AA44" s="27"/>
      <c r="AB44" s="30">
        <f t="shared" si="3"/>
        <v>0</v>
      </c>
      <c r="AC44" s="31">
        <f t="shared" si="4"/>
        <v>0</v>
      </c>
      <c r="AE44" s="52">
        <f>+X44</f>
        <v>6.9999999999999994E-5</v>
      </c>
      <c r="AF44" s="51">
        <f>$F$18*(1+AE74)</f>
        <v>1033.5</v>
      </c>
      <c r="AG44" s="26">
        <f>AF44*AE44</f>
        <v>7.2344999999999993E-2</v>
      </c>
      <c r="AH44" s="27"/>
      <c r="AI44" s="30">
        <f t="shared" si="5"/>
        <v>0</v>
      </c>
      <c r="AJ44" s="31">
        <f t="shared" si="6"/>
        <v>0</v>
      </c>
      <c r="AL44" s="52">
        <f>+AE44</f>
        <v>6.9999999999999994E-5</v>
      </c>
      <c r="AM44" s="51">
        <f>$F$18*(1+AL74)</f>
        <v>1033.5</v>
      </c>
      <c r="AN44" s="26">
        <f>AM44*AL44</f>
        <v>7.2344999999999993E-2</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35.799999999999955</v>
      </c>
      <c r="H45" s="26">
        <f t="shared" si="24"/>
        <v>3.6566119999999955</v>
      </c>
      <c r="I45" s="27"/>
      <c r="J45" s="55">
        <f>0.64*$J$55+0.18*$J$56+0.18*$J$57</f>
        <v>0.10214000000000001</v>
      </c>
      <c r="K45" s="54">
        <f>$F$18*(1+$J$74)-$F$18</f>
        <v>33.5</v>
      </c>
      <c r="L45" s="26">
        <f t="shared" si="25"/>
        <v>3.4216900000000003</v>
      </c>
      <c r="M45" s="27"/>
      <c r="N45" s="30">
        <f t="shared" si="26"/>
        <v>-0.23492199999999519</v>
      </c>
      <c r="O45" s="31">
        <f t="shared" si="27"/>
        <v>-6.4245810055864688E-2</v>
      </c>
      <c r="Q45" s="55">
        <f>0.64*$Q$55+0.18*$Q$56+0.18*$Q$57</f>
        <v>0.10214000000000001</v>
      </c>
      <c r="R45" s="54">
        <f>$F$18*(1+Q74)-$F$18</f>
        <v>33.5</v>
      </c>
      <c r="S45" s="26">
        <f t="shared" ref="S45" si="37">R45*Q45</f>
        <v>3.4216900000000003</v>
      </c>
      <c r="T45" s="27"/>
      <c r="U45" s="30">
        <f t="shared" si="1"/>
        <v>0</v>
      </c>
      <c r="V45" s="31">
        <f t="shared" si="2"/>
        <v>0</v>
      </c>
      <c r="X45" s="55">
        <f>0.64*$X$55+0.18*$X$56+0.18*$X$57</f>
        <v>0.10214000000000001</v>
      </c>
      <c r="Y45" s="54">
        <f>$F$18*(1+X74)-$F$18</f>
        <v>33.5</v>
      </c>
      <c r="Z45" s="26">
        <f t="shared" ref="Z45" si="38">Y45*X45</f>
        <v>3.4216900000000003</v>
      </c>
      <c r="AA45" s="27"/>
      <c r="AB45" s="30">
        <f t="shared" si="3"/>
        <v>0</v>
      </c>
      <c r="AC45" s="31">
        <f t="shared" si="4"/>
        <v>0</v>
      </c>
      <c r="AE45" s="55">
        <f>0.64*$AE$55+0.18*$AE$56+0.18*$AE$57</f>
        <v>0.10214000000000001</v>
      </c>
      <c r="AF45" s="54">
        <f>$F$18*(1+AE74)-$F$18</f>
        <v>33.5</v>
      </c>
      <c r="AG45" s="26">
        <f t="shared" ref="AG45" si="39">AF45*AE45</f>
        <v>3.4216900000000003</v>
      </c>
      <c r="AH45" s="27"/>
      <c r="AI45" s="30">
        <f t="shared" si="5"/>
        <v>0</v>
      </c>
      <c r="AJ45" s="31">
        <f t="shared" si="6"/>
        <v>0</v>
      </c>
      <c r="AL45" s="55">
        <f>0.64*$AL$55+0.18*$AL$56+0.18*$AL$57</f>
        <v>0.10214000000000001</v>
      </c>
      <c r="AM45" s="54">
        <f>$F$18*(1+AL74)-$F$18</f>
        <v>33.5</v>
      </c>
      <c r="AN45" s="26">
        <f t="shared" ref="AN45" si="40">AM45*AL45</f>
        <v>3.4216900000000003</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7"/>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37.578759999999996</v>
      </c>
      <c r="I47" s="40"/>
      <c r="J47" s="59"/>
      <c r="K47" s="61"/>
      <c r="L47" s="60">
        <f>SUM(L40:L46)+L39</f>
        <v>35.329034999999998</v>
      </c>
      <c r="M47" s="40"/>
      <c r="N47" s="43">
        <f t="shared" ref="N47:N65" si="41">L47-H47</f>
        <v>-2.249724999999998</v>
      </c>
      <c r="O47" s="44">
        <f t="shared" si="27"/>
        <v>-5.9866930148839349E-2</v>
      </c>
      <c r="Q47" s="59"/>
      <c r="R47" s="61"/>
      <c r="S47" s="60">
        <f>SUM(S40:S46)+S39</f>
        <v>35.994035000000004</v>
      </c>
      <c r="T47" s="40"/>
      <c r="U47" s="43">
        <f t="shared" si="1"/>
        <v>0.66500000000000625</v>
      </c>
      <c r="V47" s="44">
        <f t="shared" si="2"/>
        <v>1.8823044558109393E-2</v>
      </c>
      <c r="X47" s="59"/>
      <c r="Y47" s="61"/>
      <c r="Z47" s="60">
        <f>SUM(Z40:Z46)+Z39</f>
        <v>35.284035000000003</v>
      </c>
      <c r="AA47" s="40"/>
      <c r="AB47" s="43">
        <f t="shared" si="3"/>
        <v>-0.71000000000000085</v>
      </c>
      <c r="AC47" s="44">
        <f t="shared" si="4"/>
        <v>-1.9725490626432984E-2</v>
      </c>
      <c r="AE47" s="59"/>
      <c r="AF47" s="61"/>
      <c r="AG47" s="60">
        <f>SUM(AG40:AG46)+AG39</f>
        <v>34.174035000000003</v>
      </c>
      <c r="AH47" s="40"/>
      <c r="AI47" s="43">
        <f t="shared" si="5"/>
        <v>-1.1099999999999994</v>
      </c>
      <c r="AJ47" s="44">
        <f t="shared" si="6"/>
        <v>-3.1458987046124383E-2</v>
      </c>
      <c r="AL47" s="59"/>
      <c r="AM47" s="61"/>
      <c r="AN47" s="60">
        <f>SUM(AN40:AN46)+AN39</f>
        <v>32.384035000000004</v>
      </c>
      <c r="AO47" s="40"/>
      <c r="AP47" s="43">
        <f t="shared" si="7"/>
        <v>-1.7899999999999991</v>
      </c>
      <c r="AQ47" s="44">
        <f t="shared" si="8"/>
        <v>-5.2378947935179415E-2</v>
      </c>
    </row>
    <row r="48" spans="2:43" x14ac:dyDescent="0.2">
      <c r="B48" s="27" t="s">
        <v>39</v>
      </c>
      <c r="C48" s="27"/>
      <c r="D48" s="62" t="s">
        <v>30</v>
      </c>
      <c r="E48" s="63"/>
      <c r="F48" s="28">
        <v>7.7000000000000002E-3</v>
      </c>
      <c r="G48" s="64">
        <f>F18*(1+F74)</f>
        <v>1035.8</v>
      </c>
      <c r="H48" s="26">
        <f>G48*F48</f>
        <v>7.9756599999999995</v>
      </c>
      <c r="I48" s="27"/>
      <c r="J48" s="28">
        <v>7.7000000000000002E-3</v>
      </c>
      <c r="K48" s="65">
        <f>F18*(1+J74)</f>
        <v>1033.5</v>
      </c>
      <c r="L48" s="26">
        <f>K48*J48</f>
        <v>7.9579500000000003</v>
      </c>
      <c r="M48" s="27"/>
      <c r="N48" s="30">
        <f t="shared" si="41"/>
        <v>-1.7709999999999226E-2</v>
      </c>
      <c r="O48" s="31">
        <f t="shared" si="27"/>
        <v>-2.2205058891676963E-3</v>
      </c>
      <c r="Q48" s="28">
        <f>+J48</f>
        <v>7.7000000000000002E-3</v>
      </c>
      <c r="R48" s="65">
        <f>$F$18*(1+Q74)</f>
        <v>1033.5</v>
      </c>
      <c r="S48" s="26">
        <f>R48*Q48</f>
        <v>7.9579500000000003</v>
      </c>
      <c r="T48" s="27"/>
      <c r="U48" s="30">
        <f t="shared" si="1"/>
        <v>0</v>
      </c>
      <c r="V48" s="31">
        <f t="shared" si="2"/>
        <v>0</v>
      </c>
      <c r="X48" s="28">
        <f>+Q48</f>
        <v>7.7000000000000002E-3</v>
      </c>
      <c r="Y48" s="65">
        <f>$F$18*(1+X74)</f>
        <v>1033.5</v>
      </c>
      <c r="Z48" s="26">
        <f>Y48*X48</f>
        <v>7.9579500000000003</v>
      </c>
      <c r="AA48" s="27"/>
      <c r="AB48" s="30">
        <f t="shared" si="3"/>
        <v>0</v>
      </c>
      <c r="AC48" s="31">
        <f t="shared" si="4"/>
        <v>0</v>
      </c>
      <c r="AE48" s="28">
        <f>+X48</f>
        <v>7.7000000000000002E-3</v>
      </c>
      <c r="AF48" s="65">
        <f>$F$18*(1+AE74)</f>
        <v>1033.5</v>
      </c>
      <c r="AG48" s="26">
        <f>AF48*AE48</f>
        <v>7.9579500000000003</v>
      </c>
      <c r="AH48" s="27"/>
      <c r="AI48" s="30">
        <f t="shared" si="5"/>
        <v>0</v>
      </c>
      <c r="AJ48" s="31">
        <f t="shared" si="6"/>
        <v>0</v>
      </c>
      <c r="AL48" s="28">
        <f>+AE48</f>
        <v>7.7000000000000002E-3</v>
      </c>
      <c r="AM48" s="65">
        <f>$F$18*(1+AL74)</f>
        <v>1033.5</v>
      </c>
      <c r="AN48" s="26">
        <f>AM48*AL48</f>
        <v>7.9579500000000003</v>
      </c>
      <c r="AO48" s="27"/>
      <c r="AP48" s="30">
        <f t="shared" si="7"/>
        <v>0</v>
      </c>
      <c r="AQ48" s="31">
        <f t="shared" si="8"/>
        <v>0</v>
      </c>
    </row>
    <row r="49" spans="2:43" ht="25.5" x14ac:dyDescent="0.2">
      <c r="B49" s="66" t="s">
        <v>40</v>
      </c>
      <c r="C49" s="27"/>
      <c r="D49" s="62" t="s">
        <v>30</v>
      </c>
      <c r="E49" s="63"/>
      <c r="F49" s="28">
        <v>4.1999999999999997E-3</v>
      </c>
      <c r="G49" s="64">
        <f>G48</f>
        <v>1035.8</v>
      </c>
      <c r="H49" s="26">
        <f>G49*F49</f>
        <v>4.3503599999999993</v>
      </c>
      <c r="I49" s="27"/>
      <c r="J49" s="28">
        <v>4.1999999999999997E-3</v>
      </c>
      <c r="K49" s="65">
        <f>K48</f>
        <v>1033.5</v>
      </c>
      <c r="L49" s="26">
        <f>K49*J49</f>
        <v>4.3407</v>
      </c>
      <c r="M49" s="27"/>
      <c r="N49" s="30">
        <f t="shared" si="41"/>
        <v>-9.6599999999993358E-3</v>
      </c>
      <c r="O49" s="31">
        <f t="shared" si="27"/>
        <v>-2.2205058891676408E-3</v>
      </c>
      <c r="Q49" s="28">
        <f>+J49</f>
        <v>4.1999999999999997E-3</v>
      </c>
      <c r="R49" s="65">
        <f>R48</f>
        <v>1033.5</v>
      </c>
      <c r="S49" s="26">
        <f>R49*Q49</f>
        <v>4.3407</v>
      </c>
      <c r="T49" s="27"/>
      <c r="U49" s="30">
        <f t="shared" si="1"/>
        <v>0</v>
      </c>
      <c r="V49" s="31">
        <f t="shared" si="2"/>
        <v>0</v>
      </c>
      <c r="X49" s="28">
        <f>+Q49</f>
        <v>4.1999999999999997E-3</v>
      </c>
      <c r="Y49" s="65">
        <f>Y48</f>
        <v>1033.5</v>
      </c>
      <c r="Z49" s="26">
        <f>Y49*X49</f>
        <v>4.3407</v>
      </c>
      <c r="AA49" s="27"/>
      <c r="AB49" s="30">
        <f t="shared" si="3"/>
        <v>0</v>
      </c>
      <c r="AC49" s="31">
        <f t="shared" si="4"/>
        <v>0</v>
      </c>
      <c r="AE49" s="28">
        <f>+X49</f>
        <v>4.1999999999999997E-3</v>
      </c>
      <c r="AF49" s="65">
        <f>AF48</f>
        <v>1033.5</v>
      </c>
      <c r="AG49" s="26">
        <f>AF49*AE49</f>
        <v>4.3407</v>
      </c>
      <c r="AH49" s="27"/>
      <c r="AI49" s="30">
        <f t="shared" si="5"/>
        <v>0</v>
      </c>
      <c r="AJ49" s="31">
        <f t="shared" si="6"/>
        <v>0</v>
      </c>
      <c r="AL49" s="28">
        <f>+AE49</f>
        <v>4.1999999999999997E-3</v>
      </c>
      <c r="AM49" s="65">
        <f>AM48</f>
        <v>1033.5</v>
      </c>
      <c r="AN49" s="26">
        <f>AM49*AL49</f>
        <v>4.3407</v>
      </c>
      <c r="AO49" s="27"/>
      <c r="AP49" s="30">
        <f t="shared" si="7"/>
        <v>0</v>
      </c>
      <c r="AQ49" s="31">
        <f t="shared" si="8"/>
        <v>0</v>
      </c>
    </row>
    <row r="50" spans="2:43" ht="25.5" x14ac:dyDescent="0.2">
      <c r="B50" s="56" t="s">
        <v>41</v>
      </c>
      <c r="C50" s="35"/>
      <c r="D50" s="35"/>
      <c r="E50" s="35"/>
      <c r="F50" s="67"/>
      <c r="G50" s="59"/>
      <c r="H50" s="60">
        <f>SUM(H47:H49)</f>
        <v>49.904779999999995</v>
      </c>
      <c r="I50" s="68"/>
      <c r="J50" s="69"/>
      <c r="K50" s="70"/>
      <c r="L50" s="60">
        <f>SUM(L47:L49)</f>
        <v>47.627685</v>
      </c>
      <c r="M50" s="68"/>
      <c r="N50" s="43">
        <f t="shared" si="41"/>
        <v>-2.2770949999999957</v>
      </c>
      <c r="O50" s="44">
        <f t="shared" si="27"/>
        <v>-4.5628795478108428E-2</v>
      </c>
      <c r="Q50" s="69"/>
      <c r="R50" s="70"/>
      <c r="S50" s="60">
        <f>SUM(S47:S49)</f>
        <v>48.292685000000006</v>
      </c>
      <c r="T50" s="68"/>
      <c r="U50" s="43">
        <f t="shared" si="1"/>
        <v>0.66500000000000625</v>
      </c>
      <c r="V50" s="44">
        <f t="shared" si="2"/>
        <v>1.3962467417847546E-2</v>
      </c>
      <c r="X50" s="69"/>
      <c r="Y50" s="70"/>
      <c r="Z50" s="60">
        <f>SUM(Z47:Z49)</f>
        <v>47.582684999999998</v>
      </c>
      <c r="AA50" s="68"/>
      <c r="AB50" s="43">
        <f t="shared" si="3"/>
        <v>-0.71000000000000796</v>
      </c>
      <c r="AC50" s="44">
        <f t="shared" si="4"/>
        <v>-1.4702019570873061E-2</v>
      </c>
      <c r="AE50" s="69"/>
      <c r="AF50" s="70"/>
      <c r="AG50" s="60">
        <f>SUM(AG47:AG49)</f>
        <v>46.472684999999998</v>
      </c>
      <c r="AH50" s="68"/>
      <c r="AI50" s="43">
        <f t="shared" si="5"/>
        <v>-1.1099999999999994</v>
      </c>
      <c r="AJ50" s="44">
        <f t="shared" si="6"/>
        <v>-2.3327813468281573E-2</v>
      </c>
      <c r="AL50" s="69"/>
      <c r="AM50" s="70"/>
      <c r="AN50" s="60">
        <f>SUM(AN47:AN49)</f>
        <v>44.682685000000006</v>
      </c>
      <c r="AO50" s="68"/>
      <c r="AP50" s="43">
        <f t="shared" si="7"/>
        <v>-1.789999999999992</v>
      </c>
      <c r="AQ50" s="44">
        <f t="shared" si="8"/>
        <v>-3.8517249433726329E-2</v>
      </c>
    </row>
    <row r="51" spans="2:43" ht="25.5" x14ac:dyDescent="0.2">
      <c r="B51" s="71" t="s">
        <v>42</v>
      </c>
      <c r="C51" s="21"/>
      <c r="D51" s="22" t="s">
        <v>30</v>
      </c>
      <c r="E51" s="23"/>
      <c r="F51" s="72">
        <v>4.4000000000000003E-3</v>
      </c>
      <c r="G51" s="64">
        <f>G49</f>
        <v>1035.8</v>
      </c>
      <c r="H51" s="73">
        <f t="shared" ref="H51:H57" si="42">G51*F51</f>
        <v>4.5575200000000002</v>
      </c>
      <c r="I51" s="27"/>
      <c r="J51" s="72">
        <v>4.4000000000000003E-3</v>
      </c>
      <c r="K51" s="65">
        <f>K49</f>
        <v>1033.5</v>
      </c>
      <c r="L51" s="73">
        <f t="shared" ref="L51:L57" si="43">K51*J51</f>
        <v>4.5474000000000006</v>
      </c>
      <c r="M51" s="27"/>
      <c r="N51" s="30">
        <f t="shared" si="41"/>
        <v>-1.0119999999999685E-2</v>
      </c>
      <c r="O51" s="74">
        <f t="shared" si="27"/>
        <v>-2.2205058891677236E-3</v>
      </c>
      <c r="Q51" s="72">
        <f>+J51</f>
        <v>4.4000000000000003E-3</v>
      </c>
      <c r="R51" s="65">
        <f>R49</f>
        <v>1033.5</v>
      </c>
      <c r="S51" s="73">
        <f t="shared" ref="S51:S57" si="44">R51*Q51</f>
        <v>4.5474000000000006</v>
      </c>
      <c r="T51" s="27"/>
      <c r="U51" s="30">
        <f t="shared" si="1"/>
        <v>0</v>
      </c>
      <c r="V51" s="74">
        <f t="shared" si="2"/>
        <v>0</v>
      </c>
      <c r="X51" s="72">
        <f>+Q51</f>
        <v>4.4000000000000003E-3</v>
      </c>
      <c r="Y51" s="65">
        <f>Y49</f>
        <v>1033.5</v>
      </c>
      <c r="Z51" s="73">
        <f t="shared" ref="Z51:Z57" si="45">Y51*X51</f>
        <v>4.5474000000000006</v>
      </c>
      <c r="AA51" s="27"/>
      <c r="AB51" s="30">
        <f t="shared" si="3"/>
        <v>0</v>
      </c>
      <c r="AC51" s="74">
        <f t="shared" si="4"/>
        <v>0</v>
      </c>
      <c r="AE51" s="72">
        <f>+X51</f>
        <v>4.4000000000000003E-3</v>
      </c>
      <c r="AF51" s="65">
        <f>AF49</f>
        <v>1033.5</v>
      </c>
      <c r="AG51" s="73">
        <f t="shared" ref="AG51:AG57" si="46">AF51*AE51</f>
        <v>4.5474000000000006</v>
      </c>
      <c r="AH51" s="27"/>
      <c r="AI51" s="30">
        <f t="shared" si="5"/>
        <v>0</v>
      </c>
      <c r="AJ51" s="74">
        <f t="shared" si="6"/>
        <v>0</v>
      </c>
      <c r="AL51" s="72">
        <f>+AE51</f>
        <v>4.4000000000000003E-3</v>
      </c>
      <c r="AM51" s="65">
        <f>AM49</f>
        <v>1033.5</v>
      </c>
      <c r="AN51" s="73">
        <f t="shared" ref="AN51:AN57" si="47">AM51*AL51</f>
        <v>4.5474000000000006</v>
      </c>
      <c r="AO51" s="27"/>
      <c r="AP51" s="30">
        <f t="shared" si="7"/>
        <v>0</v>
      </c>
      <c r="AQ51" s="74">
        <f t="shared" si="8"/>
        <v>0</v>
      </c>
    </row>
    <row r="52" spans="2:43" ht="25.5" x14ac:dyDescent="0.2">
      <c r="B52" s="71" t="s">
        <v>43</v>
      </c>
      <c r="C52" s="21"/>
      <c r="D52" s="22" t="s">
        <v>30</v>
      </c>
      <c r="E52" s="23"/>
      <c r="F52" s="72">
        <v>1.2999999999999999E-3</v>
      </c>
      <c r="G52" s="64">
        <f>G49</f>
        <v>1035.8</v>
      </c>
      <c r="H52" s="73">
        <f t="shared" si="42"/>
        <v>1.3465399999999998</v>
      </c>
      <c r="I52" s="27"/>
      <c r="J52" s="72">
        <v>1.2999999999999999E-3</v>
      </c>
      <c r="K52" s="65">
        <f>K49</f>
        <v>1033.5</v>
      </c>
      <c r="L52" s="73">
        <f t="shared" si="43"/>
        <v>1.34355</v>
      </c>
      <c r="M52" s="27"/>
      <c r="N52" s="30">
        <f t="shared" si="41"/>
        <v>-2.9899999999998261E-3</v>
      </c>
      <c r="O52" s="74">
        <f t="shared" si="27"/>
        <v>-2.2205058891676642E-3</v>
      </c>
      <c r="Q52" s="72">
        <f>+J52</f>
        <v>1.2999999999999999E-3</v>
      </c>
      <c r="R52" s="65">
        <f>R49</f>
        <v>1033.5</v>
      </c>
      <c r="S52" s="73">
        <f t="shared" si="44"/>
        <v>1.34355</v>
      </c>
      <c r="T52" s="27"/>
      <c r="U52" s="30">
        <f t="shared" si="1"/>
        <v>0</v>
      </c>
      <c r="V52" s="74">
        <f t="shared" si="2"/>
        <v>0</v>
      </c>
      <c r="X52" s="72">
        <f>+Q52</f>
        <v>1.2999999999999999E-3</v>
      </c>
      <c r="Y52" s="65">
        <f>Y49</f>
        <v>1033.5</v>
      </c>
      <c r="Z52" s="73">
        <f t="shared" si="45"/>
        <v>1.34355</v>
      </c>
      <c r="AA52" s="27"/>
      <c r="AB52" s="30">
        <f t="shared" si="3"/>
        <v>0</v>
      </c>
      <c r="AC52" s="74">
        <f t="shared" si="4"/>
        <v>0</v>
      </c>
      <c r="AE52" s="72">
        <f>+X52</f>
        <v>1.2999999999999999E-3</v>
      </c>
      <c r="AF52" s="65">
        <f>AF49</f>
        <v>1033.5</v>
      </c>
      <c r="AG52" s="73">
        <f t="shared" si="46"/>
        <v>1.34355</v>
      </c>
      <c r="AH52" s="27"/>
      <c r="AI52" s="30">
        <f t="shared" si="5"/>
        <v>0</v>
      </c>
      <c r="AJ52" s="74">
        <f t="shared" si="6"/>
        <v>0</v>
      </c>
      <c r="AL52" s="72">
        <f>+AE52</f>
        <v>1.2999999999999999E-3</v>
      </c>
      <c r="AM52" s="65">
        <f>AM49</f>
        <v>1033.5</v>
      </c>
      <c r="AN52" s="73">
        <f t="shared" si="47"/>
        <v>1.34355</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7"/>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1000</v>
      </c>
      <c r="H54" s="73">
        <f t="shared" si="42"/>
        <v>6.94</v>
      </c>
      <c r="I54" s="27"/>
      <c r="J54" s="72">
        <f>+F54</f>
        <v>6.94E-3</v>
      </c>
      <c r="K54" s="76">
        <f>$F$18</f>
        <v>1000</v>
      </c>
      <c r="L54" s="73">
        <f t="shared" si="43"/>
        <v>6.94</v>
      </c>
      <c r="M54" s="27"/>
      <c r="N54" s="30">
        <f t="shared" si="41"/>
        <v>0</v>
      </c>
      <c r="O54" s="74">
        <f t="shared" si="27"/>
        <v>0</v>
      </c>
      <c r="Q54" s="72">
        <f>+J54</f>
        <v>6.94E-3</v>
      </c>
      <c r="R54" s="76">
        <f>$F$18</f>
        <v>1000</v>
      </c>
      <c r="S54" s="73">
        <f t="shared" si="44"/>
        <v>6.94</v>
      </c>
      <c r="T54" s="27"/>
      <c r="U54" s="30">
        <f t="shared" si="1"/>
        <v>0</v>
      </c>
      <c r="V54" s="74">
        <f t="shared" si="2"/>
        <v>0</v>
      </c>
      <c r="X54" s="72">
        <f>+Q54</f>
        <v>6.94E-3</v>
      </c>
      <c r="Y54" s="76">
        <f>$F$18</f>
        <v>1000</v>
      </c>
      <c r="Z54" s="73">
        <f t="shared" si="45"/>
        <v>6.94</v>
      </c>
      <c r="AA54" s="27"/>
      <c r="AB54" s="30">
        <f t="shared" si="3"/>
        <v>0</v>
      </c>
      <c r="AC54" s="74">
        <f t="shared" si="4"/>
        <v>0</v>
      </c>
      <c r="AE54" s="72">
        <f>+X54</f>
        <v>6.94E-3</v>
      </c>
      <c r="AF54" s="76">
        <f>$F$18</f>
        <v>1000</v>
      </c>
      <c r="AG54" s="73">
        <f t="shared" si="46"/>
        <v>6.94</v>
      </c>
      <c r="AH54" s="27"/>
      <c r="AI54" s="30">
        <f t="shared" si="5"/>
        <v>0</v>
      </c>
      <c r="AJ54" s="74">
        <f t="shared" si="6"/>
        <v>0</v>
      </c>
      <c r="AL54" s="72">
        <f>+AE54</f>
        <v>6.94E-3</v>
      </c>
      <c r="AM54" s="76">
        <f>$F$18</f>
        <v>1000</v>
      </c>
      <c r="AN54" s="73">
        <f t="shared" si="47"/>
        <v>6.94</v>
      </c>
      <c r="AO54" s="27"/>
      <c r="AP54" s="30">
        <f t="shared" si="7"/>
        <v>0</v>
      </c>
      <c r="AQ54" s="74">
        <f t="shared" si="8"/>
        <v>0</v>
      </c>
    </row>
    <row r="55" spans="2:43" x14ac:dyDescent="0.2">
      <c r="B55" s="49" t="s">
        <v>46</v>
      </c>
      <c r="C55" s="21"/>
      <c r="D55" s="22"/>
      <c r="E55" s="23"/>
      <c r="F55" s="72">
        <v>0.08</v>
      </c>
      <c r="G55" s="77">
        <f>0.64*$F$18</f>
        <v>640</v>
      </c>
      <c r="H55" s="73">
        <f t="shared" si="42"/>
        <v>51.2</v>
      </c>
      <c r="I55" s="27"/>
      <c r="J55" s="72">
        <v>0.08</v>
      </c>
      <c r="K55" s="77">
        <f>$G$55</f>
        <v>640</v>
      </c>
      <c r="L55" s="73">
        <f t="shared" si="43"/>
        <v>51.2</v>
      </c>
      <c r="M55" s="27"/>
      <c r="N55" s="30">
        <f t="shared" si="41"/>
        <v>0</v>
      </c>
      <c r="O55" s="74">
        <f t="shared" si="27"/>
        <v>0</v>
      </c>
      <c r="Q55" s="72">
        <v>0.08</v>
      </c>
      <c r="R55" s="77">
        <f>$G$55</f>
        <v>640</v>
      </c>
      <c r="S55" s="73">
        <f t="shared" si="44"/>
        <v>51.2</v>
      </c>
      <c r="T55" s="27"/>
      <c r="U55" s="30">
        <f t="shared" si="1"/>
        <v>0</v>
      </c>
      <c r="V55" s="74">
        <f t="shared" si="2"/>
        <v>0</v>
      </c>
      <c r="X55" s="72">
        <v>0.08</v>
      </c>
      <c r="Y55" s="77">
        <f>$G$55</f>
        <v>640</v>
      </c>
      <c r="Z55" s="73">
        <f t="shared" si="45"/>
        <v>51.2</v>
      </c>
      <c r="AA55" s="27"/>
      <c r="AB55" s="30">
        <f t="shared" si="3"/>
        <v>0</v>
      </c>
      <c r="AC55" s="74">
        <f t="shared" si="4"/>
        <v>0</v>
      </c>
      <c r="AE55" s="72">
        <v>0.08</v>
      </c>
      <c r="AF55" s="77">
        <f>$G$55</f>
        <v>640</v>
      </c>
      <c r="AG55" s="73">
        <f t="shared" si="46"/>
        <v>51.2</v>
      </c>
      <c r="AH55" s="27"/>
      <c r="AI55" s="30">
        <f t="shared" si="5"/>
        <v>0</v>
      </c>
      <c r="AJ55" s="74">
        <f t="shared" si="6"/>
        <v>0</v>
      </c>
      <c r="AL55" s="72">
        <v>0.08</v>
      </c>
      <c r="AM55" s="77">
        <f>$G$55</f>
        <v>640</v>
      </c>
      <c r="AN55" s="73">
        <f t="shared" si="47"/>
        <v>51.2</v>
      </c>
      <c r="AO55" s="27"/>
      <c r="AP55" s="30">
        <f t="shared" si="7"/>
        <v>0</v>
      </c>
      <c r="AQ55" s="74">
        <f t="shared" si="8"/>
        <v>0</v>
      </c>
    </row>
    <row r="56" spans="2:43" x14ac:dyDescent="0.2">
      <c r="B56" s="49" t="s">
        <v>47</v>
      </c>
      <c r="C56" s="21"/>
      <c r="D56" s="22"/>
      <c r="E56" s="23"/>
      <c r="F56" s="72">
        <v>0.122</v>
      </c>
      <c r="G56" s="77">
        <f>0.18*$F$18</f>
        <v>180</v>
      </c>
      <c r="H56" s="73">
        <f t="shared" si="42"/>
        <v>21.96</v>
      </c>
      <c r="I56" s="27"/>
      <c r="J56" s="72">
        <v>0.122</v>
      </c>
      <c r="K56" s="77">
        <f>$G$56</f>
        <v>180</v>
      </c>
      <c r="L56" s="73">
        <f t="shared" si="43"/>
        <v>21.96</v>
      </c>
      <c r="M56" s="27"/>
      <c r="N56" s="30">
        <f t="shared" si="41"/>
        <v>0</v>
      </c>
      <c r="O56" s="74">
        <f t="shared" si="27"/>
        <v>0</v>
      </c>
      <c r="Q56" s="72">
        <v>0.122</v>
      </c>
      <c r="R56" s="77">
        <f>$G$56</f>
        <v>180</v>
      </c>
      <c r="S56" s="73">
        <f t="shared" si="44"/>
        <v>21.96</v>
      </c>
      <c r="T56" s="27"/>
      <c r="U56" s="30">
        <f t="shared" si="1"/>
        <v>0</v>
      </c>
      <c r="V56" s="74">
        <f t="shared" si="2"/>
        <v>0</v>
      </c>
      <c r="X56" s="72">
        <v>0.122</v>
      </c>
      <c r="Y56" s="77">
        <f>$G$56</f>
        <v>180</v>
      </c>
      <c r="Z56" s="73">
        <f t="shared" si="45"/>
        <v>21.96</v>
      </c>
      <c r="AA56" s="27"/>
      <c r="AB56" s="30">
        <f t="shared" si="3"/>
        <v>0</v>
      </c>
      <c r="AC56" s="74">
        <f t="shared" si="4"/>
        <v>0</v>
      </c>
      <c r="AE56" s="72">
        <v>0.122</v>
      </c>
      <c r="AF56" s="77">
        <f>$G$56</f>
        <v>180</v>
      </c>
      <c r="AG56" s="73">
        <f t="shared" si="46"/>
        <v>21.96</v>
      </c>
      <c r="AH56" s="27"/>
      <c r="AI56" s="30">
        <f t="shared" si="5"/>
        <v>0</v>
      </c>
      <c r="AJ56" s="74">
        <f t="shared" si="6"/>
        <v>0</v>
      </c>
      <c r="AL56" s="72">
        <v>0.122</v>
      </c>
      <c r="AM56" s="77">
        <f>$G$56</f>
        <v>180</v>
      </c>
      <c r="AN56" s="73">
        <f t="shared" si="47"/>
        <v>21.96</v>
      </c>
      <c r="AO56" s="27"/>
      <c r="AP56" s="30">
        <f t="shared" si="7"/>
        <v>0</v>
      </c>
      <c r="AQ56" s="74">
        <f t="shared" si="8"/>
        <v>0</v>
      </c>
    </row>
    <row r="57" spans="2:43" x14ac:dyDescent="0.2">
      <c r="B57" s="11" t="s">
        <v>48</v>
      </c>
      <c r="C57" s="21"/>
      <c r="D57" s="22"/>
      <c r="E57" s="23"/>
      <c r="F57" s="72">
        <v>0.161</v>
      </c>
      <c r="G57" s="77">
        <f>0.18*$F$18</f>
        <v>180</v>
      </c>
      <c r="H57" s="73">
        <f t="shared" si="42"/>
        <v>28.98</v>
      </c>
      <c r="I57" s="27"/>
      <c r="J57" s="72">
        <v>0.161</v>
      </c>
      <c r="K57" s="77">
        <f>$G$57</f>
        <v>180</v>
      </c>
      <c r="L57" s="73">
        <f t="shared" si="43"/>
        <v>28.98</v>
      </c>
      <c r="M57" s="27"/>
      <c r="N57" s="30">
        <f t="shared" si="41"/>
        <v>0</v>
      </c>
      <c r="O57" s="74">
        <f t="shared" si="27"/>
        <v>0</v>
      </c>
      <c r="Q57" s="72">
        <v>0.161</v>
      </c>
      <c r="R57" s="77">
        <f>$G$57</f>
        <v>180</v>
      </c>
      <c r="S57" s="73">
        <f t="shared" si="44"/>
        <v>28.98</v>
      </c>
      <c r="T57" s="27"/>
      <c r="U57" s="30">
        <f t="shared" si="1"/>
        <v>0</v>
      </c>
      <c r="V57" s="74">
        <f t="shared" si="2"/>
        <v>0</v>
      </c>
      <c r="X57" s="72">
        <v>0.161</v>
      </c>
      <c r="Y57" s="77">
        <f>$G$57</f>
        <v>180</v>
      </c>
      <c r="Z57" s="73">
        <f t="shared" si="45"/>
        <v>28.98</v>
      </c>
      <c r="AA57" s="27"/>
      <c r="AB57" s="30">
        <f t="shared" si="3"/>
        <v>0</v>
      </c>
      <c r="AC57" s="74">
        <f t="shared" si="4"/>
        <v>0</v>
      </c>
      <c r="AE57" s="72">
        <v>0.161</v>
      </c>
      <c r="AF57" s="77">
        <f>$G$57</f>
        <v>180</v>
      </c>
      <c r="AG57" s="73">
        <f t="shared" si="46"/>
        <v>28.98</v>
      </c>
      <c r="AH57" s="27"/>
      <c r="AI57" s="30">
        <f t="shared" si="5"/>
        <v>0</v>
      </c>
      <c r="AJ57" s="74">
        <f t="shared" si="6"/>
        <v>0</v>
      </c>
      <c r="AL57" s="72">
        <v>0.161</v>
      </c>
      <c r="AM57" s="77">
        <f>$G$57</f>
        <v>180</v>
      </c>
      <c r="AN57" s="73">
        <f t="shared" si="47"/>
        <v>28.98</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600</v>
      </c>
      <c r="H58" s="73">
        <f>G58*F58</f>
        <v>56.4</v>
      </c>
      <c r="I58" s="83"/>
      <c r="J58" s="72">
        <v>9.4E-2</v>
      </c>
      <c r="K58" s="82">
        <f>$G$58</f>
        <v>600</v>
      </c>
      <c r="L58" s="73">
        <f>K58*J58</f>
        <v>56.4</v>
      </c>
      <c r="M58" s="83"/>
      <c r="N58" s="84">
        <f t="shared" si="41"/>
        <v>0</v>
      </c>
      <c r="O58" s="74">
        <f t="shared" si="27"/>
        <v>0</v>
      </c>
      <c r="Q58" s="72">
        <v>9.4E-2</v>
      </c>
      <c r="R58" s="82">
        <f>$G$58</f>
        <v>600</v>
      </c>
      <c r="S58" s="73">
        <f>R58*Q58</f>
        <v>56.4</v>
      </c>
      <c r="T58" s="83"/>
      <c r="U58" s="84">
        <f t="shared" si="1"/>
        <v>0</v>
      </c>
      <c r="V58" s="74">
        <f t="shared" si="2"/>
        <v>0</v>
      </c>
      <c r="X58" s="72">
        <v>9.4E-2</v>
      </c>
      <c r="Y58" s="82">
        <f>$G$58</f>
        <v>600</v>
      </c>
      <c r="Z58" s="73">
        <f>Y58*X58</f>
        <v>56.4</v>
      </c>
      <c r="AA58" s="83"/>
      <c r="AB58" s="84">
        <f t="shared" si="3"/>
        <v>0</v>
      </c>
      <c r="AC58" s="74">
        <f t="shared" si="4"/>
        <v>0</v>
      </c>
      <c r="AE58" s="72">
        <v>9.4E-2</v>
      </c>
      <c r="AF58" s="82">
        <f>$G$58</f>
        <v>600</v>
      </c>
      <c r="AG58" s="73">
        <f>AF58*AE58</f>
        <v>56.4</v>
      </c>
      <c r="AH58" s="83"/>
      <c r="AI58" s="84">
        <f t="shared" si="5"/>
        <v>0</v>
      </c>
      <c r="AJ58" s="74">
        <f t="shared" si="6"/>
        <v>0</v>
      </c>
      <c r="AL58" s="72">
        <v>9.4E-2</v>
      </c>
      <c r="AM58" s="82">
        <f>$G$58</f>
        <v>600</v>
      </c>
      <c r="AN58" s="73">
        <f>AM58*AL58</f>
        <v>56.4</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400</v>
      </c>
      <c r="H59" s="73">
        <f>G59*F59</f>
        <v>44</v>
      </c>
      <c r="I59" s="83"/>
      <c r="J59" s="72">
        <v>0.11</v>
      </c>
      <c r="K59" s="82">
        <f>$G$59</f>
        <v>400</v>
      </c>
      <c r="L59" s="73">
        <f>K59*J59</f>
        <v>44</v>
      </c>
      <c r="M59" s="83"/>
      <c r="N59" s="84">
        <f t="shared" si="41"/>
        <v>0</v>
      </c>
      <c r="O59" s="74">
        <f t="shared" si="27"/>
        <v>0</v>
      </c>
      <c r="Q59" s="72">
        <v>0.11</v>
      </c>
      <c r="R59" s="82">
        <f>$G$59</f>
        <v>400</v>
      </c>
      <c r="S59" s="73">
        <f>R59*Q59</f>
        <v>44</v>
      </c>
      <c r="T59" s="83"/>
      <c r="U59" s="84">
        <f t="shared" si="1"/>
        <v>0</v>
      </c>
      <c r="V59" s="74">
        <f t="shared" si="2"/>
        <v>0</v>
      </c>
      <c r="X59" s="72">
        <v>0.11</v>
      </c>
      <c r="Y59" s="82">
        <f>$G$59</f>
        <v>400</v>
      </c>
      <c r="Z59" s="73">
        <f>Y59*X59</f>
        <v>44</v>
      </c>
      <c r="AA59" s="83"/>
      <c r="AB59" s="84">
        <f t="shared" si="3"/>
        <v>0</v>
      </c>
      <c r="AC59" s="74">
        <f t="shared" si="4"/>
        <v>0</v>
      </c>
      <c r="AE59" s="72">
        <v>0.11</v>
      </c>
      <c r="AF59" s="82">
        <f>$G$59</f>
        <v>400</v>
      </c>
      <c r="AG59" s="73">
        <f>AF59*AE59</f>
        <v>44</v>
      </c>
      <c r="AH59" s="83"/>
      <c r="AI59" s="84">
        <f t="shared" si="5"/>
        <v>0</v>
      </c>
      <c r="AJ59" s="74">
        <f t="shared" si="6"/>
        <v>0</v>
      </c>
      <c r="AL59" s="72">
        <v>0.11</v>
      </c>
      <c r="AM59" s="82">
        <f>$G$59</f>
        <v>400</v>
      </c>
      <c r="AN59" s="73">
        <f>AM59*AL59</f>
        <v>44</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165.13884000000002</v>
      </c>
      <c r="I61" s="100"/>
      <c r="J61" s="101"/>
      <c r="K61" s="101"/>
      <c r="L61" s="99">
        <f>SUM(L51:L57,L50)</f>
        <v>162.848635</v>
      </c>
      <c r="M61" s="102"/>
      <c r="N61" s="103">
        <f t="shared" ref="N61" si="48">L61-H61</f>
        <v>-2.2902050000000145</v>
      </c>
      <c r="O61" s="104">
        <f t="shared" ref="O61" si="49">IF((H61)=0,"",(N61/H61))</f>
        <v>-1.3868360707874745E-2</v>
      </c>
      <c r="Q61" s="101"/>
      <c r="R61" s="101"/>
      <c r="S61" s="103">
        <f>SUM(S51:S57,S50)</f>
        <v>163.51363500000002</v>
      </c>
      <c r="T61" s="102"/>
      <c r="U61" s="103">
        <f t="shared" si="1"/>
        <v>0.66500000000002046</v>
      </c>
      <c r="V61" s="104">
        <f>IF((L61)=0,"",(U61/L61))</f>
        <v>4.0835466628260072E-3</v>
      </c>
      <c r="X61" s="101"/>
      <c r="Y61" s="101"/>
      <c r="Z61" s="103">
        <f>SUM(Z51:Z57,Z50)</f>
        <v>162.80363499999999</v>
      </c>
      <c r="AA61" s="102"/>
      <c r="AB61" s="103">
        <f t="shared" si="3"/>
        <v>-0.71000000000003638</v>
      </c>
      <c r="AC61" s="104">
        <f>IF((S61)=0,"",(AB61/S61))</f>
        <v>-4.3421455342243249E-3</v>
      </c>
      <c r="AE61" s="101"/>
      <c r="AF61" s="101"/>
      <c r="AG61" s="103">
        <f>SUM(AG51:AG57,AG50)</f>
        <v>161.693635</v>
      </c>
      <c r="AH61" s="102"/>
      <c r="AI61" s="103">
        <f t="shared" ref="AI61:AI65" si="50">AG61-Z61</f>
        <v>-1.1099999999999852</v>
      </c>
      <c r="AJ61" s="104">
        <f>IF((Z61)=0,"",(AI61/Z61))</f>
        <v>-6.8180295851501434E-3</v>
      </c>
      <c r="AL61" s="101"/>
      <c r="AM61" s="101"/>
      <c r="AN61" s="103">
        <f>SUM(AN51:AN57,AN50)</f>
        <v>159.90363500000001</v>
      </c>
      <c r="AO61" s="102"/>
      <c r="AP61" s="103">
        <f t="shared" ref="AP61:AP65" si="51">AN61-AG61</f>
        <v>-1.789999999999992</v>
      </c>
      <c r="AQ61" s="104">
        <f>IF((AG61)=0,"",(AP61/AG61))</f>
        <v>-1.1070318259590071E-2</v>
      </c>
    </row>
    <row r="62" spans="2:43" x14ac:dyDescent="0.2">
      <c r="B62" s="105" t="s">
        <v>52</v>
      </c>
      <c r="C62" s="21"/>
      <c r="D62" s="21"/>
      <c r="E62" s="21"/>
      <c r="F62" s="106">
        <v>0.13</v>
      </c>
      <c r="G62" s="107"/>
      <c r="H62" s="108">
        <f>H61*F62</f>
        <v>21.468049200000003</v>
      </c>
      <c r="I62" s="109"/>
      <c r="J62" s="110">
        <v>0.13</v>
      </c>
      <c r="K62" s="109"/>
      <c r="L62" s="111">
        <f>L61*J62</f>
        <v>21.170322550000002</v>
      </c>
      <c r="M62" s="112"/>
      <c r="N62" s="113">
        <f t="shared" si="41"/>
        <v>-0.29772665000000131</v>
      </c>
      <c r="O62" s="114">
        <f t="shared" si="27"/>
        <v>-1.3868360707874719E-2</v>
      </c>
      <c r="Q62" s="110">
        <v>0.13</v>
      </c>
      <c r="R62" s="109"/>
      <c r="S62" s="111">
        <f>S61*Q62</f>
        <v>21.256772550000004</v>
      </c>
      <c r="T62" s="112"/>
      <c r="U62" s="113">
        <f t="shared" si="1"/>
        <v>8.6450000000002802E-2</v>
      </c>
      <c r="V62" s="114">
        <f t="shared" ref="V62:V71" si="52">IF((L62)=0,"",(U62/L62))</f>
        <v>4.0835466628260132E-3</v>
      </c>
      <c r="X62" s="110">
        <v>0.13</v>
      </c>
      <c r="Y62" s="109"/>
      <c r="Z62" s="111">
        <f>Z61*X62</f>
        <v>21.164472549999999</v>
      </c>
      <c r="AA62" s="112"/>
      <c r="AB62" s="113">
        <f t="shared" si="3"/>
        <v>-9.2300000000005156E-2</v>
      </c>
      <c r="AC62" s="114">
        <f t="shared" ref="AC62:AC71" si="53">IF((S62)=0,"",(AB62/S62))</f>
        <v>-4.3421455342243448E-3</v>
      </c>
      <c r="AE62" s="110">
        <v>0.13</v>
      </c>
      <c r="AF62" s="109"/>
      <c r="AG62" s="111">
        <f>AG61*AE62</f>
        <v>21.020172550000002</v>
      </c>
      <c r="AH62" s="112"/>
      <c r="AI62" s="113">
        <f t="shared" si="50"/>
        <v>-0.14429999999999765</v>
      </c>
      <c r="AJ62" s="114">
        <f t="shared" ref="AJ62:AJ71" si="54">IF((Z62)=0,"",(AI62/Z62))</f>
        <v>-6.8180295851501226E-3</v>
      </c>
      <c r="AL62" s="110">
        <v>0.13</v>
      </c>
      <c r="AM62" s="109"/>
      <c r="AN62" s="111">
        <f>AN61*AL62</f>
        <v>20.78747255</v>
      </c>
      <c r="AO62" s="112"/>
      <c r="AP62" s="113">
        <f t="shared" si="51"/>
        <v>-0.23270000000000124</v>
      </c>
      <c r="AQ62" s="114">
        <f t="shared" ref="AQ62:AQ71" si="55">IF((AG62)=0,"",(AP62/AG62))</f>
        <v>-1.1070318259590177E-2</v>
      </c>
    </row>
    <row r="63" spans="2:43" x14ac:dyDescent="0.2">
      <c r="B63" s="115" t="s">
        <v>53</v>
      </c>
      <c r="C63" s="21"/>
      <c r="D63" s="21"/>
      <c r="E63" s="21"/>
      <c r="F63" s="116"/>
      <c r="G63" s="107"/>
      <c r="H63" s="108">
        <f>H61+H62</f>
        <v>186.60688920000001</v>
      </c>
      <c r="I63" s="109"/>
      <c r="J63" s="109"/>
      <c r="K63" s="109"/>
      <c r="L63" s="111">
        <f>L61+L62</f>
        <v>184.01895755000001</v>
      </c>
      <c r="M63" s="112"/>
      <c r="N63" s="113">
        <f t="shared" si="41"/>
        <v>-2.5879316500000016</v>
      </c>
      <c r="O63" s="114">
        <f t="shared" si="27"/>
        <v>-1.3868360707874667E-2</v>
      </c>
      <c r="Q63" s="109"/>
      <c r="R63" s="109"/>
      <c r="S63" s="111">
        <f>S61+S62</f>
        <v>184.77040755000002</v>
      </c>
      <c r="T63" s="112"/>
      <c r="U63" s="113">
        <f t="shared" si="1"/>
        <v>0.7514500000000055</v>
      </c>
      <c r="V63" s="114">
        <f t="shared" si="52"/>
        <v>4.0835466628259109E-3</v>
      </c>
      <c r="X63" s="109"/>
      <c r="Y63" s="109"/>
      <c r="Z63" s="111">
        <f>Z61+Z62</f>
        <v>183.96810754999998</v>
      </c>
      <c r="AA63" s="112"/>
      <c r="AB63" s="113">
        <f t="shared" si="3"/>
        <v>-0.80230000000003088</v>
      </c>
      <c r="AC63" s="114">
        <f t="shared" si="53"/>
        <v>-4.3421455342242702E-3</v>
      </c>
      <c r="AE63" s="109"/>
      <c r="AF63" s="109"/>
      <c r="AG63" s="111">
        <f>AG61+AG62</f>
        <v>182.71380755000001</v>
      </c>
      <c r="AH63" s="112"/>
      <c r="AI63" s="113">
        <f t="shared" si="50"/>
        <v>-1.2542999999999722</v>
      </c>
      <c r="AJ63" s="114">
        <f t="shared" si="54"/>
        <v>-6.8180295851500827E-3</v>
      </c>
      <c r="AL63" s="109"/>
      <c r="AM63" s="109"/>
      <c r="AN63" s="111">
        <f>AN61+AN62</f>
        <v>180.69110755</v>
      </c>
      <c r="AO63" s="112"/>
      <c r="AP63" s="113">
        <f t="shared" si="51"/>
        <v>-2.0227000000000146</v>
      </c>
      <c r="AQ63" s="114">
        <f t="shared" si="55"/>
        <v>-1.1070318259590199E-2</v>
      </c>
    </row>
    <row r="64" spans="2:43" ht="15.75" customHeight="1" x14ac:dyDescent="0.2">
      <c r="B64" s="267" t="s">
        <v>54</v>
      </c>
      <c r="C64" s="267"/>
      <c r="D64" s="267"/>
      <c r="E64" s="21"/>
      <c r="F64" s="116"/>
      <c r="G64" s="107"/>
      <c r="H64" s="117">
        <f>ROUND(-H63*10%,2)</f>
        <v>-18.66</v>
      </c>
      <c r="I64" s="109"/>
      <c r="J64" s="109"/>
      <c r="K64" s="109"/>
      <c r="L64" s="118">
        <f>ROUND(-L63*10%,2)</f>
        <v>-18.399999999999999</v>
      </c>
      <c r="M64" s="112"/>
      <c r="N64" s="118">
        <f t="shared" si="41"/>
        <v>0.26000000000000156</v>
      </c>
      <c r="O64" s="119">
        <f t="shared" si="27"/>
        <v>-1.3933547695605657E-2</v>
      </c>
      <c r="Q64" s="109"/>
      <c r="R64" s="109"/>
      <c r="S64" s="118">
        <f>ROUND(-S63*10%,2)</f>
        <v>-18.48</v>
      </c>
      <c r="T64" s="112"/>
      <c r="U64" s="118">
        <f t="shared" si="1"/>
        <v>-8.0000000000001847E-2</v>
      </c>
      <c r="V64" s="119">
        <f t="shared" si="52"/>
        <v>4.3478260869566224E-3</v>
      </c>
      <c r="X64" s="109"/>
      <c r="Y64" s="109"/>
      <c r="Z64" s="118">
        <f>ROUND(-Z63*10%,2)</f>
        <v>-18.399999999999999</v>
      </c>
      <c r="AA64" s="112"/>
      <c r="AB64" s="118">
        <f t="shared" si="3"/>
        <v>8.0000000000001847E-2</v>
      </c>
      <c r="AC64" s="119">
        <f t="shared" si="53"/>
        <v>-4.3290043290044287E-3</v>
      </c>
      <c r="AE64" s="109"/>
      <c r="AF64" s="109"/>
      <c r="AG64" s="118">
        <f>ROUND(-AG63*10%,2)</f>
        <v>-18.27</v>
      </c>
      <c r="AH64" s="112"/>
      <c r="AI64" s="118">
        <f t="shared" si="50"/>
        <v>0.12999999999999901</v>
      </c>
      <c r="AJ64" s="119">
        <f t="shared" si="54"/>
        <v>-7.065217391304294E-3</v>
      </c>
      <c r="AL64" s="109"/>
      <c r="AM64" s="109"/>
      <c r="AN64" s="118">
        <f>ROUND(-AN63*10%,2)</f>
        <v>-18.07</v>
      </c>
      <c r="AO64" s="112"/>
      <c r="AP64" s="118">
        <f t="shared" si="51"/>
        <v>0.19999999999999929</v>
      </c>
      <c r="AQ64" s="119">
        <f t="shared" si="55"/>
        <v>-1.0946907498631598E-2</v>
      </c>
    </row>
    <row r="65" spans="1:43" ht="13.5" thickBot="1" x14ac:dyDescent="0.25">
      <c r="B65" s="268" t="s">
        <v>55</v>
      </c>
      <c r="C65" s="268"/>
      <c r="D65" s="268"/>
      <c r="E65" s="120"/>
      <c r="F65" s="121"/>
      <c r="G65" s="122"/>
      <c r="H65" s="123">
        <f>H63+H64</f>
        <v>167.94688920000002</v>
      </c>
      <c r="I65" s="124"/>
      <c r="J65" s="124"/>
      <c r="K65" s="124"/>
      <c r="L65" s="125">
        <f>L63+L64</f>
        <v>165.61895755</v>
      </c>
      <c r="M65" s="126"/>
      <c r="N65" s="127">
        <f t="shared" si="41"/>
        <v>-2.3279316500000107</v>
      </c>
      <c r="O65" s="128">
        <f t="shared" si="27"/>
        <v>-1.3861118006346559E-2</v>
      </c>
      <c r="Q65" s="124"/>
      <c r="R65" s="124"/>
      <c r="S65" s="125">
        <f>S63+S64</f>
        <v>166.29040755000003</v>
      </c>
      <c r="T65" s="126"/>
      <c r="U65" s="127">
        <f t="shared" si="1"/>
        <v>0.67145000000002142</v>
      </c>
      <c r="V65" s="128">
        <f t="shared" si="52"/>
        <v>4.0541856435566083E-3</v>
      </c>
      <c r="X65" s="124"/>
      <c r="Y65" s="124"/>
      <c r="Z65" s="125">
        <f>Z63+Z64</f>
        <v>165.56810754999998</v>
      </c>
      <c r="AA65" s="126"/>
      <c r="AB65" s="127">
        <f t="shared" si="3"/>
        <v>-0.72230000000004679</v>
      </c>
      <c r="AC65" s="128">
        <f t="shared" si="53"/>
        <v>-4.3436059279779345E-3</v>
      </c>
      <c r="AE65" s="124"/>
      <c r="AF65" s="124"/>
      <c r="AG65" s="125">
        <f>AG63+AG64</f>
        <v>164.44380755</v>
      </c>
      <c r="AH65" s="126"/>
      <c r="AI65" s="127">
        <f t="shared" si="50"/>
        <v>-1.1242999999999768</v>
      </c>
      <c r="AJ65" s="128">
        <f t="shared" si="54"/>
        <v>-6.7905589828672107E-3</v>
      </c>
      <c r="AL65" s="124"/>
      <c r="AM65" s="124"/>
      <c r="AN65" s="125">
        <f>AN63+AN64</f>
        <v>162.62110755</v>
      </c>
      <c r="AO65" s="126"/>
      <c r="AP65" s="127">
        <f t="shared" si="51"/>
        <v>-1.8226999999999975</v>
      </c>
      <c r="AQ65" s="128">
        <f t="shared" si="55"/>
        <v>-1.1084029415007288E-2</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163.39884000000001</v>
      </c>
      <c r="I67" s="140"/>
      <c r="J67" s="141"/>
      <c r="K67" s="141"/>
      <c r="L67" s="139">
        <f>SUM(L58:L59,L50,L51:L54)</f>
        <v>161.10863500000002</v>
      </c>
      <c r="M67" s="142"/>
      <c r="N67" s="143">
        <f t="shared" ref="N67:N71" si="56">L67-H67</f>
        <v>-2.2902049999999861</v>
      </c>
      <c r="O67" s="104">
        <f t="shared" ref="O67:O71" si="57">IF((H67)=0,"",(N67/H67))</f>
        <v>-1.4016041974349304E-2</v>
      </c>
      <c r="Q67" s="141"/>
      <c r="R67" s="141"/>
      <c r="S67" s="143">
        <f>SUM(S58:S59,S50,S51:S54)</f>
        <v>161.77363500000001</v>
      </c>
      <c r="T67" s="142"/>
      <c r="U67" s="143">
        <f t="shared" si="1"/>
        <v>0.66499999999999204</v>
      </c>
      <c r="V67" s="104">
        <f t="shared" si="52"/>
        <v>4.1276496446015568E-3</v>
      </c>
      <c r="X67" s="141"/>
      <c r="Y67" s="141"/>
      <c r="Z67" s="143">
        <f>SUM(Z58:Z59,Z50,Z51:Z54)</f>
        <v>161.063635</v>
      </c>
      <c r="AA67" s="142"/>
      <c r="AB67" s="143">
        <f t="shared" si="3"/>
        <v>-0.71000000000000796</v>
      </c>
      <c r="AC67" s="104">
        <f t="shared" si="53"/>
        <v>-4.388848652625058E-3</v>
      </c>
      <c r="AE67" s="141"/>
      <c r="AF67" s="141"/>
      <c r="AG67" s="143">
        <f>SUM(AG58:AG59,AG50,AG51:AG54)</f>
        <v>159.95363499999999</v>
      </c>
      <c r="AH67" s="142"/>
      <c r="AI67" s="143">
        <f t="shared" ref="AI67:AI71" si="58">AG67-Z67</f>
        <v>-1.1100000000000136</v>
      </c>
      <c r="AJ67" s="104">
        <f t="shared" si="54"/>
        <v>-6.8916860096943271E-3</v>
      </c>
      <c r="AL67" s="141"/>
      <c r="AM67" s="141"/>
      <c r="AN67" s="143">
        <f>SUM(AN58:AN59,AN50,AN51:AN54)</f>
        <v>158.16363500000003</v>
      </c>
      <c r="AO67" s="142"/>
      <c r="AP67" s="143">
        <f t="shared" ref="AP67:AP71" si="59">AN67-AG67</f>
        <v>-1.7899999999999636</v>
      </c>
      <c r="AQ67" s="104">
        <f t="shared" si="55"/>
        <v>-1.1190742867456333E-2</v>
      </c>
    </row>
    <row r="68" spans="1:43" s="85" customFormat="1" x14ac:dyDescent="0.2">
      <c r="B68" s="144" t="s">
        <v>52</v>
      </c>
      <c r="C68" s="79"/>
      <c r="D68" s="79"/>
      <c r="E68" s="79"/>
      <c r="F68" s="145">
        <v>0.13</v>
      </c>
      <c r="G68" s="138"/>
      <c r="H68" s="146">
        <f>H67*F68</f>
        <v>21.241849200000001</v>
      </c>
      <c r="I68" s="147"/>
      <c r="J68" s="148">
        <v>0.13</v>
      </c>
      <c r="K68" s="149"/>
      <c r="L68" s="150">
        <f>L67*J68</f>
        <v>20.944122550000003</v>
      </c>
      <c r="M68" s="151"/>
      <c r="N68" s="152">
        <f t="shared" si="56"/>
        <v>-0.29772664999999776</v>
      </c>
      <c r="O68" s="114">
        <f t="shared" si="57"/>
        <v>-1.4016041974349283E-2</v>
      </c>
      <c r="Q68" s="148">
        <v>0.13</v>
      </c>
      <c r="R68" s="149"/>
      <c r="S68" s="150">
        <f>S67*Q68</f>
        <v>21.030572550000002</v>
      </c>
      <c r="T68" s="151"/>
      <c r="U68" s="152">
        <f t="shared" si="1"/>
        <v>8.644999999999925E-2</v>
      </c>
      <c r="V68" s="114">
        <f t="shared" si="52"/>
        <v>4.1276496446015706E-3</v>
      </c>
      <c r="X68" s="148">
        <v>0.13</v>
      </c>
      <c r="Y68" s="149"/>
      <c r="Z68" s="150">
        <f>Z67*X68</f>
        <v>20.938272550000001</v>
      </c>
      <c r="AA68" s="151"/>
      <c r="AB68" s="152">
        <f t="shared" si="3"/>
        <v>-9.2300000000001603E-2</v>
      </c>
      <c r="AC68" s="114">
        <f t="shared" si="53"/>
        <v>-4.3888486526250849E-3</v>
      </c>
      <c r="AE68" s="148">
        <v>0.13</v>
      </c>
      <c r="AF68" s="149"/>
      <c r="AG68" s="150">
        <f>AG67*AE68</f>
        <v>20.793972549999999</v>
      </c>
      <c r="AH68" s="151"/>
      <c r="AI68" s="152">
        <f t="shared" si="58"/>
        <v>-0.14430000000000121</v>
      </c>
      <c r="AJ68" s="114">
        <f t="shared" si="54"/>
        <v>-6.8916860096943002E-3</v>
      </c>
      <c r="AL68" s="148">
        <v>0.13</v>
      </c>
      <c r="AM68" s="149"/>
      <c r="AN68" s="150">
        <f>AN67*AL68</f>
        <v>20.561272550000005</v>
      </c>
      <c r="AO68" s="151"/>
      <c r="AP68" s="152">
        <f t="shared" si="59"/>
        <v>-0.23269999999999413</v>
      </c>
      <c r="AQ68" s="114">
        <f t="shared" si="55"/>
        <v>-1.1190742867456279E-2</v>
      </c>
    </row>
    <row r="69" spans="1:43" s="85" customFormat="1" x14ac:dyDescent="0.2">
      <c r="B69" s="153" t="s">
        <v>53</v>
      </c>
      <c r="C69" s="79"/>
      <c r="D69" s="79"/>
      <c r="E69" s="79"/>
      <c r="F69" s="154"/>
      <c r="G69" s="155"/>
      <c r="H69" s="146">
        <f>H67+H68</f>
        <v>184.6406892</v>
      </c>
      <c r="I69" s="147"/>
      <c r="J69" s="147"/>
      <c r="K69" s="147"/>
      <c r="L69" s="150">
        <f>L67+L68</f>
        <v>182.05275755000002</v>
      </c>
      <c r="M69" s="151"/>
      <c r="N69" s="152">
        <f t="shared" si="56"/>
        <v>-2.5879316499999732</v>
      </c>
      <c r="O69" s="114">
        <f t="shared" si="57"/>
        <v>-1.4016041974349244E-2</v>
      </c>
      <c r="Q69" s="147"/>
      <c r="R69" s="147"/>
      <c r="S69" s="150">
        <f>S67+S68</f>
        <v>182.80420755</v>
      </c>
      <c r="T69" s="151"/>
      <c r="U69" s="152">
        <f t="shared" si="1"/>
        <v>0.75144999999997708</v>
      </c>
      <c r="V69" s="114">
        <f t="shared" si="52"/>
        <v>4.1276496446014804E-3</v>
      </c>
      <c r="X69" s="147"/>
      <c r="Y69" s="147"/>
      <c r="Z69" s="150">
        <f>Z67+Z68</f>
        <v>182.00190755</v>
      </c>
      <c r="AA69" s="151"/>
      <c r="AB69" s="152">
        <f t="shared" si="3"/>
        <v>-0.80230000000000246</v>
      </c>
      <c r="AC69" s="114">
        <f t="shared" si="53"/>
        <v>-4.3888486526250225E-3</v>
      </c>
      <c r="AE69" s="147"/>
      <c r="AF69" s="147"/>
      <c r="AG69" s="150">
        <f>AG67+AG68</f>
        <v>180.74760755</v>
      </c>
      <c r="AH69" s="151"/>
      <c r="AI69" s="152">
        <f t="shared" si="58"/>
        <v>-1.2543000000000006</v>
      </c>
      <c r="AJ69" s="114">
        <f t="shared" si="54"/>
        <v>-6.8916860096942464E-3</v>
      </c>
      <c r="AL69" s="147"/>
      <c r="AM69" s="147"/>
      <c r="AN69" s="150">
        <f>AN67+AN68</f>
        <v>178.72490755000004</v>
      </c>
      <c r="AO69" s="151"/>
      <c r="AP69" s="152">
        <f t="shared" si="59"/>
        <v>-2.0226999999999578</v>
      </c>
      <c r="AQ69" s="114">
        <f t="shared" si="55"/>
        <v>-1.1190742867456327E-2</v>
      </c>
    </row>
    <row r="70" spans="1:43" s="85" customFormat="1" ht="15.75" customHeight="1" x14ac:dyDescent="0.2">
      <c r="B70" s="269" t="s">
        <v>54</v>
      </c>
      <c r="C70" s="269"/>
      <c r="D70" s="269"/>
      <c r="E70" s="79"/>
      <c r="F70" s="154"/>
      <c r="G70" s="155"/>
      <c r="H70" s="156">
        <f>ROUND(-H69*10%,2)</f>
        <v>-18.46</v>
      </c>
      <c r="I70" s="147"/>
      <c r="J70" s="147"/>
      <c r="K70" s="147"/>
      <c r="L70" s="118">
        <f>ROUND(-L69*10%,2)</f>
        <v>-18.21</v>
      </c>
      <c r="M70" s="151"/>
      <c r="N70" s="157">
        <f t="shared" si="56"/>
        <v>0.25</v>
      </c>
      <c r="O70" s="119">
        <f t="shared" si="57"/>
        <v>-1.3542795232936078E-2</v>
      </c>
      <c r="Q70" s="147"/>
      <c r="R70" s="147"/>
      <c r="S70" s="118">
        <f>ROUND(-S69*10%,2)</f>
        <v>-18.28</v>
      </c>
      <c r="T70" s="151"/>
      <c r="U70" s="157">
        <f t="shared" si="1"/>
        <v>-7.0000000000000284E-2</v>
      </c>
      <c r="V70" s="119">
        <f t="shared" si="52"/>
        <v>3.8440417353102843E-3</v>
      </c>
      <c r="X70" s="147"/>
      <c r="Y70" s="147"/>
      <c r="Z70" s="118">
        <f>ROUND(-Z69*10%,2)</f>
        <v>-18.2</v>
      </c>
      <c r="AA70" s="151"/>
      <c r="AB70" s="157">
        <f t="shared" si="3"/>
        <v>8.0000000000001847E-2</v>
      </c>
      <c r="AC70" s="119">
        <f t="shared" si="53"/>
        <v>-4.3763676148797503E-3</v>
      </c>
      <c r="AE70" s="147"/>
      <c r="AF70" s="147"/>
      <c r="AG70" s="118">
        <f>ROUND(-AG69*10%,2)</f>
        <v>-18.07</v>
      </c>
      <c r="AH70" s="151"/>
      <c r="AI70" s="157">
        <f t="shared" si="58"/>
        <v>0.12999999999999901</v>
      </c>
      <c r="AJ70" s="119">
        <f t="shared" si="54"/>
        <v>-7.1428571428570889E-3</v>
      </c>
      <c r="AL70" s="147"/>
      <c r="AM70" s="147"/>
      <c r="AN70" s="118">
        <f>ROUND(-AN69*10%,2)</f>
        <v>-17.87</v>
      </c>
      <c r="AO70" s="151"/>
      <c r="AP70" s="157">
        <f t="shared" si="59"/>
        <v>0.19999999999999929</v>
      </c>
      <c r="AQ70" s="119">
        <f t="shared" si="55"/>
        <v>-1.1068068622025418E-2</v>
      </c>
    </row>
    <row r="71" spans="1:43" s="85" customFormat="1" ht="13.5" thickBot="1" x14ac:dyDescent="0.25">
      <c r="B71" s="266" t="s">
        <v>57</v>
      </c>
      <c r="C71" s="266"/>
      <c r="D71" s="266"/>
      <c r="E71" s="158"/>
      <c r="F71" s="159"/>
      <c r="G71" s="160"/>
      <c r="H71" s="161">
        <f>SUM(H69:H70)</f>
        <v>166.18068919999999</v>
      </c>
      <c r="I71" s="162"/>
      <c r="J71" s="162"/>
      <c r="K71" s="162"/>
      <c r="L71" s="163">
        <f>SUM(L69:L70)</f>
        <v>163.84275755000002</v>
      </c>
      <c r="M71" s="164"/>
      <c r="N71" s="165">
        <f t="shared" si="56"/>
        <v>-2.3379316499999732</v>
      </c>
      <c r="O71" s="166">
        <f t="shared" si="57"/>
        <v>-1.4068612070721713E-2</v>
      </c>
      <c r="Q71" s="162"/>
      <c r="R71" s="162"/>
      <c r="S71" s="163">
        <f>SUM(S69:S70)</f>
        <v>164.52420755</v>
      </c>
      <c r="T71" s="164"/>
      <c r="U71" s="165">
        <f t="shared" si="1"/>
        <v>0.6814499999999839</v>
      </c>
      <c r="V71" s="166">
        <f t="shared" si="52"/>
        <v>4.1591707206955746E-3</v>
      </c>
      <c r="X71" s="162"/>
      <c r="Y71" s="162"/>
      <c r="Z71" s="163">
        <f>SUM(Z69:Z70)</f>
        <v>163.80190755000001</v>
      </c>
      <c r="AA71" s="164"/>
      <c r="AB71" s="165">
        <f t="shared" si="3"/>
        <v>-0.72229999999998995</v>
      </c>
      <c r="AC71" s="166">
        <f t="shared" si="53"/>
        <v>-4.3902353991310252E-3</v>
      </c>
      <c r="AE71" s="162"/>
      <c r="AF71" s="162"/>
      <c r="AG71" s="163">
        <f>SUM(AG69:AG70)</f>
        <v>162.67760755</v>
      </c>
      <c r="AH71" s="164"/>
      <c r="AI71" s="165">
        <f t="shared" si="58"/>
        <v>-1.1243000000000052</v>
      </c>
      <c r="AJ71" s="166">
        <f t="shared" si="54"/>
        <v>-6.8637784310101287E-3</v>
      </c>
      <c r="AL71" s="162"/>
      <c r="AM71" s="162"/>
      <c r="AN71" s="163">
        <f>SUM(AN69:AN70)</f>
        <v>160.85490755000004</v>
      </c>
      <c r="AO71" s="164"/>
      <c r="AP71" s="165">
        <f t="shared" si="59"/>
        <v>-1.8226999999999691</v>
      </c>
      <c r="AQ71" s="166">
        <f t="shared" si="55"/>
        <v>-1.1204369350217734E-2</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B71:D71"/>
    <mergeCell ref="AJ21:AJ22"/>
    <mergeCell ref="AP21:AP22"/>
    <mergeCell ref="AQ21:AQ22"/>
    <mergeCell ref="B64:D64"/>
    <mergeCell ref="B65:D65"/>
    <mergeCell ref="B70:D7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8:D49 D40:D46">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4"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6</xdr:col>
                    <xdr:colOff>476250</xdr:colOff>
                    <xdr:row>16</xdr:row>
                    <xdr:rowOff>171450</xdr:rowOff>
                  </from>
                  <to>
                    <xdr:col>9</xdr:col>
                    <xdr:colOff>476250</xdr:colOff>
                    <xdr:row>18</xdr:row>
                    <xdr:rowOff>28575</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9</xdr:col>
                    <xdr:colOff>361950</xdr:colOff>
                    <xdr:row>16</xdr:row>
                    <xdr:rowOff>114300</xdr:rowOff>
                  </from>
                  <to>
                    <xdr:col>15</xdr:col>
                    <xdr:colOff>247650</xdr:colOff>
                    <xdr:row>18</xdr:row>
                    <xdr:rowOff>133350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Q92"/>
  <sheetViews>
    <sheetView showGridLines="0" view="pageBreakPreview" topLeftCell="A25" zoomScale="60" zoomScaleNormal="8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9.7109375" style="6" bestFit="1" customWidth="1"/>
    <col min="7" max="7" width="9.85546875" style="6" bestFit="1" customWidth="1"/>
    <col min="8" max="8" width="12.7109375" style="6" bestFit="1" customWidth="1"/>
    <col min="9" max="9" width="2.85546875" style="6" customWidth="1"/>
    <col min="10" max="10" width="11.5703125" style="6" bestFit="1" customWidth="1"/>
    <col min="11" max="11" width="9.85546875" style="6" bestFit="1" customWidth="1"/>
    <col min="12" max="12" width="13" style="6" bestFit="1" customWidth="1"/>
    <col min="13" max="13" width="2.85546875" style="6" customWidth="1"/>
    <col min="14" max="14" width="11.85546875" style="6" bestFit="1" customWidth="1"/>
    <col min="15" max="15" width="12" style="6" bestFit="1" customWidth="1"/>
    <col min="16" max="16" width="3.85546875" style="6" customWidth="1"/>
    <col min="17" max="17" width="11.28515625" style="6" bestFit="1" customWidth="1"/>
    <col min="18" max="18" width="9.85546875" style="6" bestFit="1" customWidth="1"/>
    <col min="19" max="19" width="13" style="6" bestFit="1" customWidth="1"/>
    <col min="20" max="20" width="2.710937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3" style="6" bestFit="1" customWidth="1"/>
    <col min="27" max="27" width="2.710937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3" style="6" bestFit="1" customWidth="1"/>
    <col min="34" max="34" width="2.7109375" style="6" bestFit="1" customWidth="1"/>
    <col min="35" max="35" width="11.85546875" style="6" bestFit="1" customWidth="1"/>
    <col min="36" max="36" width="12" style="6" bestFit="1" customWidth="1"/>
    <col min="37" max="37" width="4.5703125" style="6" customWidth="1"/>
    <col min="38" max="38" width="11.28515625" style="6" bestFit="1" customWidth="1"/>
    <col min="39" max="39" width="9.85546875" style="6" bestFit="1" customWidth="1"/>
    <col min="40" max="40" width="13" style="6" bestFit="1" customWidth="1"/>
    <col min="41" max="41" width="2.7109375" style="6" bestFit="1" customWidth="1"/>
    <col min="42" max="42" width="11.855468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45"/>
      <c r="O8" s="194"/>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3</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1500</v>
      </c>
      <c r="G18" s="12" t="s">
        <v>7</v>
      </c>
    </row>
    <row r="19" spans="2:43" x14ac:dyDescent="0.2">
      <c r="B19" s="11"/>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24">
        <f>+'Res (100)'!F23</f>
        <v>9.67</v>
      </c>
      <c r="G23" s="25">
        <v>1</v>
      </c>
      <c r="H23" s="26">
        <f>G23*F23</f>
        <v>9.67</v>
      </c>
      <c r="I23" s="27"/>
      <c r="J23" s="24">
        <f>+'Res (100)'!J23</f>
        <v>12.98</v>
      </c>
      <c r="K23" s="29">
        <v>1</v>
      </c>
      <c r="L23" s="26">
        <f>K23*J23</f>
        <v>12.98</v>
      </c>
      <c r="M23" s="27"/>
      <c r="N23" s="30">
        <f>L23-H23</f>
        <v>3.3100000000000005</v>
      </c>
      <c r="O23" s="31">
        <f>IF((H23)=0,"",(N23/H23))</f>
        <v>0.34229576008273016</v>
      </c>
      <c r="Q23" s="24">
        <f>+'Res (100)'!Q23</f>
        <v>16.61</v>
      </c>
      <c r="R23" s="29">
        <v>1</v>
      </c>
      <c r="S23" s="26">
        <f>R23*Q23</f>
        <v>16.61</v>
      </c>
      <c r="T23" s="27"/>
      <c r="U23" s="30">
        <f>S23-L23</f>
        <v>3.629999999999999</v>
      </c>
      <c r="V23" s="31">
        <f>IF((L23)=0,"",(U23/L23))</f>
        <v>0.27966101694915246</v>
      </c>
      <c r="X23" s="24">
        <f>+'Res (100)'!X23</f>
        <v>20.5</v>
      </c>
      <c r="Y23" s="29">
        <v>1</v>
      </c>
      <c r="Z23" s="26">
        <f>Y23*X23</f>
        <v>20.5</v>
      </c>
      <c r="AA23" s="27"/>
      <c r="AB23" s="30">
        <f>Z23-S23</f>
        <v>3.8900000000000006</v>
      </c>
      <c r="AC23" s="31">
        <f>IF((S23)=0,"",(AB23/S23))</f>
        <v>0.23419626730885013</v>
      </c>
      <c r="AE23" s="24">
        <f>+'Res (100)'!AE23</f>
        <v>24.49</v>
      </c>
      <c r="AF23" s="29">
        <v>1</v>
      </c>
      <c r="AG23" s="26">
        <f>AF23*AE23</f>
        <v>24.49</v>
      </c>
      <c r="AH23" s="27"/>
      <c r="AI23" s="30">
        <f>AG23-Z23</f>
        <v>3.9899999999999984</v>
      </c>
      <c r="AJ23" s="31">
        <f>IF((Z23)=0,"",(AI23/Z23))</f>
        <v>0.19463414634146334</v>
      </c>
      <c r="AL23" s="24">
        <f>+'Res (100)'!AL23</f>
        <v>28.1</v>
      </c>
      <c r="AM23" s="29">
        <v>1</v>
      </c>
      <c r="AN23" s="26">
        <f>AM23*AL23</f>
        <v>28.1</v>
      </c>
      <c r="AO23" s="27"/>
      <c r="AP23" s="30">
        <f>AN23-AG23</f>
        <v>3.610000000000003</v>
      </c>
      <c r="AQ23" s="31">
        <f>IF((AG23)=0,"",(AP23/AG23))</f>
        <v>0.14740710494079229</v>
      </c>
    </row>
    <row r="24" spans="2:43" x14ac:dyDescent="0.2">
      <c r="B24" s="21" t="s">
        <v>28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1" si="1">S24-L24</f>
        <v>0</v>
      </c>
      <c r="V24" s="31" t="str">
        <f t="shared" ref="V24:V59" si="2">IF((L24)=0,"",(U24/L24))</f>
        <v/>
      </c>
      <c r="X24" s="24"/>
      <c r="Y24" s="29">
        <v>1</v>
      </c>
      <c r="Z24" s="26">
        <f>Y24*X24</f>
        <v>0</v>
      </c>
      <c r="AA24" s="27"/>
      <c r="AB24" s="30">
        <f t="shared" ref="AB24:AB71" si="3">Z24-S24</f>
        <v>0</v>
      </c>
      <c r="AC24" s="31" t="str">
        <f t="shared" ref="AC24:AC59" si="4">IF((S24)=0,"",(AB24/S24))</f>
        <v/>
      </c>
      <c r="AE24" s="24"/>
      <c r="AF24" s="29">
        <v>1</v>
      </c>
      <c r="AG24" s="26">
        <f>AF24*AE24</f>
        <v>0</v>
      </c>
      <c r="AH24" s="27"/>
      <c r="AI24" s="30">
        <f t="shared" ref="AI24:AI59" si="5">AG24-Z24</f>
        <v>0</v>
      </c>
      <c r="AJ24" s="31" t="str">
        <f t="shared" ref="AJ24:AJ59" si="6">IF((Z24)=0,"",(AI24/Z24))</f>
        <v/>
      </c>
      <c r="AL24" s="24"/>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4"/>
      <c r="K25" s="29">
        <v>1</v>
      </c>
      <c r="L25" s="26">
        <f t="shared" ref="L25:L38" si="9">K25*J25</f>
        <v>0</v>
      </c>
      <c r="M25" s="27"/>
      <c r="N25" s="30">
        <f t="shared" ref="N25:N39" si="10">L25-H25</f>
        <v>0</v>
      </c>
      <c r="O25" s="31" t="str">
        <f t="shared" ref="O25:O39" si="11">IF((H25)=0,"",(N25/H25))</f>
        <v/>
      </c>
      <c r="Q25" s="24"/>
      <c r="R25" s="29">
        <v>1</v>
      </c>
      <c r="S25" s="26">
        <f t="shared" ref="S25:S38" si="12">R25*Q25</f>
        <v>0</v>
      </c>
      <c r="T25" s="27"/>
      <c r="U25" s="30">
        <f t="shared" si="1"/>
        <v>0</v>
      </c>
      <c r="V25" s="31" t="str">
        <f t="shared" si="2"/>
        <v/>
      </c>
      <c r="X25" s="24"/>
      <c r="Y25" s="29">
        <v>1</v>
      </c>
      <c r="Z25" s="26">
        <f t="shared" ref="Z25:Z38" si="13">Y25*X25</f>
        <v>0</v>
      </c>
      <c r="AA25" s="27"/>
      <c r="AB25" s="30">
        <f t="shared" si="3"/>
        <v>0</v>
      </c>
      <c r="AC25" s="31" t="str">
        <f t="shared" si="4"/>
        <v/>
      </c>
      <c r="AE25" s="24"/>
      <c r="AF25" s="29">
        <v>1</v>
      </c>
      <c r="AG25" s="26">
        <f t="shared" ref="AG25:AG38" si="14">AF25*AE25</f>
        <v>0</v>
      </c>
      <c r="AH25" s="27"/>
      <c r="AI25" s="30">
        <f t="shared" si="5"/>
        <v>0</v>
      </c>
      <c r="AJ25" s="31" t="str">
        <f t="shared" si="6"/>
        <v/>
      </c>
      <c r="AL25" s="24"/>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4"/>
      <c r="K26" s="29">
        <v>1</v>
      </c>
      <c r="L26" s="26">
        <f t="shared" si="9"/>
        <v>0</v>
      </c>
      <c r="M26" s="27"/>
      <c r="N26" s="30">
        <f t="shared" si="10"/>
        <v>0</v>
      </c>
      <c r="O26" s="31" t="str">
        <f t="shared" si="11"/>
        <v/>
      </c>
      <c r="Q26" s="24"/>
      <c r="R26" s="29">
        <v>1</v>
      </c>
      <c r="S26" s="26">
        <f t="shared" si="12"/>
        <v>0</v>
      </c>
      <c r="T26" s="27"/>
      <c r="U26" s="30">
        <f t="shared" si="1"/>
        <v>0</v>
      </c>
      <c r="V26" s="31" t="str">
        <f t="shared" si="2"/>
        <v/>
      </c>
      <c r="X26" s="24"/>
      <c r="Y26" s="29">
        <v>1</v>
      </c>
      <c r="Z26" s="26">
        <f t="shared" si="13"/>
        <v>0</v>
      </c>
      <c r="AA26" s="27"/>
      <c r="AB26" s="30">
        <f t="shared" si="3"/>
        <v>0</v>
      </c>
      <c r="AC26" s="31" t="str">
        <f t="shared" si="4"/>
        <v/>
      </c>
      <c r="AE26" s="24"/>
      <c r="AF26" s="29">
        <v>1</v>
      </c>
      <c r="AG26" s="26">
        <f t="shared" si="14"/>
        <v>0</v>
      </c>
      <c r="AH26" s="27"/>
      <c r="AI26" s="30">
        <f t="shared" si="5"/>
        <v>0</v>
      </c>
      <c r="AJ26" s="31" t="str">
        <f t="shared" si="6"/>
        <v/>
      </c>
      <c r="AL26" s="24"/>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4"/>
      <c r="K27" s="29">
        <v>1</v>
      </c>
      <c r="L27" s="26">
        <f t="shared" si="9"/>
        <v>0</v>
      </c>
      <c r="M27" s="27"/>
      <c r="N27" s="30">
        <f t="shared" si="10"/>
        <v>0</v>
      </c>
      <c r="O27" s="31" t="str">
        <f t="shared" si="11"/>
        <v/>
      </c>
      <c r="Q27" s="24"/>
      <c r="R27" s="29">
        <v>1</v>
      </c>
      <c r="S27" s="26">
        <f t="shared" si="12"/>
        <v>0</v>
      </c>
      <c r="T27" s="27"/>
      <c r="U27" s="30">
        <f t="shared" si="1"/>
        <v>0</v>
      </c>
      <c r="V27" s="31" t="str">
        <f t="shared" si="2"/>
        <v/>
      </c>
      <c r="X27" s="24"/>
      <c r="Y27" s="29">
        <v>1</v>
      </c>
      <c r="Z27" s="26">
        <f t="shared" si="13"/>
        <v>0</v>
      </c>
      <c r="AA27" s="27"/>
      <c r="AB27" s="30">
        <f t="shared" si="3"/>
        <v>0</v>
      </c>
      <c r="AC27" s="31" t="str">
        <f t="shared" si="4"/>
        <v/>
      </c>
      <c r="AE27" s="24"/>
      <c r="AF27" s="29">
        <v>1</v>
      </c>
      <c r="AG27" s="26">
        <f t="shared" si="14"/>
        <v>0</v>
      </c>
      <c r="AH27" s="27"/>
      <c r="AI27" s="30">
        <f t="shared" si="5"/>
        <v>0</v>
      </c>
      <c r="AJ27" s="31" t="str">
        <f t="shared" si="6"/>
        <v/>
      </c>
      <c r="AL27" s="24"/>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si="9"/>
        <v>0</v>
      </c>
      <c r="M28" s="27"/>
      <c r="N28" s="30">
        <f t="shared" si="10"/>
        <v>0</v>
      </c>
      <c r="O28" s="31" t="str">
        <f t="shared" si="11"/>
        <v/>
      </c>
      <c r="Q28" s="24"/>
      <c r="R28" s="29">
        <v>1</v>
      </c>
      <c r="S28" s="26">
        <f t="shared" si="12"/>
        <v>0</v>
      </c>
      <c r="T28" s="27"/>
      <c r="U28" s="30">
        <f t="shared" si="1"/>
        <v>0</v>
      </c>
      <c r="V28" s="31" t="str">
        <f t="shared" si="2"/>
        <v/>
      </c>
      <c r="X28" s="24"/>
      <c r="Y28" s="29">
        <v>1</v>
      </c>
      <c r="Z28" s="26">
        <f t="shared" si="13"/>
        <v>0</v>
      </c>
      <c r="AA28" s="27"/>
      <c r="AB28" s="30">
        <f t="shared" si="3"/>
        <v>0</v>
      </c>
      <c r="AC28" s="31" t="str">
        <f t="shared" si="4"/>
        <v/>
      </c>
      <c r="AE28" s="24"/>
      <c r="AF28" s="29">
        <v>1</v>
      </c>
      <c r="AG28" s="26">
        <f t="shared" si="14"/>
        <v>0</v>
      </c>
      <c r="AH28" s="27"/>
      <c r="AI28" s="30">
        <f t="shared" si="5"/>
        <v>0</v>
      </c>
      <c r="AJ28" s="31" t="str">
        <f t="shared" si="6"/>
        <v/>
      </c>
      <c r="AL28" s="24"/>
      <c r="AM28" s="29">
        <v>1</v>
      </c>
      <c r="AN28" s="26">
        <f t="shared" si="15"/>
        <v>0</v>
      </c>
      <c r="AO28" s="27"/>
      <c r="AP28" s="30">
        <f t="shared" si="7"/>
        <v>0</v>
      </c>
      <c r="AQ28" s="31" t="str">
        <f t="shared" si="8"/>
        <v/>
      </c>
    </row>
    <row r="29" spans="2:43" x14ac:dyDescent="0.2">
      <c r="B29" s="21" t="s">
        <v>29</v>
      </c>
      <c r="C29" s="21"/>
      <c r="D29" s="22" t="s">
        <v>30</v>
      </c>
      <c r="E29" s="23"/>
      <c r="F29" s="24">
        <f>+'Res (100)'!F29</f>
        <v>2.3400000000000001E-2</v>
      </c>
      <c r="G29" s="25">
        <f>$F$18</f>
        <v>1500</v>
      </c>
      <c r="H29" s="26">
        <f t="shared" si="0"/>
        <v>35.1</v>
      </c>
      <c r="I29" s="27"/>
      <c r="J29" s="24">
        <f>+'Res (100)'!J29</f>
        <v>1.9300000000000001E-2</v>
      </c>
      <c r="K29" s="25">
        <f>$F$18</f>
        <v>1500</v>
      </c>
      <c r="L29" s="26">
        <f t="shared" si="9"/>
        <v>28.950000000000003</v>
      </c>
      <c r="M29" s="27"/>
      <c r="N29" s="30">
        <f t="shared" si="10"/>
        <v>-6.1499999999999986</v>
      </c>
      <c r="O29" s="31">
        <f t="shared" si="11"/>
        <v>-0.17521367521367517</v>
      </c>
      <c r="Q29" s="24">
        <f>+'Res (100)'!Q29</f>
        <v>1.5100000000000001E-2</v>
      </c>
      <c r="R29" s="25">
        <f>$F$18</f>
        <v>1500</v>
      </c>
      <c r="S29" s="26">
        <f t="shared" si="12"/>
        <v>22.650000000000002</v>
      </c>
      <c r="T29" s="27"/>
      <c r="U29" s="30">
        <f t="shared" si="1"/>
        <v>-6.3000000000000007</v>
      </c>
      <c r="V29" s="31">
        <f t="shared" si="2"/>
        <v>-0.21761658031088082</v>
      </c>
      <c r="X29" s="24">
        <f>+'Res (100)'!X29</f>
        <v>1.0500000000000001E-2</v>
      </c>
      <c r="Y29" s="25">
        <f>$F$18</f>
        <v>1500</v>
      </c>
      <c r="Z29" s="26">
        <f t="shared" si="13"/>
        <v>15.750000000000002</v>
      </c>
      <c r="AA29" s="27"/>
      <c r="AB29" s="30">
        <f t="shared" si="3"/>
        <v>-6.9</v>
      </c>
      <c r="AC29" s="31">
        <f t="shared" si="4"/>
        <v>-0.30463576158940397</v>
      </c>
      <c r="AE29" s="24">
        <f>+'Res (100)'!AE29</f>
        <v>5.4000000000000003E-3</v>
      </c>
      <c r="AF29" s="25">
        <f>$F$18</f>
        <v>1500</v>
      </c>
      <c r="AG29" s="26">
        <f t="shared" si="14"/>
        <v>8.1</v>
      </c>
      <c r="AH29" s="27"/>
      <c r="AI29" s="30">
        <f t="shared" si="5"/>
        <v>-7.6500000000000021</v>
      </c>
      <c r="AJ29" s="31">
        <f t="shared" si="6"/>
        <v>-0.48571428571428582</v>
      </c>
      <c r="AL29" s="24">
        <f>+'Res (100)'!AL29</f>
        <v>0</v>
      </c>
      <c r="AM29" s="25">
        <f>$F$18</f>
        <v>1500</v>
      </c>
      <c r="AN29" s="26">
        <f t="shared" si="15"/>
        <v>0</v>
      </c>
      <c r="AO29" s="27"/>
      <c r="AP29" s="30">
        <f t="shared" si="7"/>
        <v>-8.1</v>
      </c>
      <c r="AQ29" s="31">
        <f t="shared" si="8"/>
        <v>-1</v>
      </c>
    </row>
    <row r="30" spans="2:43" x14ac:dyDescent="0.2">
      <c r="B30" s="21" t="s">
        <v>31</v>
      </c>
      <c r="C30" s="21"/>
      <c r="D30" s="22"/>
      <c r="E30" s="23"/>
      <c r="F30" s="24"/>
      <c r="G30" s="25">
        <f t="shared" ref="G30" si="16">$F$18</f>
        <v>1500</v>
      </c>
      <c r="H30" s="26">
        <f t="shared" si="0"/>
        <v>0</v>
      </c>
      <c r="I30" s="27"/>
      <c r="J30" s="24"/>
      <c r="K30" s="25">
        <f t="shared" ref="K30:K38" si="17">$F$18</f>
        <v>1500</v>
      </c>
      <c r="L30" s="26">
        <f t="shared" si="9"/>
        <v>0</v>
      </c>
      <c r="M30" s="27"/>
      <c r="N30" s="30">
        <f t="shared" si="10"/>
        <v>0</v>
      </c>
      <c r="O30" s="31" t="str">
        <f t="shared" si="11"/>
        <v/>
      </c>
      <c r="Q30" s="24"/>
      <c r="R30" s="25">
        <f t="shared" ref="R30:R38" si="18">$F$18</f>
        <v>1500</v>
      </c>
      <c r="S30" s="26">
        <f t="shared" si="12"/>
        <v>0</v>
      </c>
      <c r="T30" s="27"/>
      <c r="U30" s="30">
        <f t="shared" si="1"/>
        <v>0</v>
      </c>
      <c r="V30" s="31" t="str">
        <f t="shared" si="2"/>
        <v/>
      </c>
      <c r="X30" s="24"/>
      <c r="Y30" s="25">
        <f t="shared" ref="Y30:Y38" si="19">$F$18</f>
        <v>1500</v>
      </c>
      <c r="Z30" s="26">
        <f t="shared" si="13"/>
        <v>0</v>
      </c>
      <c r="AA30" s="27"/>
      <c r="AB30" s="30">
        <f t="shared" si="3"/>
        <v>0</v>
      </c>
      <c r="AC30" s="31" t="str">
        <f t="shared" si="4"/>
        <v/>
      </c>
      <c r="AE30" s="24"/>
      <c r="AF30" s="25">
        <f t="shared" ref="AF30:AF38" si="20">$F$18</f>
        <v>1500</v>
      </c>
      <c r="AG30" s="26">
        <f t="shared" si="14"/>
        <v>0</v>
      </c>
      <c r="AH30" s="27"/>
      <c r="AI30" s="30">
        <f t="shared" si="5"/>
        <v>0</v>
      </c>
      <c r="AJ30" s="31" t="str">
        <f t="shared" si="6"/>
        <v/>
      </c>
      <c r="AL30" s="24"/>
      <c r="AM30" s="25">
        <f t="shared" ref="AM30:AM38" si="21">$F$18</f>
        <v>1500</v>
      </c>
      <c r="AN30" s="26">
        <f t="shared" si="15"/>
        <v>0</v>
      </c>
      <c r="AO30" s="27"/>
      <c r="AP30" s="30">
        <f t="shared" si="7"/>
        <v>0</v>
      </c>
      <c r="AQ30" s="31" t="str">
        <f t="shared" si="8"/>
        <v/>
      </c>
    </row>
    <row r="31" spans="2:43" x14ac:dyDescent="0.2">
      <c r="B31" s="21" t="s">
        <v>32</v>
      </c>
      <c r="C31" s="21"/>
      <c r="D31" s="22" t="s">
        <v>30</v>
      </c>
      <c r="E31" s="23"/>
      <c r="F31" s="24">
        <f>+'Res (100)'!F31</f>
        <v>0</v>
      </c>
      <c r="G31" s="25">
        <f>$F$18</f>
        <v>1500</v>
      </c>
      <c r="H31" s="26">
        <f t="shared" si="0"/>
        <v>0</v>
      </c>
      <c r="I31" s="27"/>
      <c r="J31" s="52">
        <f>+'Res (100)'!J31</f>
        <v>-2.0000000000000002E-5</v>
      </c>
      <c r="K31" s="25">
        <f t="shared" si="17"/>
        <v>1500</v>
      </c>
      <c r="L31" s="26">
        <f t="shared" si="9"/>
        <v>-3.0000000000000002E-2</v>
      </c>
      <c r="M31" s="27"/>
      <c r="N31" s="30">
        <f t="shared" si="10"/>
        <v>-3.0000000000000002E-2</v>
      </c>
      <c r="O31" s="31" t="str">
        <f t="shared" si="11"/>
        <v/>
      </c>
      <c r="Q31" s="24">
        <f>+'Res (100)'!Q31</f>
        <v>0</v>
      </c>
      <c r="R31" s="25">
        <f t="shared" si="18"/>
        <v>1500</v>
      </c>
      <c r="S31" s="26">
        <f t="shared" si="12"/>
        <v>0</v>
      </c>
      <c r="T31" s="27"/>
      <c r="U31" s="30">
        <f t="shared" si="1"/>
        <v>3.0000000000000002E-2</v>
      </c>
      <c r="V31" s="31">
        <f t="shared" si="2"/>
        <v>-1</v>
      </c>
      <c r="X31" s="24">
        <f>+'Res (100)'!X31</f>
        <v>0</v>
      </c>
      <c r="Y31" s="25">
        <f t="shared" si="19"/>
        <v>1500</v>
      </c>
      <c r="Z31" s="26">
        <f t="shared" si="13"/>
        <v>0</v>
      </c>
      <c r="AA31" s="27"/>
      <c r="AB31" s="30">
        <f t="shared" si="3"/>
        <v>0</v>
      </c>
      <c r="AC31" s="31" t="str">
        <f t="shared" si="4"/>
        <v/>
      </c>
      <c r="AE31" s="24">
        <f>+'Res (100)'!AE31</f>
        <v>0</v>
      </c>
      <c r="AF31" s="25">
        <f t="shared" si="20"/>
        <v>1500</v>
      </c>
      <c r="AG31" s="26">
        <f t="shared" si="14"/>
        <v>0</v>
      </c>
      <c r="AH31" s="27"/>
      <c r="AI31" s="30">
        <f t="shared" si="5"/>
        <v>0</v>
      </c>
      <c r="AJ31" s="31" t="str">
        <f t="shared" si="6"/>
        <v/>
      </c>
      <c r="AL31" s="24">
        <f>+'Res (100)'!AL31</f>
        <v>0</v>
      </c>
      <c r="AM31" s="25">
        <f t="shared" si="21"/>
        <v>1500</v>
      </c>
      <c r="AN31" s="26">
        <f t="shared" si="15"/>
        <v>0</v>
      </c>
      <c r="AO31" s="27"/>
      <c r="AP31" s="30">
        <f t="shared" si="7"/>
        <v>0</v>
      </c>
      <c r="AQ31" s="31" t="str">
        <f t="shared" si="8"/>
        <v/>
      </c>
    </row>
    <row r="32" spans="2:43" x14ac:dyDescent="0.2">
      <c r="B32" s="33"/>
      <c r="C32" s="21"/>
      <c r="D32" s="22"/>
      <c r="E32" s="23"/>
      <c r="F32" s="24"/>
      <c r="G32" s="25">
        <f t="shared" ref="G32:G38" si="22">$F$18</f>
        <v>1500</v>
      </c>
      <c r="H32" s="26">
        <f t="shared" si="0"/>
        <v>0</v>
      </c>
      <c r="I32" s="27"/>
      <c r="J32" s="28"/>
      <c r="K32" s="25">
        <f t="shared" si="17"/>
        <v>1500</v>
      </c>
      <c r="L32" s="26">
        <f t="shared" si="9"/>
        <v>0</v>
      </c>
      <c r="M32" s="27"/>
      <c r="N32" s="30">
        <f t="shared" si="10"/>
        <v>0</v>
      </c>
      <c r="O32" s="31" t="str">
        <f t="shared" si="11"/>
        <v/>
      </c>
      <c r="Q32" s="28"/>
      <c r="R32" s="25">
        <f t="shared" si="18"/>
        <v>1500</v>
      </c>
      <c r="S32" s="26">
        <f t="shared" si="12"/>
        <v>0</v>
      </c>
      <c r="T32" s="27"/>
      <c r="U32" s="30">
        <f t="shared" si="1"/>
        <v>0</v>
      </c>
      <c r="V32" s="31" t="str">
        <f t="shared" si="2"/>
        <v/>
      </c>
      <c r="X32" s="28"/>
      <c r="Y32" s="25">
        <f t="shared" si="19"/>
        <v>1500</v>
      </c>
      <c r="Z32" s="26">
        <f t="shared" si="13"/>
        <v>0</v>
      </c>
      <c r="AA32" s="27"/>
      <c r="AB32" s="30">
        <f t="shared" si="3"/>
        <v>0</v>
      </c>
      <c r="AC32" s="31" t="str">
        <f t="shared" si="4"/>
        <v/>
      </c>
      <c r="AE32" s="28"/>
      <c r="AF32" s="25">
        <f t="shared" si="20"/>
        <v>1500</v>
      </c>
      <c r="AG32" s="26">
        <f t="shared" si="14"/>
        <v>0</v>
      </c>
      <c r="AH32" s="27"/>
      <c r="AI32" s="30">
        <f t="shared" si="5"/>
        <v>0</v>
      </c>
      <c r="AJ32" s="31" t="str">
        <f t="shared" si="6"/>
        <v/>
      </c>
      <c r="AL32" s="28"/>
      <c r="AM32" s="25">
        <f t="shared" si="21"/>
        <v>1500</v>
      </c>
      <c r="AN32" s="26">
        <f t="shared" si="15"/>
        <v>0</v>
      </c>
      <c r="AO32" s="27"/>
      <c r="AP32" s="30">
        <f t="shared" si="7"/>
        <v>0</v>
      </c>
      <c r="AQ32" s="31" t="str">
        <f t="shared" si="8"/>
        <v/>
      </c>
    </row>
    <row r="33" spans="2:43" x14ac:dyDescent="0.2">
      <c r="B33" s="33"/>
      <c r="C33" s="21"/>
      <c r="D33" s="22"/>
      <c r="E33" s="23"/>
      <c r="F33" s="24"/>
      <c r="G33" s="25">
        <f t="shared" si="22"/>
        <v>1500</v>
      </c>
      <c r="H33" s="26">
        <f t="shared" si="0"/>
        <v>0</v>
      </c>
      <c r="I33" s="27"/>
      <c r="J33" s="28"/>
      <c r="K33" s="25">
        <f t="shared" si="17"/>
        <v>1500</v>
      </c>
      <c r="L33" s="26">
        <f t="shared" si="9"/>
        <v>0</v>
      </c>
      <c r="M33" s="27"/>
      <c r="N33" s="30">
        <f t="shared" si="10"/>
        <v>0</v>
      </c>
      <c r="O33" s="31" t="str">
        <f t="shared" si="11"/>
        <v/>
      </c>
      <c r="Q33" s="28"/>
      <c r="R33" s="25">
        <f t="shared" si="18"/>
        <v>1500</v>
      </c>
      <c r="S33" s="26">
        <f t="shared" si="12"/>
        <v>0</v>
      </c>
      <c r="T33" s="27"/>
      <c r="U33" s="30">
        <f t="shared" si="1"/>
        <v>0</v>
      </c>
      <c r="V33" s="31" t="str">
        <f t="shared" si="2"/>
        <v/>
      </c>
      <c r="X33" s="28"/>
      <c r="Y33" s="25">
        <f t="shared" si="19"/>
        <v>1500</v>
      </c>
      <c r="Z33" s="26">
        <f t="shared" si="13"/>
        <v>0</v>
      </c>
      <c r="AA33" s="27"/>
      <c r="AB33" s="30">
        <f t="shared" si="3"/>
        <v>0</v>
      </c>
      <c r="AC33" s="31" t="str">
        <f t="shared" si="4"/>
        <v/>
      </c>
      <c r="AE33" s="28"/>
      <c r="AF33" s="25">
        <f t="shared" si="20"/>
        <v>1500</v>
      </c>
      <c r="AG33" s="26">
        <f t="shared" si="14"/>
        <v>0</v>
      </c>
      <c r="AH33" s="27"/>
      <c r="AI33" s="30">
        <f t="shared" si="5"/>
        <v>0</v>
      </c>
      <c r="AJ33" s="31" t="str">
        <f t="shared" si="6"/>
        <v/>
      </c>
      <c r="AL33" s="28"/>
      <c r="AM33" s="25">
        <f t="shared" si="21"/>
        <v>1500</v>
      </c>
      <c r="AN33" s="26">
        <f t="shared" si="15"/>
        <v>0</v>
      </c>
      <c r="AO33" s="27"/>
      <c r="AP33" s="30">
        <f t="shared" si="7"/>
        <v>0</v>
      </c>
      <c r="AQ33" s="31" t="str">
        <f t="shared" si="8"/>
        <v/>
      </c>
    </row>
    <row r="34" spans="2:43" x14ac:dyDescent="0.2">
      <c r="B34" s="33"/>
      <c r="C34" s="21"/>
      <c r="D34" s="22"/>
      <c r="E34" s="23"/>
      <c r="F34" s="24"/>
      <c r="G34" s="25">
        <f t="shared" si="22"/>
        <v>1500</v>
      </c>
      <c r="H34" s="26">
        <f t="shared" si="0"/>
        <v>0</v>
      </c>
      <c r="I34" s="27"/>
      <c r="J34" s="28"/>
      <c r="K34" s="25">
        <f t="shared" si="17"/>
        <v>1500</v>
      </c>
      <c r="L34" s="26">
        <f t="shared" si="9"/>
        <v>0</v>
      </c>
      <c r="M34" s="27"/>
      <c r="N34" s="30">
        <f t="shared" si="10"/>
        <v>0</v>
      </c>
      <c r="O34" s="31" t="str">
        <f t="shared" si="11"/>
        <v/>
      </c>
      <c r="Q34" s="28"/>
      <c r="R34" s="25">
        <f t="shared" si="18"/>
        <v>1500</v>
      </c>
      <c r="S34" s="26">
        <f t="shared" si="12"/>
        <v>0</v>
      </c>
      <c r="T34" s="27"/>
      <c r="U34" s="30">
        <f t="shared" si="1"/>
        <v>0</v>
      </c>
      <c r="V34" s="31" t="str">
        <f t="shared" si="2"/>
        <v/>
      </c>
      <c r="X34" s="28"/>
      <c r="Y34" s="25">
        <f t="shared" si="19"/>
        <v>1500</v>
      </c>
      <c r="Z34" s="26">
        <f t="shared" si="13"/>
        <v>0</v>
      </c>
      <c r="AA34" s="27"/>
      <c r="AB34" s="30">
        <f t="shared" si="3"/>
        <v>0</v>
      </c>
      <c r="AC34" s="31" t="str">
        <f t="shared" si="4"/>
        <v/>
      </c>
      <c r="AE34" s="28"/>
      <c r="AF34" s="25">
        <f t="shared" si="20"/>
        <v>1500</v>
      </c>
      <c r="AG34" s="26">
        <f t="shared" si="14"/>
        <v>0</v>
      </c>
      <c r="AH34" s="27"/>
      <c r="AI34" s="30">
        <f t="shared" si="5"/>
        <v>0</v>
      </c>
      <c r="AJ34" s="31" t="str">
        <f t="shared" si="6"/>
        <v/>
      </c>
      <c r="AL34" s="28"/>
      <c r="AM34" s="25">
        <f t="shared" si="21"/>
        <v>1500</v>
      </c>
      <c r="AN34" s="26">
        <f t="shared" si="15"/>
        <v>0</v>
      </c>
      <c r="AO34" s="27"/>
      <c r="AP34" s="30">
        <f t="shared" si="7"/>
        <v>0</v>
      </c>
      <c r="AQ34" s="31" t="str">
        <f t="shared" si="8"/>
        <v/>
      </c>
    </row>
    <row r="35" spans="2:43" x14ac:dyDescent="0.2">
      <c r="B35" s="33"/>
      <c r="C35" s="21"/>
      <c r="D35" s="22"/>
      <c r="E35" s="23"/>
      <c r="F35" s="24"/>
      <c r="G35" s="25">
        <f t="shared" si="22"/>
        <v>1500</v>
      </c>
      <c r="H35" s="26">
        <f t="shared" si="0"/>
        <v>0</v>
      </c>
      <c r="I35" s="27"/>
      <c r="J35" s="28"/>
      <c r="K35" s="25">
        <f t="shared" si="17"/>
        <v>1500</v>
      </c>
      <c r="L35" s="26">
        <f t="shared" si="9"/>
        <v>0</v>
      </c>
      <c r="M35" s="27"/>
      <c r="N35" s="30">
        <f t="shared" si="10"/>
        <v>0</v>
      </c>
      <c r="O35" s="31" t="str">
        <f t="shared" si="11"/>
        <v/>
      </c>
      <c r="Q35" s="28"/>
      <c r="R35" s="25">
        <f t="shared" si="18"/>
        <v>1500</v>
      </c>
      <c r="S35" s="26">
        <f t="shared" si="12"/>
        <v>0</v>
      </c>
      <c r="T35" s="27"/>
      <c r="U35" s="30">
        <f t="shared" si="1"/>
        <v>0</v>
      </c>
      <c r="V35" s="31" t="str">
        <f t="shared" si="2"/>
        <v/>
      </c>
      <c r="X35" s="28"/>
      <c r="Y35" s="25">
        <f t="shared" si="19"/>
        <v>1500</v>
      </c>
      <c r="Z35" s="26">
        <f t="shared" si="13"/>
        <v>0</v>
      </c>
      <c r="AA35" s="27"/>
      <c r="AB35" s="30">
        <f t="shared" si="3"/>
        <v>0</v>
      </c>
      <c r="AC35" s="31" t="str">
        <f t="shared" si="4"/>
        <v/>
      </c>
      <c r="AE35" s="28"/>
      <c r="AF35" s="25">
        <f t="shared" si="20"/>
        <v>1500</v>
      </c>
      <c r="AG35" s="26">
        <f t="shared" si="14"/>
        <v>0</v>
      </c>
      <c r="AH35" s="27"/>
      <c r="AI35" s="30">
        <f t="shared" si="5"/>
        <v>0</v>
      </c>
      <c r="AJ35" s="31" t="str">
        <f t="shared" si="6"/>
        <v/>
      </c>
      <c r="AL35" s="28"/>
      <c r="AM35" s="25">
        <f t="shared" si="21"/>
        <v>1500</v>
      </c>
      <c r="AN35" s="26">
        <f t="shared" si="15"/>
        <v>0</v>
      </c>
      <c r="AO35" s="27"/>
      <c r="AP35" s="30">
        <f t="shared" si="7"/>
        <v>0</v>
      </c>
      <c r="AQ35" s="31" t="str">
        <f t="shared" si="8"/>
        <v/>
      </c>
    </row>
    <row r="36" spans="2:43" x14ac:dyDescent="0.2">
      <c r="B36" s="33"/>
      <c r="C36" s="21"/>
      <c r="D36" s="22"/>
      <c r="E36" s="23"/>
      <c r="F36" s="24"/>
      <c r="G36" s="25">
        <f t="shared" si="22"/>
        <v>1500</v>
      </c>
      <c r="H36" s="26">
        <f t="shared" si="0"/>
        <v>0</v>
      </c>
      <c r="I36" s="27"/>
      <c r="J36" s="28"/>
      <c r="K36" s="25">
        <f t="shared" si="17"/>
        <v>1500</v>
      </c>
      <c r="L36" s="26">
        <f t="shared" si="9"/>
        <v>0</v>
      </c>
      <c r="M36" s="27"/>
      <c r="N36" s="30">
        <f t="shared" si="10"/>
        <v>0</v>
      </c>
      <c r="O36" s="31" t="str">
        <f t="shared" si="11"/>
        <v/>
      </c>
      <c r="Q36" s="28"/>
      <c r="R36" s="25">
        <f t="shared" si="18"/>
        <v>1500</v>
      </c>
      <c r="S36" s="26">
        <f t="shared" si="12"/>
        <v>0</v>
      </c>
      <c r="T36" s="27"/>
      <c r="U36" s="30">
        <f t="shared" si="1"/>
        <v>0</v>
      </c>
      <c r="V36" s="31" t="str">
        <f t="shared" si="2"/>
        <v/>
      </c>
      <c r="X36" s="28"/>
      <c r="Y36" s="25">
        <f t="shared" si="19"/>
        <v>1500</v>
      </c>
      <c r="Z36" s="26">
        <f t="shared" si="13"/>
        <v>0</v>
      </c>
      <c r="AA36" s="27"/>
      <c r="AB36" s="30">
        <f t="shared" si="3"/>
        <v>0</v>
      </c>
      <c r="AC36" s="31" t="str">
        <f t="shared" si="4"/>
        <v/>
      </c>
      <c r="AE36" s="28"/>
      <c r="AF36" s="25">
        <f t="shared" si="20"/>
        <v>1500</v>
      </c>
      <c r="AG36" s="26">
        <f t="shared" si="14"/>
        <v>0</v>
      </c>
      <c r="AH36" s="27"/>
      <c r="AI36" s="30">
        <f t="shared" si="5"/>
        <v>0</v>
      </c>
      <c r="AJ36" s="31" t="str">
        <f t="shared" si="6"/>
        <v/>
      </c>
      <c r="AL36" s="28"/>
      <c r="AM36" s="25">
        <f t="shared" si="21"/>
        <v>1500</v>
      </c>
      <c r="AN36" s="26">
        <f t="shared" si="15"/>
        <v>0</v>
      </c>
      <c r="AO36" s="27"/>
      <c r="AP36" s="30">
        <f t="shared" si="7"/>
        <v>0</v>
      </c>
      <c r="AQ36" s="31" t="str">
        <f t="shared" si="8"/>
        <v/>
      </c>
    </row>
    <row r="37" spans="2:43" x14ac:dyDescent="0.2">
      <c r="B37" s="33"/>
      <c r="C37" s="21"/>
      <c r="D37" s="22"/>
      <c r="E37" s="23"/>
      <c r="F37" s="24"/>
      <c r="G37" s="25">
        <f t="shared" si="22"/>
        <v>1500</v>
      </c>
      <c r="H37" s="26">
        <f t="shared" si="0"/>
        <v>0</v>
      </c>
      <c r="I37" s="27"/>
      <c r="J37" s="28"/>
      <c r="K37" s="25">
        <f t="shared" si="17"/>
        <v>1500</v>
      </c>
      <c r="L37" s="26">
        <f t="shared" si="9"/>
        <v>0</v>
      </c>
      <c r="M37" s="27"/>
      <c r="N37" s="30">
        <f t="shared" si="10"/>
        <v>0</v>
      </c>
      <c r="O37" s="31" t="str">
        <f t="shared" si="11"/>
        <v/>
      </c>
      <c r="Q37" s="28"/>
      <c r="R37" s="25">
        <f t="shared" si="18"/>
        <v>1500</v>
      </c>
      <c r="S37" s="26">
        <f t="shared" si="12"/>
        <v>0</v>
      </c>
      <c r="T37" s="27"/>
      <c r="U37" s="30">
        <f t="shared" si="1"/>
        <v>0</v>
      </c>
      <c r="V37" s="31" t="str">
        <f t="shared" si="2"/>
        <v/>
      </c>
      <c r="X37" s="28"/>
      <c r="Y37" s="25">
        <f t="shared" si="19"/>
        <v>1500</v>
      </c>
      <c r="Z37" s="26">
        <f t="shared" si="13"/>
        <v>0</v>
      </c>
      <c r="AA37" s="27"/>
      <c r="AB37" s="30">
        <f t="shared" si="3"/>
        <v>0</v>
      </c>
      <c r="AC37" s="31" t="str">
        <f t="shared" si="4"/>
        <v/>
      </c>
      <c r="AE37" s="28"/>
      <c r="AF37" s="25">
        <f t="shared" si="20"/>
        <v>1500</v>
      </c>
      <c r="AG37" s="26">
        <f t="shared" si="14"/>
        <v>0</v>
      </c>
      <c r="AH37" s="27"/>
      <c r="AI37" s="30">
        <f t="shared" si="5"/>
        <v>0</v>
      </c>
      <c r="AJ37" s="31" t="str">
        <f t="shared" si="6"/>
        <v/>
      </c>
      <c r="AL37" s="28"/>
      <c r="AM37" s="25">
        <f t="shared" si="21"/>
        <v>1500</v>
      </c>
      <c r="AN37" s="26">
        <f t="shared" si="15"/>
        <v>0</v>
      </c>
      <c r="AO37" s="27"/>
      <c r="AP37" s="30">
        <f t="shared" si="7"/>
        <v>0</v>
      </c>
      <c r="AQ37" s="31" t="str">
        <f t="shared" si="8"/>
        <v/>
      </c>
    </row>
    <row r="38" spans="2:43" x14ac:dyDescent="0.2">
      <c r="B38" s="33"/>
      <c r="C38" s="21"/>
      <c r="D38" s="22"/>
      <c r="E38" s="23"/>
      <c r="F38" s="24"/>
      <c r="G38" s="25">
        <f t="shared" si="22"/>
        <v>1500</v>
      </c>
      <c r="H38" s="26">
        <f t="shared" si="0"/>
        <v>0</v>
      </c>
      <c r="I38" s="27"/>
      <c r="J38" s="28"/>
      <c r="K38" s="25">
        <f t="shared" si="17"/>
        <v>1500</v>
      </c>
      <c r="L38" s="26">
        <f t="shared" si="9"/>
        <v>0</v>
      </c>
      <c r="M38" s="27"/>
      <c r="N38" s="30">
        <f t="shared" si="10"/>
        <v>0</v>
      </c>
      <c r="O38" s="31" t="str">
        <f t="shared" si="11"/>
        <v/>
      </c>
      <c r="Q38" s="28"/>
      <c r="R38" s="25">
        <f t="shared" si="18"/>
        <v>1500</v>
      </c>
      <c r="S38" s="26">
        <f t="shared" si="12"/>
        <v>0</v>
      </c>
      <c r="T38" s="27"/>
      <c r="U38" s="30">
        <f t="shared" si="1"/>
        <v>0</v>
      </c>
      <c r="V38" s="31" t="str">
        <f t="shared" si="2"/>
        <v/>
      </c>
      <c r="X38" s="28"/>
      <c r="Y38" s="25">
        <f t="shared" si="19"/>
        <v>1500</v>
      </c>
      <c r="Z38" s="26">
        <f t="shared" si="13"/>
        <v>0</v>
      </c>
      <c r="AA38" s="27"/>
      <c r="AB38" s="30">
        <f t="shared" si="3"/>
        <v>0</v>
      </c>
      <c r="AC38" s="31" t="str">
        <f t="shared" si="4"/>
        <v/>
      </c>
      <c r="AE38" s="28"/>
      <c r="AF38" s="25">
        <f t="shared" si="20"/>
        <v>1500</v>
      </c>
      <c r="AG38" s="26">
        <f t="shared" si="14"/>
        <v>0</v>
      </c>
      <c r="AH38" s="27"/>
      <c r="AI38" s="30">
        <f t="shared" si="5"/>
        <v>0</v>
      </c>
      <c r="AJ38" s="31" t="str">
        <f t="shared" si="6"/>
        <v/>
      </c>
      <c r="AL38" s="28"/>
      <c r="AM38" s="25">
        <f t="shared" si="21"/>
        <v>1500</v>
      </c>
      <c r="AN38" s="26">
        <f t="shared" si="15"/>
        <v>0</v>
      </c>
      <c r="AO38" s="27"/>
      <c r="AP38" s="30">
        <f t="shared" si="7"/>
        <v>0</v>
      </c>
      <c r="AQ38" s="31" t="str">
        <f t="shared" si="8"/>
        <v/>
      </c>
    </row>
    <row r="39" spans="2:43" s="45" customFormat="1" x14ac:dyDescent="0.2">
      <c r="B39" s="34" t="s">
        <v>33</v>
      </c>
      <c r="C39" s="35"/>
      <c r="D39" s="36"/>
      <c r="E39" s="35"/>
      <c r="F39" s="37"/>
      <c r="G39" s="38"/>
      <c r="H39" s="39">
        <f>SUM(H23:H38)</f>
        <v>44.77</v>
      </c>
      <c r="I39" s="40"/>
      <c r="J39" s="41"/>
      <c r="K39" s="42"/>
      <c r="L39" s="39">
        <f>SUM(L23:L38)</f>
        <v>41.900000000000006</v>
      </c>
      <c r="M39" s="40"/>
      <c r="N39" s="43">
        <f t="shared" si="10"/>
        <v>-2.8699999999999974</v>
      </c>
      <c r="O39" s="44">
        <f t="shared" si="11"/>
        <v>-6.4105427741791315E-2</v>
      </c>
      <c r="Q39" s="41"/>
      <c r="R39" s="42"/>
      <c r="S39" s="39">
        <f>SUM(S23:S38)</f>
        <v>39.260000000000005</v>
      </c>
      <c r="T39" s="40"/>
      <c r="U39" s="43">
        <f t="shared" si="1"/>
        <v>-2.6400000000000006</v>
      </c>
      <c r="V39" s="44">
        <f t="shared" si="2"/>
        <v>-6.3007159904534607E-2</v>
      </c>
      <c r="X39" s="41"/>
      <c r="Y39" s="42"/>
      <c r="Z39" s="39">
        <f>SUM(Z23:Z38)</f>
        <v>36.25</v>
      </c>
      <c r="AA39" s="40"/>
      <c r="AB39" s="43">
        <f t="shared" si="3"/>
        <v>-3.0100000000000051</v>
      </c>
      <c r="AC39" s="44">
        <f t="shared" si="4"/>
        <v>-7.6668364747835061E-2</v>
      </c>
      <c r="AE39" s="41"/>
      <c r="AF39" s="42"/>
      <c r="AG39" s="39">
        <f>SUM(AG23:AG38)</f>
        <v>32.589999999999996</v>
      </c>
      <c r="AH39" s="40"/>
      <c r="AI39" s="43">
        <f t="shared" si="5"/>
        <v>-3.6600000000000037</v>
      </c>
      <c r="AJ39" s="44">
        <f t="shared" si="6"/>
        <v>-0.10096551724137941</v>
      </c>
      <c r="AL39" s="41"/>
      <c r="AM39" s="42"/>
      <c r="AN39" s="39">
        <f>SUM(AN23:AN38)</f>
        <v>28.1</v>
      </c>
      <c r="AO39" s="40"/>
      <c r="AP39" s="43">
        <f t="shared" si="7"/>
        <v>-4.4899999999999949</v>
      </c>
      <c r="AQ39" s="44">
        <f t="shared" si="8"/>
        <v>-0.13777232279840429</v>
      </c>
    </row>
    <row r="40" spans="2:43" ht="38.25" x14ac:dyDescent="0.2">
      <c r="B40" s="46" t="str">
        <f>+'Res (100)'!B40</f>
        <v>Deferral/Variance Account Disposition Rate Rider Group 1</v>
      </c>
      <c r="C40" s="21"/>
      <c r="D40" s="22" t="s">
        <v>30</v>
      </c>
      <c r="E40" s="23"/>
      <c r="F40" s="24">
        <v>0</v>
      </c>
      <c r="G40" s="25">
        <f>$F$18</f>
        <v>1500</v>
      </c>
      <c r="H40" s="26">
        <f>G40*F40</f>
        <v>0</v>
      </c>
      <c r="I40" s="27"/>
      <c r="J40" s="28">
        <f>+'Res (100)'!J40</f>
        <v>-8.2600000000000002E-4</v>
      </c>
      <c r="K40" s="25">
        <f>$F$18</f>
        <v>1500</v>
      </c>
      <c r="L40" s="26">
        <f>K40*J40</f>
        <v>-1.2390000000000001</v>
      </c>
      <c r="M40" s="27"/>
      <c r="N40" s="30">
        <f>L40-H40</f>
        <v>-1.2390000000000001</v>
      </c>
      <c r="O40" s="31" t="str">
        <f>IF((H40)=0,"",(N40/H40))</f>
        <v/>
      </c>
      <c r="Q40" s="28"/>
      <c r="R40" s="25">
        <f>$F$18</f>
        <v>1500</v>
      </c>
      <c r="S40" s="26">
        <f>R40*Q40</f>
        <v>0</v>
      </c>
      <c r="T40" s="27"/>
      <c r="U40" s="30">
        <f t="shared" si="1"/>
        <v>1.2390000000000001</v>
      </c>
      <c r="V40" s="31">
        <f t="shared" si="2"/>
        <v>-1</v>
      </c>
      <c r="X40" s="28"/>
      <c r="Y40" s="25">
        <f>$F$18</f>
        <v>1500</v>
      </c>
      <c r="Z40" s="26">
        <f>Y40*X40</f>
        <v>0</v>
      </c>
      <c r="AA40" s="27"/>
      <c r="AB40" s="30">
        <f t="shared" si="3"/>
        <v>0</v>
      </c>
      <c r="AC40" s="31" t="str">
        <f t="shared" si="4"/>
        <v/>
      </c>
      <c r="AE40" s="28"/>
      <c r="AF40" s="25">
        <f>$F$18</f>
        <v>1500</v>
      </c>
      <c r="AG40" s="26">
        <f>AF40*AE40</f>
        <v>0</v>
      </c>
      <c r="AH40" s="27"/>
      <c r="AI40" s="30">
        <f t="shared" si="5"/>
        <v>0</v>
      </c>
      <c r="AJ40" s="31" t="str">
        <f t="shared" si="6"/>
        <v/>
      </c>
      <c r="AL40" s="28"/>
      <c r="AM40" s="25">
        <f>$F$18</f>
        <v>1500</v>
      </c>
      <c r="AN40" s="26">
        <f>AM40*AL40</f>
        <v>0</v>
      </c>
      <c r="AO40" s="27"/>
      <c r="AP40" s="30">
        <f t="shared" si="7"/>
        <v>0</v>
      </c>
      <c r="AQ40" s="31" t="str">
        <f t="shared" si="8"/>
        <v/>
      </c>
    </row>
    <row r="41" spans="2:43" ht="38.25" x14ac:dyDescent="0.2">
      <c r="B41" s="46" t="str">
        <f>+'Res (100)'!B41</f>
        <v>Deferral/Variance Account Disposition Rate Rider Group 2</v>
      </c>
      <c r="C41" s="21"/>
      <c r="D41" s="22" t="s">
        <v>27</v>
      </c>
      <c r="E41" s="23"/>
      <c r="F41" s="24"/>
      <c r="G41" s="25">
        <f t="shared" ref="G41:G43" si="23">$F$18</f>
        <v>1500</v>
      </c>
      <c r="H41" s="26">
        <f t="shared" ref="H41:H45" si="24">G41*F41</f>
        <v>0</v>
      </c>
      <c r="I41" s="47"/>
      <c r="J41" s="28">
        <f>+'Res (100)'!J41</f>
        <v>1.1200000000000001</v>
      </c>
      <c r="K41" s="25">
        <v>1</v>
      </c>
      <c r="L41" s="26">
        <f t="shared" ref="L41:L45" si="25">K41*J41</f>
        <v>1.1200000000000001</v>
      </c>
      <c r="M41" s="48"/>
      <c r="N41" s="30">
        <f t="shared" ref="N41:N45" si="26">L41-H41</f>
        <v>1.1200000000000001</v>
      </c>
      <c r="O41" s="31" t="str">
        <f t="shared" ref="O41:O65" si="27">IF((H41)=0,"",(N41/H41))</f>
        <v/>
      </c>
      <c r="Q41" s="28"/>
      <c r="R41" s="25">
        <f t="shared" ref="R41:R43" si="28">$F$18</f>
        <v>1500</v>
      </c>
      <c r="S41" s="26">
        <f t="shared" ref="S41:S43" si="29">R41*Q41</f>
        <v>0</v>
      </c>
      <c r="T41" s="48"/>
      <c r="U41" s="30">
        <f t="shared" si="1"/>
        <v>-1.1200000000000001</v>
      </c>
      <c r="V41" s="31">
        <f t="shared" si="2"/>
        <v>-1</v>
      </c>
      <c r="X41" s="28"/>
      <c r="Y41" s="25">
        <f t="shared" ref="Y41:Y43" si="30">$F$18</f>
        <v>1500</v>
      </c>
      <c r="Z41" s="26">
        <f t="shared" ref="Z41:Z43" si="31">Y41*X41</f>
        <v>0</v>
      </c>
      <c r="AA41" s="48"/>
      <c r="AB41" s="30">
        <f t="shared" si="3"/>
        <v>0</v>
      </c>
      <c r="AC41" s="31" t="str">
        <f t="shared" si="4"/>
        <v/>
      </c>
      <c r="AE41" s="28"/>
      <c r="AF41" s="25">
        <f t="shared" ref="AF41:AF43" si="32">$F$18</f>
        <v>1500</v>
      </c>
      <c r="AG41" s="26">
        <f t="shared" ref="AG41:AG43" si="33">AF41*AE41</f>
        <v>0</v>
      </c>
      <c r="AH41" s="48"/>
      <c r="AI41" s="30">
        <f t="shared" si="5"/>
        <v>0</v>
      </c>
      <c r="AJ41" s="31" t="str">
        <f t="shared" si="6"/>
        <v/>
      </c>
      <c r="AL41" s="28"/>
      <c r="AM41" s="25">
        <f t="shared" ref="AM41:AM43" si="34">$F$18</f>
        <v>1500</v>
      </c>
      <c r="AN41" s="26">
        <f t="shared" ref="AN41:AN43" si="35">AM41*AL41</f>
        <v>0</v>
      </c>
      <c r="AO41" s="48"/>
      <c r="AP41" s="30">
        <f t="shared" si="7"/>
        <v>0</v>
      </c>
      <c r="AQ41" s="31" t="str">
        <f t="shared" si="8"/>
        <v/>
      </c>
    </row>
    <row r="42" spans="2:43" ht="38.25" x14ac:dyDescent="0.2">
      <c r="B42" s="46" t="str">
        <f>+'Res (100)'!B42</f>
        <v>Deferral / Variance Accounts Balances (excluding Global Adj.) - NON-WMP</v>
      </c>
      <c r="C42" s="21"/>
      <c r="D42" s="22" t="s">
        <v>30</v>
      </c>
      <c r="E42" s="23"/>
      <c r="F42" s="24"/>
      <c r="G42" s="25">
        <f t="shared" si="23"/>
        <v>1500</v>
      </c>
      <c r="H42" s="26">
        <f t="shared" si="24"/>
        <v>0</v>
      </c>
      <c r="I42" s="47"/>
      <c r="J42" s="28">
        <f>+'Res (100)'!J42</f>
        <v>-1.5089999999999999E-3</v>
      </c>
      <c r="K42" s="25">
        <f t="shared" ref="K42:K43" si="36">$F$18</f>
        <v>1500</v>
      </c>
      <c r="L42" s="26">
        <f t="shared" si="25"/>
        <v>-2.2635000000000001</v>
      </c>
      <c r="M42" s="48"/>
      <c r="N42" s="30">
        <f t="shared" si="26"/>
        <v>-2.2635000000000001</v>
      </c>
      <c r="O42" s="31" t="str">
        <f t="shared" si="27"/>
        <v/>
      </c>
      <c r="Q42" s="28"/>
      <c r="R42" s="25">
        <f t="shared" si="28"/>
        <v>1500</v>
      </c>
      <c r="S42" s="26">
        <f t="shared" si="29"/>
        <v>0</v>
      </c>
      <c r="T42" s="48"/>
      <c r="U42" s="30">
        <f t="shared" si="1"/>
        <v>2.2635000000000001</v>
      </c>
      <c r="V42" s="31">
        <f t="shared" si="2"/>
        <v>-1</v>
      </c>
      <c r="X42" s="28"/>
      <c r="Y42" s="25">
        <f t="shared" si="30"/>
        <v>1500</v>
      </c>
      <c r="Z42" s="26">
        <f t="shared" si="31"/>
        <v>0</v>
      </c>
      <c r="AA42" s="48"/>
      <c r="AB42" s="30">
        <f t="shared" si="3"/>
        <v>0</v>
      </c>
      <c r="AC42" s="31" t="str">
        <f t="shared" si="4"/>
        <v/>
      </c>
      <c r="AE42" s="28"/>
      <c r="AF42" s="25">
        <f t="shared" si="32"/>
        <v>1500</v>
      </c>
      <c r="AG42" s="26">
        <f t="shared" si="33"/>
        <v>0</v>
      </c>
      <c r="AH42" s="48"/>
      <c r="AI42" s="30">
        <f t="shared" si="5"/>
        <v>0</v>
      </c>
      <c r="AJ42" s="31" t="str">
        <f t="shared" si="6"/>
        <v/>
      </c>
      <c r="AL42" s="28"/>
      <c r="AM42" s="25">
        <f t="shared" si="34"/>
        <v>1500</v>
      </c>
      <c r="AN42" s="26">
        <f t="shared" si="35"/>
        <v>0</v>
      </c>
      <c r="AO42" s="48"/>
      <c r="AP42" s="30">
        <f t="shared" si="7"/>
        <v>0</v>
      </c>
      <c r="AQ42" s="31" t="str">
        <f t="shared" si="8"/>
        <v/>
      </c>
    </row>
    <row r="43" spans="2:43" x14ac:dyDescent="0.2">
      <c r="B43" s="46"/>
      <c r="C43" s="21"/>
      <c r="D43" s="22"/>
      <c r="E43" s="23"/>
      <c r="F43" s="24"/>
      <c r="G43" s="25">
        <f t="shared" si="23"/>
        <v>1500</v>
      </c>
      <c r="H43" s="26">
        <f t="shared" si="24"/>
        <v>0</v>
      </c>
      <c r="I43" s="47"/>
      <c r="J43" s="28"/>
      <c r="K43" s="25">
        <f t="shared" si="36"/>
        <v>1500</v>
      </c>
      <c r="L43" s="26">
        <f t="shared" si="25"/>
        <v>0</v>
      </c>
      <c r="M43" s="48"/>
      <c r="N43" s="30">
        <f t="shared" si="26"/>
        <v>0</v>
      </c>
      <c r="O43" s="31" t="str">
        <f t="shared" si="27"/>
        <v/>
      </c>
      <c r="Q43" s="28"/>
      <c r="R43" s="25">
        <f t="shared" si="28"/>
        <v>1500</v>
      </c>
      <c r="S43" s="26">
        <f t="shared" si="29"/>
        <v>0</v>
      </c>
      <c r="T43" s="48"/>
      <c r="U43" s="30">
        <f t="shared" si="1"/>
        <v>0</v>
      </c>
      <c r="V43" s="31" t="str">
        <f t="shared" si="2"/>
        <v/>
      </c>
      <c r="X43" s="28"/>
      <c r="Y43" s="25">
        <f t="shared" si="30"/>
        <v>1500</v>
      </c>
      <c r="Z43" s="26">
        <f t="shared" si="31"/>
        <v>0</v>
      </c>
      <c r="AA43" s="48"/>
      <c r="AB43" s="30">
        <f t="shared" si="3"/>
        <v>0</v>
      </c>
      <c r="AC43" s="31" t="str">
        <f t="shared" si="4"/>
        <v/>
      </c>
      <c r="AE43" s="28"/>
      <c r="AF43" s="25">
        <f t="shared" si="32"/>
        <v>1500</v>
      </c>
      <c r="AG43" s="26">
        <f t="shared" si="33"/>
        <v>0</v>
      </c>
      <c r="AH43" s="48"/>
      <c r="AI43" s="30">
        <f t="shared" si="5"/>
        <v>0</v>
      </c>
      <c r="AJ43" s="31" t="str">
        <f t="shared" si="6"/>
        <v/>
      </c>
      <c r="AL43" s="28"/>
      <c r="AM43" s="25">
        <f t="shared" si="34"/>
        <v>1500</v>
      </c>
      <c r="AN43" s="26">
        <f t="shared" si="35"/>
        <v>0</v>
      </c>
      <c r="AO43" s="48"/>
      <c r="AP43" s="30">
        <f t="shared" si="7"/>
        <v>0</v>
      </c>
      <c r="AQ43" s="31" t="str">
        <f t="shared" si="8"/>
        <v/>
      </c>
    </row>
    <row r="44" spans="2:43" x14ac:dyDescent="0.2">
      <c r="B44" s="49" t="s">
        <v>35</v>
      </c>
      <c r="C44" s="21"/>
      <c r="D44" s="22" t="s">
        <v>30</v>
      </c>
      <c r="E44" s="23"/>
      <c r="F44" s="50">
        <v>6.0000000000000002E-5</v>
      </c>
      <c r="G44" s="51">
        <f>$F$18*(1+F74)</f>
        <v>1553.7</v>
      </c>
      <c r="H44" s="26">
        <f>G44*F44</f>
        <v>9.3221999999999999E-2</v>
      </c>
      <c r="I44" s="27"/>
      <c r="J44" s="52">
        <v>6.9999999999999994E-5</v>
      </c>
      <c r="K44" s="51">
        <f>$F$18*(1+J74)</f>
        <v>1550.2500000000002</v>
      </c>
      <c r="L44" s="26">
        <f>K44*J44</f>
        <v>0.1085175</v>
      </c>
      <c r="M44" s="27"/>
      <c r="N44" s="30">
        <f>L44-H44</f>
        <v>1.5295500000000004E-2</v>
      </c>
      <c r="O44" s="31">
        <f>IF((H44)=0,"",(N44/H44))</f>
        <v>0.16407607646263761</v>
      </c>
      <c r="Q44" s="52">
        <f>+J44</f>
        <v>6.9999999999999994E-5</v>
      </c>
      <c r="R44" s="51">
        <f>$F$18*(1+Q74)</f>
        <v>1550.2500000000002</v>
      </c>
      <c r="S44" s="26">
        <f>R44*Q44</f>
        <v>0.1085175</v>
      </c>
      <c r="T44" s="27"/>
      <c r="U44" s="30">
        <f t="shared" si="1"/>
        <v>0</v>
      </c>
      <c r="V44" s="31">
        <f t="shared" si="2"/>
        <v>0</v>
      </c>
      <c r="X44" s="52">
        <f>+Q44</f>
        <v>6.9999999999999994E-5</v>
      </c>
      <c r="Y44" s="51">
        <f>$F$18*(1+X74)</f>
        <v>1550.2500000000002</v>
      </c>
      <c r="Z44" s="26">
        <f>Y44*X44</f>
        <v>0.1085175</v>
      </c>
      <c r="AA44" s="27"/>
      <c r="AB44" s="30">
        <f t="shared" si="3"/>
        <v>0</v>
      </c>
      <c r="AC44" s="31">
        <f t="shared" si="4"/>
        <v>0</v>
      </c>
      <c r="AE44" s="52">
        <f>+X44</f>
        <v>6.9999999999999994E-5</v>
      </c>
      <c r="AF44" s="51">
        <f>$F$18*(1+AE74)</f>
        <v>1550.2500000000002</v>
      </c>
      <c r="AG44" s="26">
        <f>AF44*AE44</f>
        <v>0.1085175</v>
      </c>
      <c r="AH44" s="27"/>
      <c r="AI44" s="30">
        <f t="shared" si="5"/>
        <v>0</v>
      </c>
      <c r="AJ44" s="31">
        <f t="shared" si="6"/>
        <v>0</v>
      </c>
      <c r="AL44" s="52">
        <f>+AE44</f>
        <v>6.9999999999999994E-5</v>
      </c>
      <c r="AM44" s="51">
        <f>$F$18*(1+AL74)</f>
        <v>1550.2500000000002</v>
      </c>
      <c r="AN44" s="26">
        <f>AM44*AL44</f>
        <v>0.1085175</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53.700000000000045</v>
      </c>
      <c r="H45" s="26">
        <f t="shared" si="24"/>
        <v>5.4849180000000048</v>
      </c>
      <c r="I45" s="27"/>
      <c r="J45" s="55">
        <f>0.64*$J$55+0.18*$J$56+0.18*$J$57</f>
        <v>0.10214000000000001</v>
      </c>
      <c r="K45" s="54">
        <f>$F$18*(1+$J$74)-$F$18</f>
        <v>50.250000000000227</v>
      </c>
      <c r="L45" s="26">
        <f t="shared" si="25"/>
        <v>5.1325350000000238</v>
      </c>
      <c r="M45" s="27"/>
      <c r="N45" s="30">
        <f t="shared" si="26"/>
        <v>-0.35238299999998102</v>
      </c>
      <c r="O45" s="31">
        <f t="shared" si="27"/>
        <v>-6.4245810055862398E-2</v>
      </c>
      <c r="Q45" s="55">
        <f>0.64*$Q$55+0.18*$Q$56+0.18*$Q$57</f>
        <v>0.10214000000000001</v>
      </c>
      <c r="R45" s="54">
        <f>$F$18*(1+Q74)-$F$18</f>
        <v>50.250000000000227</v>
      </c>
      <c r="S45" s="26">
        <f t="shared" ref="S45" si="37">R45*Q45</f>
        <v>5.1325350000000238</v>
      </c>
      <c r="T45" s="27"/>
      <c r="U45" s="30">
        <f t="shared" si="1"/>
        <v>0</v>
      </c>
      <c r="V45" s="31">
        <f t="shared" si="2"/>
        <v>0</v>
      </c>
      <c r="X45" s="55">
        <f>0.64*$X$55+0.18*$X$56+0.18*$X$57</f>
        <v>0.10214000000000001</v>
      </c>
      <c r="Y45" s="54">
        <f>$F$18*(1+X74)-$F$18</f>
        <v>50.250000000000227</v>
      </c>
      <c r="Z45" s="26">
        <f t="shared" ref="Z45" si="38">Y45*X45</f>
        <v>5.1325350000000238</v>
      </c>
      <c r="AA45" s="27"/>
      <c r="AB45" s="30">
        <f t="shared" si="3"/>
        <v>0</v>
      </c>
      <c r="AC45" s="31">
        <f t="shared" si="4"/>
        <v>0</v>
      </c>
      <c r="AE45" s="55">
        <f>0.64*$AE$55+0.18*$AE$56+0.18*$AE$57</f>
        <v>0.10214000000000001</v>
      </c>
      <c r="AF45" s="54">
        <f>$F$18*(1+AE74)-$F$18</f>
        <v>50.250000000000227</v>
      </c>
      <c r="AG45" s="26">
        <f t="shared" ref="AG45" si="39">AF45*AE45</f>
        <v>5.1325350000000238</v>
      </c>
      <c r="AH45" s="27"/>
      <c r="AI45" s="30">
        <f t="shared" si="5"/>
        <v>0</v>
      </c>
      <c r="AJ45" s="31">
        <f t="shared" si="6"/>
        <v>0</v>
      </c>
      <c r="AL45" s="55">
        <f>0.64*$AL$55+0.18*$AL$56+0.18*$AL$57</f>
        <v>0.10214000000000001</v>
      </c>
      <c r="AM45" s="54">
        <f>$F$18*(1+AL74)-$F$18</f>
        <v>50.250000000000227</v>
      </c>
      <c r="AN45" s="26">
        <f t="shared" ref="AN45" si="40">AM45*AL45</f>
        <v>5.1325350000000238</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7"/>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51.138140000000007</v>
      </c>
      <c r="I47" s="40"/>
      <c r="J47" s="59"/>
      <c r="K47" s="61"/>
      <c r="L47" s="60">
        <f>SUM(L40:L46)+L39</f>
        <v>45.548552500000028</v>
      </c>
      <c r="M47" s="40"/>
      <c r="N47" s="43">
        <f t="shared" ref="N47:N65" si="41">L47-H47</f>
        <v>-5.5895874999999791</v>
      </c>
      <c r="O47" s="44">
        <f t="shared" si="27"/>
        <v>-0.10930369192152821</v>
      </c>
      <c r="Q47" s="59"/>
      <c r="R47" s="61"/>
      <c r="S47" s="60">
        <f>SUM(S40:S46)+S39</f>
        <v>45.291052500000028</v>
      </c>
      <c r="T47" s="40"/>
      <c r="U47" s="43">
        <f t="shared" si="1"/>
        <v>-0.25750000000000028</v>
      </c>
      <c r="V47" s="44">
        <f t="shared" si="2"/>
        <v>-5.6533080826223865E-3</v>
      </c>
      <c r="X47" s="59"/>
      <c r="Y47" s="61"/>
      <c r="Z47" s="60">
        <f>SUM(Z40:Z46)+Z39</f>
        <v>42.281052500000023</v>
      </c>
      <c r="AA47" s="40"/>
      <c r="AB47" s="43">
        <f t="shared" si="3"/>
        <v>-3.0100000000000051</v>
      </c>
      <c r="AC47" s="44">
        <f t="shared" si="4"/>
        <v>-6.6459042876073668E-2</v>
      </c>
      <c r="AE47" s="59"/>
      <c r="AF47" s="61"/>
      <c r="AG47" s="60">
        <f>SUM(AG40:AG46)+AG39</f>
        <v>38.621052500000019</v>
      </c>
      <c r="AH47" s="40"/>
      <c r="AI47" s="43">
        <f t="shared" si="5"/>
        <v>-3.6600000000000037</v>
      </c>
      <c r="AJ47" s="44">
        <f t="shared" si="6"/>
        <v>-8.6563597251984245E-2</v>
      </c>
      <c r="AL47" s="59"/>
      <c r="AM47" s="61"/>
      <c r="AN47" s="60">
        <f>SUM(AN40:AN46)+AN39</f>
        <v>34.131052500000024</v>
      </c>
      <c r="AO47" s="40"/>
      <c r="AP47" s="43">
        <f t="shared" si="7"/>
        <v>-4.4899999999999949</v>
      </c>
      <c r="AQ47" s="44">
        <f t="shared" si="8"/>
        <v>-0.11625783631867601</v>
      </c>
    </row>
    <row r="48" spans="2:43" x14ac:dyDescent="0.2">
      <c r="B48" s="27" t="s">
        <v>39</v>
      </c>
      <c r="C48" s="27"/>
      <c r="D48" s="62" t="s">
        <v>30</v>
      </c>
      <c r="E48" s="63"/>
      <c r="F48" s="28">
        <v>7.7000000000000002E-3</v>
      </c>
      <c r="G48" s="64">
        <f>F18*(1+F74)</f>
        <v>1553.7</v>
      </c>
      <c r="H48" s="26">
        <f>G48*F48</f>
        <v>11.96349</v>
      </c>
      <c r="I48" s="27"/>
      <c r="J48" s="28">
        <v>7.7000000000000002E-3</v>
      </c>
      <c r="K48" s="65">
        <f>F18*(1+J74)</f>
        <v>1550.2500000000002</v>
      </c>
      <c r="L48" s="26">
        <f>K48*J48</f>
        <v>11.936925000000002</v>
      </c>
      <c r="M48" s="27"/>
      <c r="N48" s="30">
        <f t="shared" si="41"/>
        <v>-2.6564999999997951E-2</v>
      </c>
      <c r="O48" s="31">
        <f t="shared" si="27"/>
        <v>-2.2205058891676217E-3</v>
      </c>
      <c r="Q48" s="28">
        <f>+J48</f>
        <v>7.7000000000000002E-3</v>
      </c>
      <c r="R48" s="65">
        <f>$F$18*(1+Q74)</f>
        <v>1550.2500000000002</v>
      </c>
      <c r="S48" s="26">
        <f>R48*Q48</f>
        <v>11.936925000000002</v>
      </c>
      <c r="T48" s="27"/>
      <c r="U48" s="30">
        <f t="shared" si="1"/>
        <v>0</v>
      </c>
      <c r="V48" s="31">
        <f t="shared" si="2"/>
        <v>0</v>
      </c>
      <c r="X48" s="28">
        <f>+Q48</f>
        <v>7.7000000000000002E-3</v>
      </c>
      <c r="Y48" s="65">
        <f>$F$18*(1+X74)</f>
        <v>1550.2500000000002</v>
      </c>
      <c r="Z48" s="26">
        <f>Y48*X48</f>
        <v>11.936925000000002</v>
      </c>
      <c r="AA48" s="27"/>
      <c r="AB48" s="30">
        <f t="shared" si="3"/>
        <v>0</v>
      </c>
      <c r="AC48" s="31">
        <f t="shared" si="4"/>
        <v>0</v>
      </c>
      <c r="AE48" s="28">
        <f>+X48</f>
        <v>7.7000000000000002E-3</v>
      </c>
      <c r="AF48" s="65">
        <f>$F$18*(1+AE74)</f>
        <v>1550.2500000000002</v>
      </c>
      <c r="AG48" s="26">
        <f>AF48*AE48</f>
        <v>11.936925000000002</v>
      </c>
      <c r="AH48" s="27"/>
      <c r="AI48" s="30">
        <f t="shared" si="5"/>
        <v>0</v>
      </c>
      <c r="AJ48" s="31">
        <f t="shared" si="6"/>
        <v>0</v>
      </c>
      <c r="AL48" s="28">
        <f>+AE48</f>
        <v>7.7000000000000002E-3</v>
      </c>
      <c r="AM48" s="65">
        <f>$F$18*(1+AL74)</f>
        <v>1550.2500000000002</v>
      </c>
      <c r="AN48" s="26">
        <f>AM48*AL48</f>
        <v>11.936925000000002</v>
      </c>
      <c r="AO48" s="27"/>
      <c r="AP48" s="30">
        <f t="shared" si="7"/>
        <v>0</v>
      </c>
      <c r="AQ48" s="31">
        <f t="shared" si="8"/>
        <v>0</v>
      </c>
    </row>
    <row r="49" spans="2:43" ht="25.5" x14ac:dyDescent="0.2">
      <c r="B49" s="66" t="s">
        <v>40</v>
      </c>
      <c r="C49" s="27"/>
      <c r="D49" s="62" t="s">
        <v>30</v>
      </c>
      <c r="E49" s="63"/>
      <c r="F49" s="28">
        <v>4.1999999999999997E-3</v>
      </c>
      <c r="G49" s="64">
        <f>G48</f>
        <v>1553.7</v>
      </c>
      <c r="H49" s="26">
        <f>G49*F49</f>
        <v>6.5255399999999995</v>
      </c>
      <c r="I49" s="27"/>
      <c r="J49" s="28">
        <v>4.1999999999999997E-3</v>
      </c>
      <c r="K49" s="65">
        <f>K48</f>
        <v>1550.2500000000002</v>
      </c>
      <c r="L49" s="26">
        <f>K49*J49</f>
        <v>6.5110500000000009</v>
      </c>
      <c r="M49" s="27"/>
      <c r="N49" s="30">
        <f t="shared" si="41"/>
        <v>-1.448999999999856E-2</v>
      </c>
      <c r="O49" s="31">
        <f t="shared" si="27"/>
        <v>-2.2205058891675723E-3</v>
      </c>
      <c r="Q49" s="28">
        <f>+J49</f>
        <v>4.1999999999999997E-3</v>
      </c>
      <c r="R49" s="65">
        <f>R48</f>
        <v>1550.2500000000002</v>
      </c>
      <c r="S49" s="26">
        <f>R49*Q49</f>
        <v>6.5110500000000009</v>
      </c>
      <c r="T49" s="27"/>
      <c r="U49" s="30">
        <f t="shared" si="1"/>
        <v>0</v>
      </c>
      <c r="V49" s="31">
        <f t="shared" si="2"/>
        <v>0</v>
      </c>
      <c r="X49" s="28">
        <f>+Q49</f>
        <v>4.1999999999999997E-3</v>
      </c>
      <c r="Y49" s="65">
        <f>Y48</f>
        <v>1550.2500000000002</v>
      </c>
      <c r="Z49" s="26">
        <f>Y49*X49</f>
        <v>6.5110500000000009</v>
      </c>
      <c r="AA49" s="27"/>
      <c r="AB49" s="30">
        <f t="shared" si="3"/>
        <v>0</v>
      </c>
      <c r="AC49" s="31">
        <f t="shared" si="4"/>
        <v>0</v>
      </c>
      <c r="AE49" s="28">
        <f>+X49</f>
        <v>4.1999999999999997E-3</v>
      </c>
      <c r="AF49" s="65">
        <f>AF48</f>
        <v>1550.2500000000002</v>
      </c>
      <c r="AG49" s="26">
        <f>AF49*AE49</f>
        <v>6.5110500000000009</v>
      </c>
      <c r="AH49" s="27"/>
      <c r="AI49" s="30">
        <f t="shared" si="5"/>
        <v>0</v>
      </c>
      <c r="AJ49" s="31">
        <f t="shared" si="6"/>
        <v>0</v>
      </c>
      <c r="AL49" s="28">
        <f>+AE49</f>
        <v>4.1999999999999997E-3</v>
      </c>
      <c r="AM49" s="65">
        <f>AM48</f>
        <v>1550.2500000000002</v>
      </c>
      <c r="AN49" s="26">
        <f>AM49*AL49</f>
        <v>6.5110500000000009</v>
      </c>
      <c r="AO49" s="27"/>
      <c r="AP49" s="30">
        <f t="shared" si="7"/>
        <v>0</v>
      </c>
      <c r="AQ49" s="31">
        <f t="shared" si="8"/>
        <v>0</v>
      </c>
    </row>
    <row r="50" spans="2:43" ht="25.5" x14ac:dyDescent="0.2">
      <c r="B50" s="56" t="s">
        <v>41</v>
      </c>
      <c r="C50" s="35"/>
      <c r="D50" s="35"/>
      <c r="E50" s="35"/>
      <c r="F50" s="67"/>
      <c r="G50" s="59"/>
      <c r="H50" s="60">
        <f>SUM(H47:H49)</f>
        <v>69.627170000000007</v>
      </c>
      <c r="I50" s="68"/>
      <c r="J50" s="69"/>
      <c r="K50" s="70"/>
      <c r="L50" s="60">
        <f>SUM(L47:L49)</f>
        <v>63.996527500000028</v>
      </c>
      <c r="M50" s="68"/>
      <c r="N50" s="43">
        <f t="shared" si="41"/>
        <v>-5.6306424999999791</v>
      </c>
      <c r="O50" s="44">
        <f t="shared" si="27"/>
        <v>-8.0868467007922037E-2</v>
      </c>
      <c r="Q50" s="69"/>
      <c r="R50" s="70"/>
      <c r="S50" s="60">
        <f>SUM(S47:S49)</f>
        <v>63.739027500000034</v>
      </c>
      <c r="T50" s="68"/>
      <c r="U50" s="43">
        <f t="shared" si="1"/>
        <v>-0.25749999999999318</v>
      </c>
      <c r="V50" s="44">
        <f t="shared" si="2"/>
        <v>-4.0236558147626533E-3</v>
      </c>
      <c r="X50" s="69"/>
      <c r="Y50" s="70"/>
      <c r="Z50" s="60">
        <f>SUM(Z47:Z49)</f>
        <v>60.729027500000029</v>
      </c>
      <c r="AA50" s="68"/>
      <c r="AB50" s="43">
        <f t="shared" si="3"/>
        <v>-3.0100000000000051</v>
      </c>
      <c r="AC50" s="44">
        <f t="shared" si="4"/>
        <v>-4.7223814326316844E-2</v>
      </c>
      <c r="AE50" s="69"/>
      <c r="AF50" s="70"/>
      <c r="AG50" s="60">
        <f>SUM(AG47:AG49)</f>
        <v>57.069027500000018</v>
      </c>
      <c r="AH50" s="68"/>
      <c r="AI50" s="43">
        <f t="shared" si="5"/>
        <v>-3.6600000000000108</v>
      </c>
      <c r="AJ50" s="44">
        <f t="shared" si="6"/>
        <v>-6.0267719584345542E-2</v>
      </c>
      <c r="AL50" s="69"/>
      <c r="AM50" s="70"/>
      <c r="AN50" s="60">
        <f>SUM(AN47:AN49)</f>
        <v>52.579027500000024</v>
      </c>
      <c r="AO50" s="68"/>
      <c r="AP50" s="43">
        <f t="shared" si="7"/>
        <v>-4.4899999999999949</v>
      </c>
      <c r="AQ50" s="44">
        <f t="shared" si="8"/>
        <v>-7.8676651709195383E-2</v>
      </c>
    </row>
    <row r="51" spans="2:43" ht="25.5" x14ac:dyDescent="0.2">
      <c r="B51" s="71" t="s">
        <v>42</v>
      </c>
      <c r="C51" s="21"/>
      <c r="D51" s="22" t="s">
        <v>30</v>
      </c>
      <c r="E51" s="23"/>
      <c r="F51" s="72">
        <v>4.4000000000000003E-3</v>
      </c>
      <c r="G51" s="64">
        <f>G49</f>
        <v>1553.7</v>
      </c>
      <c r="H51" s="73">
        <f t="shared" ref="H51:H57" si="42">G51*F51</f>
        <v>6.8362800000000004</v>
      </c>
      <c r="I51" s="27"/>
      <c r="J51" s="72">
        <v>4.4000000000000003E-3</v>
      </c>
      <c r="K51" s="65">
        <f>K49</f>
        <v>1550.2500000000002</v>
      </c>
      <c r="L51" s="73">
        <f t="shared" ref="L51:L57" si="43">K51*J51</f>
        <v>6.8211000000000013</v>
      </c>
      <c r="M51" s="27"/>
      <c r="N51" s="30">
        <f t="shared" si="41"/>
        <v>-1.5179999999999083E-2</v>
      </c>
      <c r="O51" s="74">
        <f t="shared" si="27"/>
        <v>-2.2205058891676586E-3</v>
      </c>
      <c r="Q51" s="72">
        <f>+J51</f>
        <v>4.4000000000000003E-3</v>
      </c>
      <c r="R51" s="65">
        <f>R49</f>
        <v>1550.2500000000002</v>
      </c>
      <c r="S51" s="73">
        <f t="shared" ref="S51:S57" si="44">R51*Q51</f>
        <v>6.8211000000000013</v>
      </c>
      <c r="T51" s="27"/>
      <c r="U51" s="30">
        <f t="shared" si="1"/>
        <v>0</v>
      </c>
      <c r="V51" s="74">
        <f t="shared" si="2"/>
        <v>0</v>
      </c>
      <c r="X51" s="72">
        <f>+Q51</f>
        <v>4.4000000000000003E-3</v>
      </c>
      <c r="Y51" s="65">
        <f>Y49</f>
        <v>1550.2500000000002</v>
      </c>
      <c r="Z51" s="73">
        <f t="shared" ref="Z51:Z57" si="45">Y51*X51</f>
        <v>6.8211000000000013</v>
      </c>
      <c r="AA51" s="27"/>
      <c r="AB51" s="30">
        <f t="shared" si="3"/>
        <v>0</v>
      </c>
      <c r="AC51" s="74">
        <f t="shared" si="4"/>
        <v>0</v>
      </c>
      <c r="AE51" s="72">
        <f>+X51</f>
        <v>4.4000000000000003E-3</v>
      </c>
      <c r="AF51" s="65">
        <f>AF49</f>
        <v>1550.2500000000002</v>
      </c>
      <c r="AG51" s="73">
        <f t="shared" ref="AG51:AG57" si="46">AF51*AE51</f>
        <v>6.8211000000000013</v>
      </c>
      <c r="AH51" s="27"/>
      <c r="AI51" s="30">
        <f t="shared" si="5"/>
        <v>0</v>
      </c>
      <c r="AJ51" s="74">
        <f t="shared" si="6"/>
        <v>0</v>
      </c>
      <c r="AL51" s="72">
        <f>+AE51</f>
        <v>4.4000000000000003E-3</v>
      </c>
      <c r="AM51" s="65">
        <f>AM49</f>
        <v>1550.2500000000002</v>
      </c>
      <c r="AN51" s="73">
        <f t="shared" ref="AN51:AN57" si="47">AM51*AL51</f>
        <v>6.8211000000000013</v>
      </c>
      <c r="AO51" s="27"/>
      <c r="AP51" s="30">
        <f t="shared" si="7"/>
        <v>0</v>
      </c>
      <c r="AQ51" s="74">
        <f t="shared" si="8"/>
        <v>0</v>
      </c>
    </row>
    <row r="52" spans="2:43" ht="25.5" x14ac:dyDescent="0.2">
      <c r="B52" s="71" t="s">
        <v>43</v>
      </c>
      <c r="C52" s="21"/>
      <c r="D52" s="22" t="s">
        <v>30</v>
      </c>
      <c r="E52" s="23"/>
      <c r="F52" s="72">
        <v>1.2999999999999999E-3</v>
      </c>
      <c r="G52" s="64">
        <f>G49</f>
        <v>1553.7</v>
      </c>
      <c r="H52" s="73">
        <f t="shared" si="42"/>
        <v>2.0198100000000001</v>
      </c>
      <c r="I52" s="27"/>
      <c r="J52" s="72">
        <v>1.2999999999999999E-3</v>
      </c>
      <c r="K52" s="65">
        <f>K49</f>
        <v>1550.2500000000002</v>
      </c>
      <c r="L52" s="73">
        <f t="shared" si="43"/>
        <v>2.0153250000000003</v>
      </c>
      <c r="M52" s="27"/>
      <c r="N52" s="30">
        <f t="shared" si="41"/>
        <v>-4.4849999999998502E-3</v>
      </c>
      <c r="O52" s="74">
        <f t="shared" si="27"/>
        <v>-2.2205058891677188E-3</v>
      </c>
      <c r="Q52" s="72">
        <f>+J52</f>
        <v>1.2999999999999999E-3</v>
      </c>
      <c r="R52" s="65">
        <f>R49</f>
        <v>1550.2500000000002</v>
      </c>
      <c r="S52" s="73">
        <f t="shared" si="44"/>
        <v>2.0153250000000003</v>
      </c>
      <c r="T52" s="27"/>
      <c r="U52" s="30">
        <f t="shared" si="1"/>
        <v>0</v>
      </c>
      <c r="V52" s="74">
        <f t="shared" si="2"/>
        <v>0</v>
      </c>
      <c r="X52" s="72">
        <f>+Q52</f>
        <v>1.2999999999999999E-3</v>
      </c>
      <c r="Y52" s="65">
        <f>Y49</f>
        <v>1550.2500000000002</v>
      </c>
      <c r="Z52" s="73">
        <f t="shared" si="45"/>
        <v>2.0153250000000003</v>
      </c>
      <c r="AA52" s="27"/>
      <c r="AB52" s="30">
        <f t="shared" si="3"/>
        <v>0</v>
      </c>
      <c r="AC52" s="74">
        <f t="shared" si="4"/>
        <v>0</v>
      </c>
      <c r="AE52" s="72">
        <f>+X52</f>
        <v>1.2999999999999999E-3</v>
      </c>
      <c r="AF52" s="65">
        <f>AF49</f>
        <v>1550.2500000000002</v>
      </c>
      <c r="AG52" s="73">
        <f t="shared" si="46"/>
        <v>2.0153250000000003</v>
      </c>
      <c r="AH52" s="27"/>
      <c r="AI52" s="30">
        <f t="shared" si="5"/>
        <v>0</v>
      </c>
      <c r="AJ52" s="74">
        <f t="shared" si="6"/>
        <v>0</v>
      </c>
      <c r="AL52" s="72">
        <f>+AE52</f>
        <v>1.2999999999999999E-3</v>
      </c>
      <c r="AM52" s="65">
        <f>AM49</f>
        <v>1550.2500000000002</v>
      </c>
      <c r="AN52" s="73">
        <f t="shared" si="47"/>
        <v>2.0153250000000003</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7"/>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1500</v>
      </c>
      <c r="H54" s="73">
        <f t="shared" si="42"/>
        <v>10.41</v>
      </c>
      <c r="I54" s="27"/>
      <c r="J54" s="72">
        <f>+F54</f>
        <v>6.94E-3</v>
      </c>
      <c r="K54" s="76">
        <f>$F$18</f>
        <v>1500</v>
      </c>
      <c r="L54" s="73">
        <f t="shared" si="43"/>
        <v>10.41</v>
      </c>
      <c r="M54" s="27"/>
      <c r="N54" s="30">
        <f t="shared" si="41"/>
        <v>0</v>
      </c>
      <c r="O54" s="74">
        <f t="shared" si="27"/>
        <v>0</v>
      </c>
      <c r="Q54" s="72">
        <f>+J54</f>
        <v>6.94E-3</v>
      </c>
      <c r="R54" s="76">
        <f>$F$18</f>
        <v>1500</v>
      </c>
      <c r="S54" s="73">
        <f t="shared" si="44"/>
        <v>10.41</v>
      </c>
      <c r="T54" s="27"/>
      <c r="U54" s="30">
        <f t="shared" si="1"/>
        <v>0</v>
      </c>
      <c r="V54" s="74">
        <f t="shared" si="2"/>
        <v>0</v>
      </c>
      <c r="X54" s="72">
        <f>+Q54</f>
        <v>6.94E-3</v>
      </c>
      <c r="Y54" s="76">
        <f>$F$18</f>
        <v>1500</v>
      </c>
      <c r="Z54" s="73">
        <f t="shared" si="45"/>
        <v>10.41</v>
      </c>
      <c r="AA54" s="27"/>
      <c r="AB54" s="30">
        <f t="shared" si="3"/>
        <v>0</v>
      </c>
      <c r="AC54" s="74">
        <f t="shared" si="4"/>
        <v>0</v>
      </c>
      <c r="AE54" s="72">
        <f>+X54</f>
        <v>6.94E-3</v>
      </c>
      <c r="AF54" s="76">
        <f>$F$18</f>
        <v>1500</v>
      </c>
      <c r="AG54" s="73">
        <f t="shared" si="46"/>
        <v>10.41</v>
      </c>
      <c r="AH54" s="27"/>
      <c r="AI54" s="30">
        <f t="shared" si="5"/>
        <v>0</v>
      </c>
      <c r="AJ54" s="74">
        <f t="shared" si="6"/>
        <v>0</v>
      </c>
      <c r="AL54" s="72">
        <f>+AE54</f>
        <v>6.94E-3</v>
      </c>
      <c r="AM54" s="76">
        <f>$F$18</f>
        <v>1500</v>
      </c>
      <c r="AN54" s="73">
        <f t="shared" si="47"/>
        <v>10.41</v>
      </c>
      <c r="AO54" s="27"/>
      <c r="AP54" s="30">
        <f t="shared" si="7"/>
        <v>0</v>
      </c>
      <c r="AQ54" s="74">
        <f t="shared" si="8"/>
        <v>0</v>
      </c>
    </row>
    <row r="55" spans="2:43" x14ac:dyDescent="0.2">
      <c r="B55" s="49" t="s">
        <v>46</v>
      </c>
      <c r="C55" s="21"/>
      <c r="D55" s="22"/>
      <c r="E55" s="23"/>
      <c r="F55" s="72">
        <v>0.08</v>
      </c>
      <c r="G55" s="77">
        <f>0.64*$F$18</f>
        <v>960</v>
      </c>
      <c r="H55" s="73">
        <f t="shared" si="42"/>
        <v>76.8</v>
      </c>
      <c r="I55" s="27"/>
      <c r="J55" s="72">
        <v>0.08</v>
      </c>
      <c r="K55" s="77">
        <f>$G$55</f>
        <v>960</v>
      </c>
      <c r="L55" s="73">
        <f t="shared" si="43"/>
        <v>76.8</v>
      </c>
      <c r="M55" s="27"/>
      <c r="N55" s="30">
        <f t="shared" si="41"/>
        <v>0</v>
      </c>
      <c r="O55" s="74">
        <f t="shared" si="27"/>
        <v>0</v>
      </c>
      <c r="Q55" s="72">
        <v>0.08</v>
      </c>
      <c r="R55" s="77">
        <f>$G$55</f>
        <v>960</v>
      </c>
      <c r="S55" s="73">
        <f t="shared" si="44"/>
        <v>76.8</v>
      </c>
      <c r="T55" s="27"/>
      <c r="U55" s="30">
        <f t="shared" si="1"/>
        <v>0</v>
      </c>
      <c r="V55" s="74">
        <f t="shared" si="2"/>
        <v>0</v>
      </c>
      <c r="X55" s="72">
        <v>0.08</v>
      </c>
      <c r="Y55" s="77">
        <f>$G$55</f>
        <v>960</v>
      </c>
      <c r="Z55" s="73">
        <f t="shared" si="45"/>
        <v>76.8</v>
      </c>
      <c r="AA55" s="27"/>
      <c r="AB55" s="30">
        <f t="shared" si="3"/>
        <v>0</v>
      </c>
      <c r="AC55" s="74">
        <f t="shared" si="4"/>
        <v>0</v>
      </c>
      <c r="AE55" s="72">
        <v>0.08</v>
      </c>
      <c r="AF55" s="77">
        <f>$G$55</f>
        <v>960</v>
      </c>
      <c r="AG55" s="73">
        <f t="shared" si="46"/>
        <v>76.8</v>
      </c>
      <c r="AH55" s="27"/>
      <c r="AI55" s="30">
        <f t="shared" si="5"/>
        <v>0</v>
      </c>
      <c r="AJ55" s="74">
        <f t="shared" si="6"/>
        <v>0</v>
      </c>
      <c r="AL55" s="72">
        <v>0.08</v>
      </c>
      <c r="AM55" s="77">
        <f>$G$55</f>
        <v>960</v>
      </c>
      <c r="AN55" s="73">
        <f t="shared" si="47"/>
        <v>76.8</v>
      </c>
      <c r="AO55" s="27"/>
      <c r="AP55" s="30">
        <f t="shared" si="7"/>
        <v>0</v>
      </c>
      <c r="AQ55" s="74">
        <f t="shared" si="8"/>
        <v>0</v>
      </c>
    </row>
    <row r="56" spans="2:43" x14ac:dyDescent="0.2">
      <c r="B56" s="49" t="s">
        <v>47</v>
      </c>
      <c r="C56" s="21"/>
      <c r="D56" s="22"/>
      <c r="E56" s="23"/>
      <c r="F56" s="72">
        <v>0.122</v>
      </c>
      <c r="G56" s="77">
        <f>0.18*$F$18</f>
        <v>270</v>
      </c>
      <c r="H56" s="73">
        <f t="shared" si="42"/>
        <v>32.94</v>
      </c>
      <c r="I56" s="27"/>
      <c r="J56" s="72">
        <v>0.122</v>
      </c>
      <c r="K56" s="77">
        <f>$G$56</f>
        <v>270</v>
      </c>
      <c r="L56" s="73">
        <f t="shared" si="43"/>
        <v>32.94</v>
      </c>
      <c r="M56" s="27"/>
      <c r="N56" s="30">
        <f t="shared" si="41"/>
        <v>0</v>
      </c>
      <c r="O56" s="74">
        <f t="shared" si="27"/>
        <v>0</v>
      </c>
      <c r="Q56" s="72">
        <v>0.122</v>
      </c>
      <c r="R56" s="77">
        <f>$G$56</f>
        <v>270</v>
      </c>
      <c r="S56" s="73">
        <f t="shared" si="44"/>
        <v>32.94</v>
      </c>
      <c r="T56" s="27"/>
      <c r="U56" s="30">
        <f t="shared" si="1"/>
        <v>0</v>
      </c>
      <c r="V56" s="74">
        <f t="shared" si="2"/>
        <v>0</v>
      </c>
      <c r="X56" s="72">
        <v>0.122</v>
      </c>
      <c r="Y56" s="77">
        <f>$G$56</f>
        <v>270</v>
      </c>
      <c r="Z56" s="73">
        <f t="shared" si="45"/>
        <v>32.94</v>
      </c>
      <c r="AA56" s="27"/>
      <c r="AB56" s="30">
        <f t="shared" si="3"/>
        <v>0</v>
      </c>
      <c r="AC56" s="74">
        <f t="shared" si="4"/>
        <v>0</v>
      </c>
      <c r="AE56" s="72">
        <v>0.122</v>
      </c>
      <c r="AF56" s="77">
        <f>$G$56</f>
        <v>270</v>
      </c>
      <c r="AG56" s="73">
        <f t="shared" si="46"/>
        <v>32.94</v>
      </c>
      <c r="AH56" s="27"/>
      <c r="AI56" s="30">
        <f t="shared" si="5"/>
        <v>0</v>
      </c>
      <c r="AJ56" s="74">
        <f t="shared" si="6"/>
        <v>0</v>
      </c>
      <c r="AL56" s="72">
        <v>0.122</v>
      </c>
      <c r="AM56" s="77">
        <f>$G$56</f>
        <v>270</v>
      </c>
      <c r="AN56" s="73">
        <f t="shared" si="47"/>
        <v>32.94</v>
      </c>
      <c r="AO56" s="27"/>
      <c r="AP56" s="30">
        <f t="shared" si="7"/>
        <v>0</v>
      </c>
      <c r="AQ56" s="74">
        <f t="shared" si="8"/>
        <v>0</v>
      </c>
    </row>
    <row r="57" spans="2:43" x14ac:dyDescent="0.2">
      <c r="B57" s="11" t="s">
        <v>48</v>
      </c>
      <c r="C57" s="21"/>
      <c r="D57" s="22"/>
      <c r="E57" s="23"/>
      <c r="F57" s="72">
        <v>0.161</v>
      </c>
      <c r="G57" s="77">
        <f>0.18*$F$18</f>
        <v>270</v>
      </c>
      <c r="H57" s="73">
        <f t="shared" si="42"/>
        <v>43.47</v>
      </c>
      <c r="I57" s="27"/>
      <c r="J57" s="72">
        <v>0.161</v>
      </c>
      <c r="K57" s="77">
        <f>$G$57</f>
        <v>270</v>
      </c>
      <c r="L57" s="73">
        <f t="shared" si="43"/>
        <v>43.47</v>
      </c>
      <c r="M57" s="27"/>
      <c r="N57" s="30">
        <f t="shared" si="41"/>
        <v>0</v>
      </c>
      <c r="O57" s="74">
        <f t="shared" si="27"/>
        <v>0</v>
      </c>
      <c r="Q57" s="72">
        <v>0.161</v>
      </c>
      <c r="R57" s="77">
        <f>$G$57</f>
        <v>270</v>
      </c>
      <c r="S57" s="73">
        <f t="shared" si="44"/>
        <v>43.47</v>
      </c>
      <c r="T57" s="27"/>
      <c r="U57" s="30">
        <f t="shared" si="1"/>
        <v>0</v>
      </c>
      <c r="V57" s="74">
        <f t="shared" si="2"/>
        <v>0</v>
      </c>
      <c r="X57" s="72">
        <v>0.161</v>
      </c>
      <c r="Y57" s="77">
        <f>$G$57</f>
        <v>270</v>
      </c>
      <c r="Z57" s="73">
        <f t="shared" si="45"/>
        <v>43.47</v>
      </c>
      <c r="AA57" s="27"/>
      <c r="AB57" s="30">
        <f t="shared" si="3"/>
        <v>0</v>
      </c>
      <c r="AC57" s="74">
        <f t="shared" si="4"/>
        <v>0</v>
      </c>
      <c r="AE57" s="72">
        <v>0.161</v>
      </c>
      <c r="AF57" s="77">
        <f>$G$57</f>
        <v>270</v>
      </c>
      <c r="AG57" s="73">
        <f t="shared" si="46"/>
        <v>43.47</v>
      </c>
      <c r="AH57" s="27"/>
      <c r="AI57" s="30">
        <f t="shared" si="5"/>
        <v>0</v>
      </c>
      <c r="AJ57" s="74">
        <f t="shared" si="6"/>
        <v>0</v>
      </c>
      <c r="AL57" s="72">
        <v>0.161</v>
      </c>
      <c r="AM57" s="77">
        <f>$G$57</f>
        <v>270</v>
      </c>
      <c r="AN57" s="73">
        <f t="shared" si="47"/>
        <v>43.47</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600</v>
      </c>
      <c r="H58" s="73">
        <f>G58*F58</f>
        <v>56.4</v>
      </c>
      <c r="I58" s="83"/>
      <c r="J58" s="72">
        <v>9.4E-2</v>
      </c>
      <c r="K58" s="82">
        <f>$G$58</f>
        <v>600</v>
      </c>
      <c r="L58" s="73">
        <f>K58*J58</f>
        <v>56.4</v>
      </c>
      <c r="M58" s="83"/>
      <c r="N58" s="84">
        <f t="shared" si="41"/>
        <v>0</v>
      </c>
      <c r="O58" s="74">
        <f t="shared" si="27"/>
        <v>0</v>
      </c>
      <c r="Q58" s="72">
        <v>9.4E-2</v>
      </c>
      <c r="R58" s="82">
        <f>$G$58</f>
        <v>600</v>
      </c>
      <c r="S58" s="73">
        <f>R58*Q58</f>
        <v>56.4</v>
      </c>
      <c r="T58" s="83"/>
      <c r="U58" s="84">
        <f t="shared" si="1"/>
        <v>0</v>
      </c>
      <c r="V58" s="74">
        <f t="shared" si="2"/>
        <v>0</v>
      </c>
      <c r="X58" s="72">
        <v>9.4E-2</v>
      </c>
      <c r="Y58" s="82">
        <f>$G$58</f>
        <v>600</v>
      </c>
      <c r="Z58" s="73">
        <f>Y58*X58</f>
        <v>56.4</v>
      </c>
      <c r="AA58" s="83"/>
      <c r="AB58" s="84">
        <f t="shared" si="3"/>
        <v>0</v>
      </c>
      <c r="AC58" s="74">
        <f t="shared" si="4"/>
        <v>0</v>
      </c>
      <c r="AE58" s="72">
        <v>9.4E-2</v>
      </c>
      <c r="AF58" s="82">
        <f>$G$58</f>
        <v>600</v>
      </c>
      <c r="AG58" s="73">
        <f>AF58*AE58</f>
        <v>56.4</v>
      </c>
      <c r="AH58" s="83"/>
      <c r="AI58" s="84">
        <f t="shared" si="5"/>
        <v>0</v>
      </c>
      <c r="AJ58" s="74">
        <f t="shared" si="6"/>
        <v>0</v>
      </c>
      <c r="AL58" s="72">
        <v>9.4E-2</v>
      </c>
      <c r="AM58" s="82">
        <f>$G$58</f>
        <v>600</v>
      </c>
      <c r="AN58" s="73">
        <f>AM58*AL58</f>
        <v>56.4</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900</v>
      </c>
      <c r="H59" s="73">
        <f>G59*F59</f>
        <v>99</v>
      </c>
      <c r="I59" s="83"/>
      <c r="J59" s="72">
        <v>0.11</v>
      </c>
      <c r="K59" s="82">
        <f>$G$59</f>
        <v>900</v>
      </c>
      <c r="L59" s="73">
        <f>K59*J59</f>
        <v>99</v>
      </c>
      <c r="M59" s="83"/>
      <c r="N59" s="84">
        <f t="shared" si="41"/>
        <v>0</v>
      </c>
      <c r="O59" s="74">
        <f t="shared" si="27"/>
        <v>0</v>
      </c>
      <c r="Q59" s="72">
        <v>0.11</v>
      </c>
      <c r="R59" s="82">
        <f>$G$59</f>
        <v>900</v>
      </c>
      <c r="S59" s="73">
        <f>R59*Q59</f>
        <v>99</v>
      </c>
      <c r="T59" s="83"/>
      <c r="U59" s="84">
        <f t="shared" si="1"/>
        <v>0</v>
      </c>
      <c r="V59" s="74">
        <f t="shared" si="2"/>
        <v>0</v>
      </c>
      <c r="X59" s="72">
        <v>0.11</v>
      </c>
      <c r="Y59" s="82">
        <f>$G$59</f>
        <v>900</v>
      </c>
      <c r="Z59" s="73">
        <f>Y59*X59</f>
        <v>99</v>
      </c>
      <c r="AA59" s="83"/>
      <c r="AB59" s="84">
        <f t="shared" si="3"/>
        <v>0</v>
      </c>
      <c r="AC59" s="74">
        <f t="shared" si="4"/>
        <v>0</v>
      </c>
      <c r="AE59" s="72">
        <v>0.11</v>
      </c>
      <c r="AF59" s="82">
        <f>$G$59</f>
        <v>900</v>
      </c>
      <c r="AG59" s="73">
        <f>AF59*AE59</f>
        <v>99</v>
      </c>
      <c r="AH59" s="83"/>
      <c r="AI59" s="84">
        <f t="shared" si="5"/>
        <v>0</v>
      </c>
      <c r="AJ59" s="74">
        <f t="shared" si="6"/>
        <v>0</v>
      </c>
      <c r="AL59" s="72">
        <v>0.11</v>
      </c>
      <c r="AM59" s="82">
        <f>$G$59</f>
        <v>900</v>
      </c>
      <c r="AN59" s="73">
        <f>AM59*AL59</f>
        <v>99</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242.35326000000001</v>
      </c>
      <c r="I61" s="100"/>
      <c r="J61" s="101"/>
      <c r="K61" s="101"/>
      <c r="L61" s="99">
        <f>SUM(L51:L57,L50)</f>
        <v>236.70295250000004</v>
      </c>
      <c r="M61" s="102"/>
      <c r="N61" s="103">
        <f t="shared" ref="N61" si="48">L61-H61</f>
        <v>-5.6503074999999683</v>
      </c>
      <c r="O61" s="104">
        <f t="shared" ref="O61" si="49">IF((H61)=0,"",(N61/H61))</f>
        <v>-2.3314344935982986E-2</v>
      </c>
      <c r="Q61" s="101"/>
      <c r="R61" s="101"/>
      <c r="S61" s="103">
        <f>SUM(S51:S57,S50)</f>
        <v>236.44545250000004</v>
      </c>
      <c r="T61" s="102"/>
      <c r="U61" s="103">
        <f t="shared" si="1"/>
        <v>-0.25749999999999318</v>
      </c>
      <c r="V61" s="104">
        <f>IF((L61)=0,"",(U61/L61))</f>
        <v>-1.0878613776479748E-3</v>
      </c>
      <c r="X61" s="101"/>
      <c r="Y61" s="101"/>
      <c r="Z61" s="103">
        <f>SUM(Z51:Z57,Z50)</f>
        <v>233.43545250000003</v>
      </c>
      <c r="AA61" s="102"/>
      <c r="AB61" s="103">
        <f t="shared" si="3"/>
        <v>-3.0100000000000193</v>
      </c>
      <c r="AC61" s="104">
        <f>IF((S61)=0,"",(AB61/S61))</f>
        <v>-1.2730208884013191E-2</v>
      </c>
      <c r="AE61" s="101"/>
      <c r="AF61" s="101"/>
      <c r="AG61" s="103">
        <f>SUM(AG51:AG57,AG50)</f>
        <v>229.77545250000003</v>
      </c>
      <c r="AH61" s="102"/>
      <c r="AI61" s="103">
        <f t="shared" ref="AI61:AI65" si="50">AG61-Z61</f>
        <v>-3.6599999999999966</v>
      </c>
      <c r="AJ61" s="104">
        <f>IF((Z61)=0,"",(AI61/Z61))</f>
        <v>-1.5678852379974271E-2</v>
      </c>
      <c r="AL61" s="101"/>
      <c r="AM61" s="101"/>
      <c r="AN61" s="103">
        <f>SUM(AN51:AN57,AN50)</f>
        <v>225.28545250000002</v>
      </c>
      <c r="AO61" s="102"/>
      <c r="AP61" s="103">
        <f t="shared" ref="AP61:AP65" si="51">AN61-AG61</f>
        <v>-4.4900000000000091</v>
      </c>
      <c r="AQ61" s="104">
        <f>IF((AG61)=0,"",(AP61/AG61))</f>
        <v>-1.9540816702341205E-2</v>
      </c>
    </row>
    <row r="62" spans="2:43" x14ac:dyDescent="0.2">
      <c r="B62" s="105" t="s">
        <v>52</v>
      </c>
      <c r="C62" s="21"/>
      <c r="D62" s="21"/>
      <c r="E62" s="21"/>
      <c r="F62" s="106">
        <v>0.13</v>
      </c>
      <c r="G62" s="107"/>
      <c r="H62" s="108">
        <f>H61*F62</f>
        <v>31.505923800000001</v>
      </c>
      <c r="I62" s="109"/>
      <c r="J62" s="110">
        <v>0.13</v>
      </c>
      <c r="K62" s="109"/>
      <c r="L62" s="111">
        <f>L61*J62</f>
        <v>30.771383825000004</v>
      </c>
      <c r="M62" s="112"/>
      <c r="N62" s="113">
        <f t="shared" si="41"/>
        <v>-0.73453997499999701</v>
      </c>
      <c r="O62" s="114">
        <f t="shared" si="27"/>
        <v>-2.3314344935983021E-2</v>
      </c>
      <c r="Q62" s="110">
        <v>0.13</v>
      </c>
      <c r="R62" s="109"/>
      <c r="S62" s="111">
        <f>S61*Q62</f>
        <v>30.737908825000005</v>
      </c>
      <c r="T62" s="112"/>
      <c r="U62" s="113">
        <f t="shared" si="1"/>
        <v>-3.3474999999999255E-2</v>
      </c>
      <c r="V62" s="114">
        <f t="shared" ref="V62:V71" si="52">IF((L62)=0,"",(U62/L62))</f>
        <v>-1.0878613776479794E-3</v>
      </c>
      <c r="X62" s="110">
        <v>0.13</v>
      </c>
      <c r="Y62" s="109"/>
      <c r="Z62" s="111">
        <f>Z61*X62</f>
        <v>30.346608825000004</v>
      </c>
      <c r="AA62" s="112"/>
      <c r="AB62" s="113">
        <f t="shared" si="3"/>
        <v>-0.39130000000000109</v>
      </c>
      <c r="AC62" s="114">
        <f t="shared" ref="AC62:AC71" si="53">IF((S62)=0,"",(AB62/S62))</f>
        <v>-1.2730208884013144E-2</v>
      </c>
      <c r="AE62" s="110">
        <v>0.13</v>
      </c>
      <c r="AF62" s="109"/>
      <c r="AG62" s="111">
        <f>AG61*AE62</f>
        <v>29.870808825000005</v>
      </c>
      <c r="AH62" s="112"/>
      <c r="AI62" s="113">
        <f t="shared" si="50"/>
        <v>-0.47579999999999956</v>
      </c>
      <c r="AJ62" s="114">
        <f t="shared" ref="AJ62:AJ71" si="54">IF((Z62)=0,"",(AI62/Z62))</f>
        <v>-1.5678852379974271E-2</v>
      </c>
      <c r="AL62" s="110">
        <v>0.13</v>
      </c>
      <c r="AM62" s="109"/>
      <c r="AN62" s="111">
        <f>AN61*AL62</f>
        <v>29.287108825000004</v>
      </c>
      <c r="AO62" s="112"/>
      <c r="AP62" s="113">
        <f t="shared" si="51"/>
        <v>-0.58370000000000033</v>
      </c>
      <c r="AQ62" s="114">
        <f t="shared" ref="AQ62:AQ71" si="55">IF((AG62)=0,"",(AP62/AG62))</f>
        <v>-1.9540816702341177E-2</v>
      </c>
    </row>
    <row r="63" spans="2:43" x14ac:dyDescent="0.2">
      <c r="B63" s="115" t="s">
        <v>53</v>
      </c>
      <c r="C63" s="21"/>
      <c r="D63" s="21"/>
      <c r="E63" s="21"/>
      <c r="F63" s="116"/>
      <c r="G63" s="107"/>
      <c r="H63" s="108">
        <f>H61+H62</f>
        <v>273.85918379999998</v>
      </c>
      <c r="I63" s="109"/>
      <c r="J63" s="109"/>
      <c r="K63" s="109"/>
      <c r="L63" s="111">
        <f>L61+L62</f>
        <v>267.47433632500002</v>
      </c>
      <c r="M63" s="112"/>
      <c r="N63" s="113">
        <f t="shared" si="41"/>
        <v>-6.3848474749999582</v>
      </c>
      <c r="O63" s="114">
        <f t="shared" si="27"/>
        <v>-2.3314344935982965E-2</v>
      </c>
      <c r="Q63" s="109"/>
      <c r="R63" s="109"/>
      <c r="S63" s="111">
        <f>S61+S62</f>
        <v>267.18336132500008</v>
      </c>
      <c r="T63" s="112"/>
      <c r="U63" s="113">
        <f t="shared" si="1"/>
        <v>-0.29097499999994625</v>
      </c>
      <c r="V63" s="114">
        <f t="shared" si="52"/>
        <v>-1.0878613776478026E-3</v>
      </c>
      <c r="X63" s="109"/>
      <c r="Y63" s="109"/>
      <c r="Z63" s="111">
        <f>Z61+Z62</f>
        <v>263.78206132500003</v>
      </c>
      <c r="AA63" s="112"/>
      <c r="AB63" s="113">
        <f t="shared" si="3"/>
        <v>-3.4013000000000488</v>
      </c>
      <c r="AC63" s="114">
        <f t="shared" si="53"/>
        <v>-1.2730208884013289E-2</v>
      </c>
      <c r="AE63" s="109"/>
      <c r="AF63" s="109"/>
      <c r="AG63" s="111">
        <f>AG61+AG62</f>
        <v>259.64626132500001</v>
      </c>
      <c r="AH63" s="112"/>
      <c r="AI63" s="113">
        <f t="shared" si="50"/>
        <v>-4.1358000000000175</v>
      </c>
      <c r="AJ63" s="114">
        <f t="shared" si="54"/>
        <v>-1.5678852379974354E-2</v>
      </c>
      <c r="AL63" s="109"/>
      <c r="AM63" s="109"/>
      <c r="AN63" s="111">
        <f>AN61+AN62</f>
        <v>254.57256132500004</v>
      </c>
      <c r="AO63" s="112"/>
      <c r="AP63" s="113">
        <f t="shared" si="51"/>
        <v>-5.0736999999999739</v>
      </c>
      <c r="AQ63" s="114">
        <f t="shared" si="55"/>
        <v>-1.9540816702341066E-2</v>
      </c>
    </row>
    <row r="64" spans="2:43" ht="15.75" customHeight="1" x14ac:dyDescent="0.2">
      <c r="B64" s="267" t="s">
        <v>54</v>
      </c>
      <c r="C64" s="267"/>
      <c r="D64" s="267"/>
      <c r="E64" s="21"/>
      <c r="F64" s="116"/>
      <c r="G64" s="107"/>
      <c r="H64" s="117">
        <f>ROUND(-H63*10%,2)</f>
        <v>-27.39</v>
      </c>
      <c r="I64" s="109"/>
      <c r="J64" s="109"/>
      <c r="K64" s="109"/>
      <c r="L64" s="118">
        <f>ROUND(-L63*10%,2)</f>
        <v>-26.75</v>
      </c>
      <c r="M64" s="112"/>
      <c r="N64" s="118">
        <f t="shared" si="41"/>
        <v>0.64000000000000057</v>
      </c>
      <c r="O64" s="119">
        <f t="shared" si="27"/>
        <v>-2.3366192040890858E-2</v>
      </c>
      <c r="Q64" s="109"/>
      <c r="R64" s="109"/>
      <c r="S64" s="118">
        <f>ROUND(-S63*10%,2)</f>
        <v>-26.72</v>
      </c>
      <c r="T64" s="112"/>
      <c r="U64" s="118">
        <f t="shared" si="1"/>
        <v>3.0000000000001137E-2</v>
      </c>
      <c r="V64" s="119">
        <f t="shared" si="52"/>
        <v>-1.1214953271028462E-3</v>
      </c>
      <c r="X64" s="109"/>
      <c r="Y64" s="109"/>
      <c r="Z64" s="118">
        <f>ROUND(-Z63*10%,2)</f>
        <v>-26.38</v>
      </c>
      <c r="AA64" s="112"/>
      <c r="AB64" s="118">
        <f t="shared" si="3"/>
        <v>0.33999999999999986</v>
      </c>
      <c r="AC64" s="119">
        <f t="shared" si="53"/>
        <v>-1.2724550898203587E-2</v>
      </c>
      <c r="AE64" s="109"/>
      <c r="AF64" s="109"/>
      <c r="AG64" s="118">
        <f>ROUND(-AG63*10%,2)</f>
        <v>-25.96</v>
      </c>
      <c r="AH64" s="112"/>
      <c r="AI64" s="118">
        <f t="shared" si="50"/>
        <v>0.41999999999999815</v>
      </c>
      <c r="AJ64" s="119">
        <f t="shared" si="54"/>
        <v>-1.592115238817279E-2</v>
      </c>
      <c r="AL64" s="109"/>
      <c r="AM64" s="109"/>
      <c r="AN64" s="118">
        <f>ROUND(-AN63*10%,2)</f>
        <v>-25.46</v>
      </c>
      <c r="AO64" s="112"/>
      <c r="AP64" s="118">
        <f t="shared" si="51"/>
        <v>0.5</v>
      </c>
      <c r="AQ64" s="119">
        <f t="shared" si="55"/>
        <v>-1.9260400616332819E-2</v>
      </c>
    </row>
    <row r="65" spans="1:43" ht="13.5" thickBot="1" x14ac:dyDescent="0.25">
      <c r="B65" s="268" t="s">
        <v>55</v>
      </c>
      <c r="C65" s="268"/>
      <c r="D65" s="268"/>
      <c r="E65" s="120"/>
      <c r="F65" s="121"/>
      <c r="G65" s="122"/>
      <c r="H65" s="123">
        <f>H63+H64</f>
        <v>246.4691838</v>
      </c>
      <c r="I65" s="124"/>
      <c r="J65" s="124"/>
      <c r="K65" s="124"/>
      <c r="L65" s="125">
        <f>L63+L64</f>
        <v>240.72433632500002</v>
      </c>
      <c r="M65" s="126"/>
      <c r="N65" s="127">
        <f t="shared" si="41"/>
        <v>-5.7448474749999718</v>
      </c>
      <c r="O65" s="128">
        <f t="shared" si="27"/>
        <v>-2.3308583192540974E-2</v>
      </c>
      <c r="Q65" s="124"/>
      <c r="R65" s="124"/>
      <c r="S65" s="125">
        <f>S63+S64</f>
        <v>240.46336132500008</v>
      </c>
      <c r="T65" s="126"/>
      <c r="U65" s="127">
        <f t="shared" si="1"/>
        <v>-0.26097499999994511</v>
      </c>
      <c r="V65" s="128">
        <f t="shared" si="52"/>
        <v>-1.0841238737391505E-3</v>
      </c>
      <c r="X65" s="124"/>
      <c r="Y65" s="124"/>
      <c r="Z65" s="125">
        <f>Z63+Z64</f>
        <v>237.40206132500003</v>
      </c>
      <c r="AA65" s="126"/>
      <c r="AB65" s="127">
        <f t="shared" si="3"/>
        <v>-3.0613000000000454</v>
      </c>
      <c r="AC65" s="128">
        <f t="shared" si="53"/>
        <v>-1.2730837592603234E-2</v>
      </c>
      <c r="AE65" s="124"/>
      <c r="AF65" s="124"/>
      <c r="AG65" s="125">
        <f>AG63+AG64</f>
        <v>233.686261325</v>
      </c>
      <c r="AH65" s="126"/>
      <c r="AI65" s="127">
        <f t="shared" si="50"/>
        <v>-3.71580000000003</v>
      </c>
      <c r="AJ65" s="128">
        <f t="shared" si="54"/>
        <v>-1.5651928122532823E-2</v>
      </c>
      <c r="AL65" s="124"/>
      <c r="AM65" s="124"/>
      <c r="AN65" s="125">
        <f>AN63+AN64</f>
        <v>229.11256132500003</v>
      </c>
      <c r="AO65" s="126"/>
      <c r="AP65" s="127">
        <f t="shared" si="51"/>
        <v>-4.5736999999999739</v>
      </c>
      <c r="AQ65" s="128">
        <f t="shared" si="55"/>
        <v>-1.9571967877217582E-2</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244.54326</v>
      </c>
      <c r="I67" s="140"/>
      <c r="J67" s="141"/>
      <c r="K67" s="141"/>
      <c r="L67" s="139">
        <f>SUM(L58:L59,L50,L51:L54)</f>
        <v>238.89295250000004</v>
      </c>
      <c r="M67" s="142"/>
      <c r="N67" s="143">
        <f t="shared" ref="N67:N71" si="56">L67-H67</f>
        <v>-5.6503074999999683</v>
      </c>
      <c r="O67" s="104">
        <f t="shared" ref="O67:O71" si="57">IF((H67)=0,"",(N67/H67))</f>
        <v>-2.3105554003001221E-2</v>
      </c>
      <c r="Q67" s="141"/>
      <c r="R67" s="141"/>
      <c r="S67" s="143">
        <f>SUM(S58:S59,S50,S51:S54)</f>
        <v>238.63545250000004</v>
      </c>
      <c r="T67" s="142"/>
      <c r="U67" s="143">
        <f t="shared" si="1"/>
        <v>-0.25749999999999318</v>
      </c>
      <c r="V67" s="104">
        <f t="shared" si="52"/>
        <v>-1.0778886413570243E-3</v>
      </c>
      <c r="X67" s="141"/>
      <c r="Y67" s="141"/>
      <c r="Z67" s="143">
        <f>SUM(Z58:Z59,Z50,Z51:Z54)</f>
        <v>235.62545250000002</v>
      </c>
      <c r="AA67" s="142"/>
      <c r="AB67" s="143">
        <f t="shared" si="3"/>
        <v>-3.0100000000000193</v>
      </c>
      <c r="AC67" s="104">
        <f t="shared" si="53"/>
        <v>-1.2613381492425224E-2</v>
      </c>
      <c r="AE67" s="141"/>
      <c r="AF67" s="141"/>
      <c r="AG67" s="143">
        <f>SUM(AG58:AG59,AG50,AG51:AG54)</f>
        <v>231.96545250000003</v>
      </c>
      <c r="AH67" s="142"/>
      <c r="AI67" s="143">
        <f t="shared" ref="AI67:AI71" si="58">AG67-Z67</f>
        <v>-3.6599999999999966</v>
      </c>
      <c r="AJ67" s="104">
        <f t="shared" si="54"/>
        <v>-1.5533126668478212E-2</v>
      </c>
      <c r="AL67" s="141"/>
      <c r="AM67" s="141"/>
      <c r="AN67" s="143">
        <f>SUM(AN58:AN59,AN50,AN51:AN54)</f>
        <v>227.47545250000002</v>
      </c>
      <c r="AO67" s="142"/>
      <c r="AP67" s="143">
        <f t="shared" ref="AP67:AP71" si="59">AN67-AG67</f>
        <v>-4.4900000000000091</v>
      </c>
      <c r="AQ67" s="104">
        <f t="shared" si="55"/>
        <v>-1.9356330658764836E-2</v>
      </c>
    </row>
    <row r="68" spans="1:43" s="85" customFormat="1" x14ac:dyDescent="0.2">
      <c r="B68" s="144" t="s">
        <v>52</v>
      </c>
      <c r="C68" s="79"/>
      <c r="D68" s="79"/>
      <c r="E68" s="79"/>
      <c r="F68" s="145">
        <v>0.13</v>
      </c>
      <c r="G68" s="138"/>
      <c r="H68" s="146">
        <f>H67*F68</f>
        <v>31.790623800000002</v>
      </c>
      <c r="I68" s="147"/>
      <c r="J68" s="148">
        <v>0.13</v>
      </c>
      <c r="K68" s="149"/>
      <c r="L68" s="150">
        <f>L67*J68</f>
        <v>31.056083825000005</v>
      </c>
      <c r="M68" s="151"/>
      <c r="N68" s="152">
        <f t="shared" si="56"/>
        <v>-0.73453997499999701</v>
      </c>
      <c r="O68" s="114">
        <f t="shared" si="57"/>
        <v>-2.3105554003001256E-2</v>
      </c>
      <c r="Q68" s="148">
        <v>0.13</v>
      </c>
      <c r="R68" s="149"/>
      <c r="S68" s="150">
        <f>S67*Q68</f>
        <v>31.022608825000006</v>
      </c>
      <c r="T68" s="151"/>
      <c r="U68" s="152">
        <f t="shared" si="1"/>
        <v>-3.3474999999999255E-2</v>
      </c>
      <c r="V68" s="114">
        <f t="shared" si="52"/>
        <v>-1.0778886413570288E-3</v>
      </c>
      <c r="X68" s="148">
        <v>0.13</v>
      </c>
      <c r="Y68" s="149"/>
      <c r="Z68" s="150">
        <f>Z67*X68</f>
        <v>30.631308825000005</v>
      </c>
      <c r="AA68" s="151"/>
      <c r="AB68" s="152">
        <f t="shared" si="3"/>
        <v>-0.39130000000000109</v>
      </c>
      <c r="AC68" s="114">
        <f t="shared" si="53"/>
        <v>-1.2613381492425179E-2</v>
      </c>
      <c r="AE68" s="148">
        <v>0.13</v>
      </c>
      <c r="AF68" s="149"/>
      <c r="AG68" s="150">
        <f>AG67*AE68</f>
        <v>30.155508825000005</v>
      </c>
      <c r="AH68" s="151"/>
      <c r="AI68" s="152">
        <f t="shared" si="58"/>
        <v>-0.47579999999999956</v>
      </c>
      <c r="AJ68" s="114">
        <f t="shared" si="54"/>
        <v>-1.5533126668478212E-2</v>
      </c>
      <c r="AL68" s="148">
        <v>0.13</v>
      </c>
      <c r="AM68" s="149"/>
      <c r="AN68" s="150">
        <f>AN67*AL68</f>
        <v>29.571808825000002</v>
      </c>
      <c r="AO68" s="151"/>
      <c r="AP68" s="152">
        <f t="shared" si="59"/>
        <v>-0.58370000000000388</v>
      </c>
      <c r="AQ68" s="114">
        <f t="shared" si="55"/>
        <v>-1.9356330658764926E-2</v>
      </c>
    </row>
    <row r="69" spans="1:43" s="85" customFormat="1" x14ac:dyDescent="0.2">
      <c r="B69" s="153" t="s">
        <v>53</v>
      </c>
      <c r="C69" s="79"/>
      <c r="D69" s="79"/>
      <c r="E69" s="79"/>
      <c r="F69" s="154"/>
      <c r="G69" s="155"/>
      <c r="H69" s="146">
        <f>H67+H68</f>
        <v>276.33388380000002</v>
      </c>
      <c r="I69" s="147"/>
      <c r="J69" s="147"/>
      <c r="K69" s="147"/>
      <c r="L69" s="150">
        <f>L67+L68</f>
        <v>269.94903632500007</v>
      </c>
      <c r="M69" s="151"/>
      <c r="N69" s="152">
        <f t="shared" si="56"/>
        <v>-6.3848474749999582</v>
      </c>
      <c r="O69" s="114">
        <f t="shared" si="57"/>
        <v>-2.3105554003001197E-2</v>
      </c>
      <c r="Q69" s="147"/>
      <c r="R69" s="147"/>
      <c r="S69" s="150">
        <f>S67+S68</f>
        <v>269.65806132500006</v>
      </c>
      <c r="T69" s="151"/>
      <c r="U69" s="152">
        <f t="shared" si="1"/>
        <v>-0.29097500000000309</v>
      </c>
      <c r="V69" s="114">
        <f t="shared" si="52"/>
        <v>-1.0778886413570642E-3</v>
      </c>
      <c r="X69" s="147"/>
      <c r="Y69" s="147"/>
      <c r="Z69" s="150">
        <f>Z67+Z68</f>
        <v>266.25676132500001</v>
      </c>
      <c r="AA69" s="151"/>
      <c r="AB69" s="152">
        <f t="shared" si="3"/>
        <v>-3.4013000000000488</v>
      </c>
      <c r="AC69" s="114">
        <f t="shared" si="53"/>
        <v>-1.2613381492425324E-2</v>
      </c>
      <c r="AE69" s="147"/>
      <c r="AF69" s="147"/>
      <c r="AG69" s="150">
        <f>AG67+AG68</f>
        <v>262.12096132500005</v>
      </c>
      <c r="AH69" s="151"/>
      <c r="AI69" s="152">
        <f t="shared" si="58"/>
        <v>-4.1357999999999606</v>
      </c>
      <c r="AJ69" s="114">
        <f t="shared" si="54"/>
        <v>-1.553312666847808E-2</v>
      </c>
      <c r="AL69" s="147"/>
      <c r="AM69" s="147"/>
      <c r="AN69" s="150">
        <f>AN67+AN68</f>
        <v>257.04726132500002</v>
      </c>
      <c r="AO69" s="151"/>
      <c r="AP69" s="152">
        <f t="shared" si="59"/>
        <v>-5.0737000000000307</v>
      </c>
      <c r="AQ69" s="114">
        <f t="shared" si="55"/>
        <v>-1.9356330658764912E-2</v>
      </c>
    </row>
    <row r="70" spans="1:43" s="85" customFormat="1" ht="15.75" customHeight="1" x14ac:dyDescent="0.2">
      <c r="B70" s="269" t="s">
        <v>54</v>
      </c>
      <c r="C70" s="269"/>
      <c r="D70" s="269"/>
      <c r="E70" s="79"/>
      <c r="F70" s="154"/>
      <c r="G70" s="155"/>
      <c r="H70" s="156">
        <f>ROUND(-H69*10%,2)</f>
        <v>-27.63</v>
      </c>
      <c r="I70" s="147"/>
      <c r="J70" s="147"/>
      <c r="K70" s="147"/>
      <c r="L70" s="118">
        <f>ROUND(-L69*10%,2)</f>
        <v>-26.99</v>
      </c>
      <c r="M70" s="151"/>
      <c r="N70" s="157">
        <f t="shared" si="56"/>
        <v>0.64000000000000057</v>
      </c>
      <c r="O70" s="119">
        <f t="shared" si="57"/>
        <v>-2.316322837495478E-2</v>
      </c>
      <c r="Q70" s="147"/>
      <c r="R70" s="147"/>
      <c r="S70" s="118">
        <f>ROUND(-S69*10%,2)</f>
        <v>-26.97</v>
      </c>
      <c r="T70" s="151"/>
      <c r="U70" s="157">
        <f t="shared" si="1"/>
        <v>1.9999999999999574E-2</v>
      </c>
      <c r="V70" s="119">
        <f t="shared" si="52"/>
        <v>-7.4101519081139591E-4</v>
      </c>
      <c r="X70" s="147"/>
      <c r="Y70" s="147"/>
      <c r="Z70" s="118">
        <f>ROUND(-Z69*10%,2)</f>
        <v>-26.63</v>
      </c>
      <c r="AA70" s="151"/>
      <c r="AB70" s="157">
        <f t="shared" si="3"/>
        <v>0.33999999999999986</v>
      </c>
      <c r="AC70" s="119">
        <f t="shared" si="53"/>
        <v>-1.2606599925843525E-2</v>
      </c>
      <c r="AE70" s="147"/>
      <c r="AF70" s="147"/>
      <c r="AG70" s="118">
        <f>ROUND(-AG69*10%,2)</f>
        <v>-26.21</v>
      </c>
      <c r="AH70" s="151"/>
      <c r="AI70" s="157">
        <f t="shared" si="58"/>
        <v>0.41999999999999815</v>
      </c>
      <c r="AJ70" s="119">
        <f t="shared" si="54"/>
        <v>-1.5771686068343903E-2</v>
      </c>
      <c r="AL70" s="147"/>
      <c r="AM70" s="147"/>
      <c r="AN70" s="118">
        <f>ROUND(-AN69*10%,2)</f>
        <v>-25.7</v>
      </c>
      <c r="AO70" s="151"/>
      <c r="AP70" s="157">
        <f t="shared" si="59"/>
        <v>0.51000000000000156</v>
      </c>
      <c r="AQ70" s="119">
        <f t="shared" si="55"/>
        <v>-1.9458222052651717E-2</v>
      </c>
    </row>
    <row r="71" spans="1:43" s="85" customFormat="1" ht="13.5" thickBot="1" x14ac:dyDescent="0.25">
      <c r="B71" s="266" t="s">
        <v>57</v>
      </c>
      <c r="C71" s="266"/>
      <c r="D71" s="266"/>
      <c r="E71" s="158"/>
      <c r="F71" s="159"/>
      <c r="G71" s="160"/>
      <c r="H71" s="161">
        <f>SUM(H69:H70)</f>
        <v>248.70388380000003</v>
      </c>
      <c r="I71" s="162"/>
      <c r="J71" s="162"/>
      <c r="K71" s="162"/>
      <c r="L71" s="163">
        <f>SUM(L69:L70)</f>
        <v>242.95903632500006</v>
      </c>
      <c r="M71" s="164"/>
      <c r="N71" s="165">
        <f t="shared" si="56"/>
        <v>-5.7448474749999718</v>
      </c>
      <c r="O71" s="166">
        <f t="shared" si="57"/>
        <v>-2.3099146612522548E-2</v>
      </c>
      <c r="Q71" s="162"/>
      <c r="R71" s="162"/>
      <c r="S71" s="163">
        <f>SUM(S69:S70)</f>
        <v>242.68806132500006</v>
      </c>
      <c r="T71" s="164"/>
      <c r="U71" s="165">
        <f t="shared" si="1"/>
        <v>-0.27097499999999286</v>
      </c>
      <c r="V71" s="166">
        <f t="shared" si="52"/>
        <v>-1.1153114701916934E-3</v>
      </c>
      <c r="X71" s="162"/>
      <c r="Y71" s="162"/>
      <c r="Z71" s="163">
        <f>SUM(Z69:Z70)</f>
        <v>239.62676132500002</v>
      </c>
      <c r="AA71" s="164"/>
      <c r="AB71" s="165">
        <f t="shared" si="3"/>
        <v>-3.0613000000000454</v>
      </c>
      <c r="AC71" s="166">
        <f t="shared" si="53"/>
        <v>-1.2614135130036128E-2</v>
      </c>
      <c r="AE71" s="162"/>
      <c r="AF71" s="162"/>
      <c r="AG71" s="163">
        <f>SUM(AG69:AG70)</f>
        <v>235.91096132500005</v>
      </c>
      <c r="AH71" s="164"/>
      <c r="AI71" s="165">
        <f t="shared" si="58"/>
        <v>-3.7157999999999731</v>
      </c>
      <c r="AJ71" s="166">
        <f t="shared" si="54"/>
        <v>-1.5506615285595431E-2</v>
      </c>
      <c r="AL71" s="162"/>
      <c r="AM71" s="162"/>
      <c r="AN71" s="163">
        <f>SUM(AN69:AN70)</f>
        <v>231.34726132500003</v>
      </c>
      <c r="AO71" s="164"/>
      <c r="AP71" s="165">
        <f t="shared" si="59"/>
        <v>-4.5637000000000114</v>
      </c>
      <c r="AQ71" s="166">
        <f t="shared" si="55"/>
        <v>-1.9345010398702425E-2</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B71:D71"/>
    <mergeCell ref="AJ21:AJ22"/>
    <mergeCell ref="AP21:AP22"/>
    <mergeCell ref="AQ21:AQ22"/>
    <mergeCell ref="B64:D64"/>
    <mergeCell ref="B65:D65"/>
    <mergeCell ref="B70:D7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8:D49 D40:D46">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1"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1">
              <controlPr defaultSize="0" autoFill="0" autoLine="0" autoPict="0">
                <anchor moveWithCells="1">
                  <from>
                    <xdr:col>6</xdr:col>
                    <xdr:colOff>476250</xdr:colOff>
                    <xdr:row>16</xdr:row>
                    <xdr:rowOff>171450</xdr:rowOff>
                  </from>
                  <to>
                    <xdr:col>9</xdr:col>
                    <xdr:colOff>476250</xdr:colOff>
                    <xdr:row>18</xdr:row>
                    <xdr:rowOff>28575</xdr:rowOff>
                  </to>
                </anchor>
              </controlPr>
            </control>
          </mc:Choice>
        </mc:AlternateContent>
        <mc:AlternateContent xmlns:mc="http://schemas.openxmlformats.org/markup-compatibility/2006">
          <mc:Choice Requires="x14">
            <control shapeId="15362" r:id="rId5" name="Option Button 2">
              <controlPr defaultSize="0" autoFill="0" autoLine="0" autoPict="0">
                <anchor moveWithCells="1">
                  <from>
                    <xdr:col>9</xdr:col>
                    <xdr:colOff>361950</xdr:colOff>
                    <xdr:row>16</xdr:row>
                    <xdr:rowOff>114300</xdr:rowOff>
                  </from>
                  <to>
                    <xdr:col>15</xdr:col>
                    <xdr:colOff>219075</xdr:colOff>
                    <xdr:row>18</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Q86"/>
  <sheetViews>
    <sheetView showGridLines="0" view="pageBreakPreview" topLeftCell="A28" zoomScale="60" zoomScaleNormal="8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9.7109375" style="6" bestFit="1" customWidth="1"/>
    <col min="7" max="7" width="9.85546875" style="6" bestFit="1" customWidth="1"/>
    <col min="8" max="8" width="12.7109375" style="6" bestFit="1" customWidth="1"/>
    <col min="9" max="9" width="2.85546875" style="6" customWidth="1"/>
    <col min="10" max="10" width="11.5703125" style="6" bestFit="1" customWidth="1"/>
    <col min="11" max="11" width="9.85546875" style="6" bestFit="1" customWidth="1"/>
    <col min="12" max="12" width="13" style="6" bestFit="1" customWidth="1"/>
    <col min="13" max="13" width="2.85546875" style="6" customWidth="1"/>
    <col min="14" max="14" width="11.85546875" style="6" bestFit="1" customWidth="1"/>
    <col min="15" max="15" width="12" style="6" bestFit="1" customWidth="1"/>
    <col min="16" max="16" width="3.85546875" style="6" customWidth="1"/>
    <col min="17" max="17" width="11.28515625" style="6" bestFit="1" customWidth="1"/>
    <col min="18" max="18" width="9.85546875" style="6" bestFit="1" customWidth="1"/>
    <col min="19" max="19" width="12.7109375" style="6" bestFit="1" customWidth="1"/>
    <col min="20" max="20" width="2.710937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3" style="6" bestFit="1" customWidth="1"/>
    <col min="27" max="27" width="2.710937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2.5703125" style="6" bestFit="1" customWidth="1"/>
    <col min="34" max="34" width="2.7109375" style="6" bestFit="1" customWidth="1"/>
    <col min="35" max="35" width="11.85546875" style="6" bestFit="1" customWidth="1"/>
    <col min="36" max="36" width="12" style="6" bestFit="1" customWidth="1"/>
    <col min="37" max="37" width="4.5703125" style="6" customWidth="1"/>
    <col min="38" max="38" width="11.28515625" style="6" bestFit="1" customWidth="1"/>
    <col min="39" max="39" width="9.85546875" style="6" bestFit="1" customWidth="1"/>
    <col min="40" max="40" width="13" style="6" bestFit="1" customWidth="1"/>
    <col min="41" max="41" width="2.7109375" style="6" bestFit="1" customWidth="1"/>
    <col min="42" max="42" width="11.85546875" style="6" bestFit="1" customWidth="1"/>
    <col min="43" max="43" width="12"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3</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2000</v>
      </c>
      <c r="G18" s="12" t="s">
        <v>7</v>
      </c>
    </row>
    <row r="19" spans="2:43" x14ac:dyDescent="0.2">
      <c r="B19" s="11"/>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24">
        <v>9.67</v>
      </c>
      <c r="G23" s="25">
        <v>1</v>
      </c>
      <c r="H23" s="26">
        <f>G23*F23</f>
        <v>9.67</v>
      </c>
      <c r="I23" s="27"/>
      <c r="J23" s="28">
        <f>+'Res (100)'!J23</f>
        <v>12.98</v>
      </c>
      <c r="K23" s="29">
        <v>1</v>
      </c>
      <c r="L23" s="26">
        <f>K23*J23</f>
        <v>12.98</v>
      </c>
      <c r="M23" s="27"/>
      <c r="N23" s="30">
        <f>L23-H23</f>
        <v>3.3100000000000005</v>
      </c>
      <c r="O23" s="31">
        <f>IF((H23)=0,"",(N23/H23))</f>
        <v>0.34229576008273016</v>
      </c>
      <c r="Q23" s="28">
        <f>+'Res (100)'!Q23</f>
        <v>16.61</v>
      </c>
      <c r="R23" s="29">
        <v>1</v>
      </c>
      <c r="S23" s="26">
        <f>R23*Q23</f>
        <v>16.61</v>
      </c>
      <c r="T23" s="27"/>
      <c r="U23" s="30">
        <f>S23-L23</f>
        <v>3.629999999999999</v>
      </c>
      <c r="V23" s="31">
        <f>IF((L23)=0,"",(U23/L23))</f>
        <v>0.27966101694915246</v>
      </c>
      <c r="X23" s="28">
        <f>+'Res (100)'!X23</f>
        <v>20.5</v>
      </c>
      <c r="Y23" s="29">
        <v>1</v>
      </c>
      <c r="Z23" s="26">
        <f>Y23*X23</f>
        <v>20.5</v>
      </c>
      <c r="AA23" s="27"/>
      <c r="AB23" s="30">
        <f>Z23-S23</f>
        <v>3.8900000000000006</v>
      </c>
      <c r="AC23" s="31">
        <f>IF((S23)=0,"",(AB23/S23))</f>
        <v>0.23419626730885013</v>
      </c>
      <c r="AE23" s="28">
        <f>+'Res (100)'!AE23</f>
        <v>24.49</v>
      </c>
      <c r="AF23" s="29">
        <v>1</v>
      </c>
      <c r="AG23" s="26">
        <f>AF23*AE23</f>
        <v>24.49</v>
      </c>
      <c r="AH23" s="27"/>
      <c r="AI23" s="30">
        <f>AG23-Z23</f>
        <v>3.9899999999999984</v>
      </c>
      <c r="AJ23" s="31">
        <f>IF((Z23)=0,"",(AI23/Z23))</f>
        <v>0.19463414634146334</v>
      </c>
      <c r="AL23" s="28">
        <f>+'Res (100)'!AL23</f>
        <v>28.1</v>
      </c>
      <c r="AM23" s="29">
        <v>1</v>
      </c>
      <c r="AN23" s="26">
        <f>AM23*AL23</f>
        <v>28.1</v>
      </c>
      <c r="AO23" s="27"/>
      <c r="AP23" s="30">
        <f>AN23-AG23</f>
        <v>3.610000000000003</v>
      </c>
      <c r="AQ23" s="31">
        <f>IF((AG23)=0,"",(AP23/AG23))</f>
        <v>0.14740710494079229</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30</v>
      </c>
      <c r="E29" s="23"/>
      <c r="F29" s="24">
        <v>2.3400000000000001E-2</v>
      </c>
      <c r="G29" s="25">
        <f>$F$18</f>
        <v>2000</v>
      </c>
      <c r="H29" s="26">
        <f t="shared" si="0"/>
        <v>46.800000000000004</v>
      </c>
      <c r="I29" s="27"/>
      <c r="J29" s="28">
        <f>+'Res (100)'!J29</f>
        <v>1.9300000000000001E-2</v>
      </c>
      <c r="K29" s="25">
        <f>$F$18</f>
        <v>2000</v>
      </c>
      <c r="L29" s="26">
        <f t="shared" si="9"/>
        <v>38.6</v>
      </c>
      <c r="M29" s="27"/>
      <c r="N29" s="30">
        <f t="shared" si="10"/>
        <v>-8.2000000000000028</v>
      </c>
      <c r="O29" s="31">
        <f t="shared" si="11"/>
        <v>-0.17521367521367526</v>
      </c>
      <c r="Q29" s="28">
        <f>+'Res (100)'!Q29</f>
        <v>1.5100000000000001E-2</v>
      </c>
      <c r="R29" s="25">
        <f>$F$18</f>
        <v>2000</v>
      </c>
      <c r="S29" s="26">
        <f t="shared" si="12"/>
        <v>30.200000000000003</v>
      </c>
      <c r="T29" s="27"/>
      <c r="U29" s="30">
        <f t="shared" si="1"/>
        <v>-8.3999999999999986</v>
      </c>
      <c r="V29" s="31">
        <f t="shared" si="2"/>
        <v>-0.2176165803108808</v>
      </c>
      <c r="X29" s="28">
        <f>+'Res (100)'!X29</f>
        <v>1.0500000000000001E-2</v>
      </c>
      <c r="Y29" s="25">
        <f>$F$18</f>
        <v>2000</v>
      </c>
      <c r="Z29" s="26">
        <f t="shared" si="13"/>
        <v>21</v>
      </c>
      <c r="AA29" s="27"/>
      <c r="AB29" s="30">
        <f t="shared" si="3"/>
        <v>-9.2000000000000028</v>
      </c>
      <c r="AC29" s="31">
        <f t="shared" si="4"/>
        <v>-0.30463576158940403</v>
      </c>
      <c r="AE29" s="28">
        <f>+'Res (100)'!AE29</f>
        <v>5.4000000000000003E-3</v>
      </c>
      <c r="AF29" s="25">
        <f>$F$18</f>
        <v>2000</v>
      </c>
      <c r="AG29" s="26">
        <f t="shared" si="14"/>
        <v>10.8</v>
      </c>
      <c r="AH29" s="27"/>
      <c r="AI29" s="30">
        <f t="shared" si="5"/>
        <v>-10.199999999999999</v>
      </c>
      <c r="AJ29" s="31">
        <f t="shared" si="6"/>
        <v>-0.48571428571428565</v>
      </c>
      <c r="AL29" s="28">
        <f>+'Res (100)'!AL29</f>
        <v>0</v>
      </c>
      <c r="AM29" s="25">
        <f>$F$18</f>
        <v>2000</v>
      </c>
      <c r="AN29" s="26">
        <f t="shared" si="15"/>
        <v>0</v>
      </c>
      <c r="AO29" s="27"/>
      <c r="AP29" s="30">
        <f t="shared" si="7"/>
        <v>-10.8</v>
      </c>
      <c r="AQ29" s="31">
        <f t="shared" si="8"/>
        <v>-1</v>
      </c>
    </row>
    <row r="30" spans="2:43" x14ac:dyDescent="0.2">
      <c r="B30" s="21" t="s">
        <v>31</v>
      </c>
      <c r="C30" s="21"/>
      <c r="D30" s="22"/>
      <c r="E30" s="23"/>
      <c r="F30" s="24"/>
      <c r="G30" s="25">
        <f t="shared" ref="G30" si="16">$F$18</f>
        <v>2000</v>
      </c>
      <c r="H30" s="26">
        <f t="shared" si="0"/>
        <v>0</v>
      </c>
      <c r="I30" s="27"/>
      <c r="J30" s="28"/>
      <c r="K30" s="25">
        <f t="shared" ref="K30:K38" si="17">$F$18</f>
        <v>2000</v>
      </c>
      <c r="L30" s="26">
        <f t="shared" si="9"/>
        <v>0</v>
      </c>
      <c r="M30" s="27"/>
      <c r="N30" s="30">
        <f t="shared" si="10"/>
        <v>0</v>
      </c>
      <c r="O30" s="31" t="str">
        <f t="shared" si="11"/>
        <v/>
      </c>
      <c r="Q30" s="28"/>
      <c r="R30" s="25">
        <f t="shared" ref="R30:R38" si="18">$F$18</f>
        <v>2000</v>
      </c>
      <c r="S30" s="26">
        <f t="shared" si="12"/>
        <v>0</v>
      </c>
      <c r="T30" s="27"/>
      <c r="U30" s="30">
        <f t="shared" si="1"/>
        <v>0</v>
      </c>
      <c r="V30" s="31" t="str">
        <f t="shared" si="2"/>
        <v/>
      </c>
      <c r="X30" s="28"/>
      <c r="Y30" s="25">
        <f t="shared" ref="Y30:Y38" si="19">$F$18</f>
        <v>2000</v>
      </c>
      <c r="Z30" s="26">
        <f t="shared" si="13"/>
        <v>0</v>
      </c>
      <c r="AA30" s="27"/>
      <c r="AB30" s="30">
        <f t="shared" si="3"/>
        <v>0</v>
      </c>
      <c r="AC30" s="31" t="str">
        <f t="shared" si="4"/>
        <v/>
      </c>
      <c r="AE30" s="28"/>
      <c r="AF30" s="25">
        <f t="shared" ref="AF30:AF38" si="20">$F$18</f>
        <v>2000</v>
      </c>
      <c r="AG30" s="26">
        <f t="shared" si="14"/>
        <v>0</v>
      </c>
      <c r="AH30" s="27"/>
      <c r="AI30" s="30">
        <f t="shared" si="5"/>
        <v>0</v>
      </c>
      <c r="AJ30" s="31" t="str">
        <f t="shared" si="6"/>
        <v/>
      </c>
      <c r="AL30" s="28"/>
      <c r="AM30" s="25">
        <f t="shared" ref="AM30:AM38" si="21">$F$18</f>
        <v>2000</v>
      </c>
      <c r="AN30" s="26">
        <f t="shared" si="15"/>
        <v>0</v>
      </c>
      <c r="AO30" s="27"/>
      <c r="AP30" s="30">
        <f t="shared" si="7"/>
        <v>0</v>
      </c>
      <c r="AQ30" s="31" t="str">
        <f t="shared" si="8"/>
        <v/>
      </c>
    </row>
    <row r="31" spans="2:43" x14ac:dyDescent="0.2">
      <c r="B31" s="21" t="s">
        <v>32</v>
      </c>
      <c r="C31" s="21"/>
      <c r="D31" s="22" t="s">
        <v>30</v>
      </c>
      <c r="E31" s="23"/>
      <c r="F31" s="24">
        <v>0</v>
      </c>
      <c r="G31" s="25">
        <f>$F$18</f>
        <v>2000</v>
      </c>
      <c r="H31" s="26">
        <f t="shared" si="0"/>
        <v>0</v>
      </c>
      <c r="I31" s="27"/>
      <c r="J31" s="52">
        <f>+'Res (100)'!J31</f>
        <v>-2.0000000000000002E-5</v>
      </c>
      <c r="K31" s="25">
        <f t="shared" si="17"/>
        <v>2000</v>
      </c>
      <c r="L31" s="26">
        <f t="shared" si="9"/>
        <v>-0.04</v>
      </c>
      <c r="M31" s="27"/>
      <c r="N31" s="30">
        <f t="shared" si="10"/>
        <v>-0.04</v>
      </c>
      <c r="O31" s="31" t="str">
        <f t="shared" si="11"/>
        <v/>
      </c>
      <c r="Q31" s="52">
        <f>+'Res (100)'!Q31</f>
        <v>0</v>
      </c>
      <c r="R31" s="25">
        <f t="shared" si="18"/>
        <v>2000</v>
      </c>
      <c r="S31" s="26">
        <f t="shared" si="12"/>
        <v>0</v>
      </c>
      <c r="T31" s="27"/>
      <c r="U31" s="30">
        <f t="shared" si="1"/>
        <v>0.04</v>
      </c>
      <c r="V31" s="31">
        <f t="shared" si="2"/>
        <v>-1</v>
      </c>
      <c r="X31" s="52">
        <f>+'Res (100)'!X31</f>
        <v>0</v>
      </c>
      <c r="Y31" s="25">
        <f t="shared" si="19"/>
        <v>2000</v>
      </c>
      <c r="Z31" s="26">
        <f t="shared" si="13"/>
        <v>0</v>
      </c>
      <c r="AA31" s="27"/>
      <c r="AB31" s="30">
        <f t="shared" si="3"/>
        <v>0</v>
      </c>
      <c r="AC31" s="31" t="str">
        <f t="shared" si="4"/>
        <v/>
      </c>
      <c r="AE31" s="52">
        <f>+'Res (100)'!AE31</f>
        <v>0</v>
      </c>
      <c r="AF31" s="25">
        <f t="shared" si="20"/>
        <v>2000</v>
      </c>
      <c r="AG31" s="26">
        <f t="shared" si="14"/>
        <v>0</v>
      </c>
      <c r="AH31" s="27"/>
      <c r="AI31" s="30">
        <f t="shared" si="5"/>
        <v>0</v>
      </c>
      <c r="AJ31" s="31" t="str">
        <f t="shared" si="6"/>
        <v/>
      </c>
      <c r="AL31" s="52">
        <f>+'Res (100)'!AL31</f>
        <v>0</v>
      </c>
      <c r="AM31" s="25">
        <f t="shared" si="21"/>
        <v>2000</v>
      </c>
      <c r="AN31" s="26">
        <f t="shared" si="15"/>
        <v>0</v>
      </c>
      <c r="AO31" s="27"/>
      <c r="AP31" s="30">
        <f t="shared" si="7"/>
        <v>0</v>
      </c>
      <c r="AQ31" s="31" t="str">
        <f t="shared" si="8"/>
        <v/>
      </c>
    </row>
    <row r="32" spans="2:43" x14ac:dyDescent="0.2">
      <c r="B32" s="33"/>
      <c r="C32" s="21"/>
      <c r="D32" s="22"/>
      <c r="E32" s="23"/>
      <c r="F32" s="24"/>
      <c r="G32" s="25">
        <f t="shared" ref="G32:G38" si="22">$F$18</f>
        <v>2000</v>
      </c>
      <c r="H32" s="26">
        <f t="shared" si="0"/>
        <v>0</v>
      </c>
      <c r="I32" s="27"/>
      <c r="J32" s="28"/>
      <c r="K32" s="25">
        <f t="shared" si="17"/>
        <v>2000</v>
      </c>
      <c r="L32" s="26">
        <f t="shared" si="9"/>
        <v>0</v>
      </c>
      <c r="M32" s="27"/>
      <c r="N32" s="30">
        <f t="shared" si="10"/>
        <v>0</v>
      </c>
      <c r="O32" s="31" t="str">
        <f t="shared" si="11"/>
        <v/>
      </c>
      <c r="Q32" s="28"/>
      <c r="R32" s="25">
        <f t="shared" si="18"/>
        <v>2000</v>
      </c>
      <c r="S32" s="26">
        <f t="shared" si="12"/>
        <v>0</v>
      </c>
      <c r="T32" s="27"/>
      <c r="U32" s="30">
        <f t="shared" si="1"/>
        <v>0</v>
      </c>
      <c r="V32" s="31" t="str">
        <f t="shared" si="2"/>
        <v/>
      </c>
      <c r="X32" s="28"/>
      <c r="Y32" s="25">
        <f t="shared" si="19"/>
        <v>2000</v>
      </c>
      <c r="Z32" s="26">
        <f t="shared" si="13"/>
        <v>0</v>
      </c>
      <c r="AA32" s="27"/>
      <c r="AB32" s="30">
        <f t="shared" si="3"/>
        <v>0</v>
      </c>
      <c r="AC32" s="31" t="str">
        <f t="shared" si="4"/>
        <v/>
      </c>
      <c r="AE32" s="28"/>
      <c r="AF32" s="25">
        <f t="shared" si="20"/>
        <v>2000</v>
      </c>
      <c r="AG32" s="26">
        <f t="shared" si="14"/>
        <v>0</v>
      </c>
      <c r="AH32" s="27"/>
      <c r="AI32" s="30">
        <f t="shared" si="5"/>
        <v>0</v>
      </c>
      <c r="AJ32" s="31" t="str">
        <f t="shared" si="6"/>
        <v/>
      </c>
      <c r="AL32" s="28"/>
      <c r="AM32" s="25">
        <f t="shared" si="21"/>
        <v>2000</v>
      </c>
      <c r="AN32" s="26">
        <f t="shared" si="15"/>
        <v>0</v>
      </c>
      <c r="AO32" s="27"/>
      <c r="AP32" s="30">
        <f t="shared" si="7"/>
        <v>0</v>
      </c>
      <c r="AQ32" s="31" t="str">
        <f t="shared" si="8"/>
        <v/>
      </c>
    </row>
    <row r="33" spans="2:43" x14ac:dyDescent="0.2">
      <c r="B33" s="33"/>
      <c r="C33" s="21"/>
      <c r="D33" s="22"/>
      <c r="E33" s="23"/>
      <c r="F33" s="24"/>
      <c r="G33" s="25">
        <f t="shared" si="22"/>
        <v>2000</v>
      </c>
      <c r="H33" s="26">
        <f t="shared" si="0"/>
        <v>0</v>
      </c>
      <c r="I33" s="27"/>
      <c r="J33" s="28"/>
      <c r="K33" s="25">
        <f t="shared" si="17"/>
        <v>2000</v>
      </c>
      <c r="L33" s="26">
        <f t="shared" si="9"/>
        <v>0</v>
      </c>
      <c r="M33" s="27"/>
      <c r="N33" s="30">
        <f t="shared" si="10"/>
        <v>0</v>
      </c>
      <c r="O33" s="31" t="str">
        <f t="shared" si="11"/>
        <v/>
      </c>
      <c r="Q33" s="28"/>
      <c r="R33" s="25">
        <f t="shared" si="18"/>
        <v>2000</v>
      </c>
      <c r="S33" s="26">
        <f t="shared" si="12"/>
        <v>0</v>
      </c>
      <c r="T33" s="27"/>
      <c r="U33" s="30">
        <f t="shared" si="1"/>
        <v>0</v>
      </c>
      <c r="V33" s="31" t="str">
        <f t="shared" si="2"/>
        <v/>
      </c>
      <c r="X33" s="28"/>
      <c r="Y33" s="25">
        <f t="shared" si="19"/>
        <v>2000</v>
      </c>
      <c r="Z33" s="26">
        <f t="shared" si="13"/>
        <v>0</v>
      </c>
      <c r="AA33" s="27"/>
      <c r="AB33" s="30">
        <f t="shared" si="3"/>
        <v>0</v>
      </c>
      <c r="AC33" s="31" t="str">
        <f t="shared" si="4"/>
        <v/>
      </c>
      <c r="AE33" s="28"/>
      <c r="AF33" s="25">
        <f t="shared" si="20"/>
        <v>2000</v>
      </c>
      <c r="AG33" s="26">
        <f t="shared" si="14"/>
        <v>0</v>
      </c>
      <c r="AH33" s="27"/>
      <c r="AI33" s="30">
        <f t="shared" si="5"/>
        <v>0</v>
      </c>
      <c r="AJ33" s="31" t="str">
        <f t="shared" si="6"/>
        <v/>
      </c>
      <c r="AL33" s="28"/>
      <c r="AM33" s="25">
        <f t="shared" si="21"/>
        <v>2000</v>
      </c>
      <c r="AN33" s="26">
        <f t="shared" si="15"/>
        <v>0</v>
      </c>
      <c r="AO33" s="27"/>
      <c r="AP33" s="30">
        <f t="shared" si="7"/>
        <v>0</v>
      </c>
      <c r="AQ33" s="31" t="str">
        <f t="shared" si="8"/>
        <v/>
      </c>
    </row>
    <row r="34" spans="2:43" x14ac:dyDescent="0.2">
      <c r="B34" s="33"/>
      <c r="C34" s="21"/>
      <c r="D34" s="22"/>
      <c r="E34" s="23"/>
      <c r="F34" s="24"/>
      <c r="G34" s="25">
        <f t="shared" si="22"/>
        <v>2000</v>
      </c>
      <c r="H34" s="26">
        <f t="shared" si="0"/>
        <v>0</v>
      </c>
      <c r="I34" s="27"/>
      <c r="J34" s="28"/>
      <c r="K34" s="25">
        <f t="shared" si="17"/>
        <v>2000</v>
      </c>
      <c r="L34" s="26">
        <f t="shared" si="9"/>
        <v>0</v>
      </c>
      <c r="M34" s="27"/>
      <c r="N34" s="30">
        <f t="shared" si="10"/>
        <v>0</v>
      </c>
      <c r="O34" s="31" t="str">
        <f t="shared" si="11"/>
        <v/>
      </c>
      <c r="Q34" s="28"/>
      <c r="R34" s="25">
        <f t="shared" si="18"/>
        <v>2000</v>
      </c>
      <c r="S34" s="26">
        <f t="shared" si="12"/>
        <v>0</v>
      </c>
      <c r="T34" s="27"/>
      <c r="U34" s="30">
        <f t="shared" si="1"/>
        <v>0</v>
      </c>
      <c r="V34" s="31" t="str">
        <f t="shared" si="2"/>
        <v/>
      </c>
      <c r="X34" s="28"/>
      <c r="Y34" s="25">
        <f t="shared" si="19"/>
        <v>2000</v>
      </c>
      <c r="Z34" s="26">
        <f t="shared" si="13"/>
        <v>0</v>
      </c>
      <c r="AA34" s="27"/>
      <c r="AB34" s="30">
        <f t="shared" si="3"/>
        <v>0</v>
      </c>
      <c r="AC34" s="31" t="str">
        <f t="shared" si="4"/>
        <v/>
      </c>
      <c r="AE34" s="28"/>
      <c r="AF34" s="25">
        <f t="shared" si="20"/>
        <v>2000</v>
      </c>
      <c r="AG34" s="26">
        <f t="shared" si="14"/>
        <v>0</v>
      </c>
      <c r="AH34" s="27"/>
      <c r="AI34" s="30">
        <f t="shared" si="5"/>
        <v>0</v>
      </c>
      <c r="AJ34" s="31" t="str">
        <f t="shared" si="6"/>
        <v/>
      </c>
      <c r="AL34" s="28"/>
      <c r="AM34" s="25">
        <f t="shared" si="21"/>
        <v>2000</v>
      </c>
      <c r="AN34" s="26">
        <f t="shared" si="15"/>
        <v>0</v>
      </c>
      <c r="AO34" s="27"/>
      <c r="AP34" s="30">
        <f t="shared" si="7"/>
        <v>0</v>
      </c>
      <c r="AQ34" s="31" t="str">
        <f t="shared" si="8"/>
        <v/>
      </c>
    </row>
    <row r="35" spans="2:43" x14ac:dyDescent="0.2">
      <c r="B35" s="33"/>
      <c r="C35" s="21"/>
      <c r="D35" s="22"/>
      <c r="E35" s="23"/>
      <c r="F35" s="24"/>
      <c r="G35" s="25">
        <f t="shared" si="22"/>
        <v>2000</v>
      </c>
      <c r="H35" s="26">
        <f t="shared" si="0"/>
        <v>0</v>
      </c>
      <c r="I35" s="27"/>
      <c r="J35" s="28"/>
      <c r="K35" s="25">
        <f t="shared" si="17"/>
        <v>2000</v>
      </c>
      <c r="L35" s="26">
        <f t="shared" si="9"/>
        <v>0</v>
      </c>
      <c r="M35" s="27"/>
      <c r="N35" s="30">
        <f t="shared" si="10"/>
        <v>0</v>
      </c>
      <c r="O35" s="31" t="str">
        <f t="shared" si="11"/>
        <v/>
      </c>
      <c r="Q35" s="28"/>
      <c r="R35" s="25">
        <f t="shared" si="18"/>
        <v>2000</v>
      </c>
      <c r="S35" s="26">
        <f t="shared" si="12"/>
        <v>0</v>
      </c>
      <c r="T35" s="27"/>
      <c r="U35" s="30">
        <f t="shared" si="1"/>
        <v>0</v>
      </c>
      <c r="V35" s="31" t="str">
        <f t="shared" si="2"/>
        <v/>
      </c>
      <c r="X35" s="28"/>
      <c r="Y35" s="25">
        <f t="shared" si="19"/>
        <v>2000</v>
      </c>
      <c r="Z35" s="26">
        <f t="shared" si="13"/>
        <v>0</v>
      </c>
      <c r="AA35" s="27"/>
      <c r="AB35" s="30">
        <f t="shared" si="3"/>
        <v>0</v>
      </c>
      <c r="AC35" s="31" t="str">
        <f t="shared" si="4"/>
        <v/>
      </c>
      <c r="AE35" s="28"/>
      <c r="AF35" s="25">
        <f t="shared" si="20"/>
        <v>2000</v>
      </c>
      <c r="AG35" s="26">
        <f t="shared" si="14"/>
        <v>0</v>
      </c>
      <c r="AH35" s="27"/>
      <c r="AI35" s="30">
        <f t="shared" si="5"/>
        <v>0</v>
      </c>
      <c r="AJ35" s="31" t="str">
        <f t="shared" si="6"/>
        <v/>
      </c>
      <c r="AL35" s="28"/>
      <c r="AM35" s="25">
        <f t="shared" si="21"/>
        <v>2000</v>
      </c>
      <c r="AN35" s="26">
        <f t="shared" si="15"/>
        <v>0</v>
      </c>
      <c r="AO35" s="27"/>
      <c r="AP35" s="30">
        <f t="shared" si="7"/>
        <v>0</v>
      </c>
      <c r="AQ35" s="31" t="str">
        <f t="shared" si="8"/>
        <v/>
      </c>
    </row>
    <row r="36" spans="2:43" x14ac:dyDescent="0.2">
      <c r="B36" s="33"/>
      <c r="C36" s="21"/>
      <c r="D36" s="22"/>
      <c r="E36" s="23"/>
      <c r="F36" s="24"/>
      <c r="G36" s="25">
        <f t="shared" si="22"/>
        <v>2000</v>
      </c>
      <c r="H36" s="26">
        <f t="shared" si="0"/>
        <v>0</v>
      </c>
      <c r="I36" s="27"/>
      <c r="J36" s="28"/>
      <c r="K36" s="25">
        <f t="shared" si="17"/>
        <v>2000</v>
      </c>
      <c r="L36" s="26">
        <f t="shared" si="9"/>
        <v>0</v>
      </c>
      <c r="M36" s="27"/>
      <c r="N36" s="30">
        <f t="shared" si="10"/>
        <v>0</v>
      </c>
      <c r="O36" s="31" t="str">
        <f t="shared" si="11"/>
        <v/>
      </c>
      <c r="Q36" s="28"/>
      <c r="R36" s="25">
        <f t="shared" si="18"/>
        <v>2000</v>
      </c>
      <c r="S36" s="26">
        <f t="shared" si="12"/>
        <v>0</v>
      </c>
      <c r="T36" s="27"/>
      <c r="U36" s="30">
        <f t="shared" si="1"/>
        <v>0</v>
      </c>
      <c r="V36" s="31" t="str">
        <f t="shared" si="2"/>
        <v/>
      </c>
      <c r="X36" s="28"/>
      <c r="Y36" s="25">
        <f t="shared" si="19"/>
        <v>2000</v>
      </c>
      <c r="Z36" s="26">
        <f t="shared" si="13"/>
        <v>0</v>
      </c>
      <c r="AA36" s="27"/>
      <c r="AB36" s="30">
        <f t="shared" si="3"/>
        <v>0</v>
      </c>
      <c r="AC36" s="31" t="str">
        <f t="shared" si="4"/>
        <v/>
      </c>
      <c r="AE36" s="28"/>
      <c r="AF36" s="25">
        <f t="shared" si="20"/>
        <v>2000</v>
      </c>
      <c r="AG36" s="26">
        <f t="shared" si="14"/>
        <v>0</v>
      </c>
      <c r="AH36" s="27"/>
      <c r="AI36" s="30">
        <f t="shared" si="5"/>
        <v>0</v>
      </c>
      <c r="AJ36" s="31" t="str">
        <f t="shared" si="6"/>
        <v/>
      </c>
      <c r="AL36" s="28"/>
      <c r="AM36" s="25">
        <f t="shared" si="21"/>
        <v>2000</v>
      </c>
      <c r="AN36" s="26">
        <f t="shared" si="15"/>
        <v>0</v>
      </c>
      <c r="AO36" s="27"/>
      <c r="AP36" s="30">
        <f t="shared" si="7"/>
        <v>0</v>
      </c>
      <c r="AQ36" s="31" t="str">
        <f t="shared" si="8"/>
        <v/>
      </c>
    </row>
    <row r="37" spans="2:43" x14ac:dyDescent="0.2">
      <c r="B37" s="33"/>
      <c r="C37" s="21"/>
      <c r="D37" s="22"/>
      <c r="E37" s="23"/>
      <c r="F37" s="24"/>
      <c r="G37" s="25">
        <f t="shared" si="22"/>
        <v>2000</v>
      </c>
      <c r="H37" s="26">
        <f t="shared" si="0"/>
        <v>0</v>
      </c>
      <c r="I37" s="27"/>
      <c r="J37" s="28"/>
      <c r="K37" s="25">
        <f t="shared" si="17"/>
        <v>2000</v>
      </c>
      <c r="L37" s="26">
        <f t="shared" si="9"/>
        <v>0</v>
      </c>
      <c r="M37" s="27"/>
      <c r="N37" s="30">
        <f t="shared" si="10"/>
        <v>0</v>
      </c>
      <c r="O37" s="31" t="str">
        <f t="shared" si="11"/>
        <v/>
      </c>
      <c r="Q37" s="28"/>
      <c r="R37" s="25">
        <f t="shared" si="18"/>
        <v>2000</v>
      </c>
      <c r="S37" s="26">
        <f t="shared" si="12"/>
        <v>0</v>
      </c>
      <c r="T37" s="27"/>
      <c r="U37" s="30">
        <f t="shared" si="1"/>
        <v>0</v>
      </c>
      <c r="V37" s="31" t="str">
        <f t="shared" si="2"/>
        <v/>
      </c>
      <c r="X37" s="28"/>
      <c r="Y37" s="25">
        <f t="shared" si="19"/>
        <v>2000</v>
      </c>
      <c r="Z37" s="26">
        <f t="shared" si="13"/>
        <v>0</v>
      </c>
      <c r="AA37" s="27"/>
      <c r="AB37" s="30">
        <f t="shared" si="3"/>
        <v>0</v>
      </c>
      <c r="AC37" s="31" t="str">
        <f t="shared" si="4"/>
        <v/>
      </c>
      <c r="AE37" s="28"/>
      <c r="AF37" s="25">
        <f t="shared" si="20"/>
        <v>2000</v>
      </c>
      <c r="AG37" s="26">
        <f t="shared" si="14"/>
        <v>0</v>
      </c>
      <c r="AH37" s="27"/>
      <c r="AI37" s="30">
        <f t="shared" si="5"/>
        <v>0</v>
      </c>
      <c r="AJ37" s="31" t="str">
        <f t="shared" si="6"/>
        <v/>
      </c>
      <c r="AL37" s="28"/>
      <c r="AM37" s="25">
        <f t="shared" si="21"/>
        <v>2000</v>
      </c>
      <c r="AN37" s="26">
        <f t="shared" si="15"/>
        <v>0</v>
      </c>
      <c r="AO37" s="27"/>
      <c r="AP37" s="30">
        <f t="shared" si="7"/>
        <v>0</v>
      </c>
      <c r="AQ37" s="31" t="str">
        <f t="shared" si="8"/>
        <v/>
      </c>
    </row>
    <row r="38" spans="2:43" x14ac:dyDescent="0.2">
      <c r="B38" s="33"/>
      <c r="C38" s="21"/>
      <c r="D38" s="22"/>
      <c r="E38" s="23"/>
      <c r="F38" s="24"/>
      <c r="G38" s="25">
        <f t="shared" si="22"/>
        <v>2000</v>
      </c>
      <c r="H38" s="26">
        <f t="shared" si="0"/>
        <v>0</v>
      </c>
      <c r="I38" s="27"/>
      <c r="J38" s="28"/>
      <c r="K38" s="25">
        <f t="shared" si="17"/>
        <v>2000</v>
      </c>
      <c r="L38" s="26">
        <f t="shared" si="9"/>
        <v>0</v>
      </c>
      <c r="M38" s="27"/>
      <c r="N38" s="30">
        <f t="shared" si="10"/>
        <v>0</v>
      </c>
      <c r="O38" s="31" t="str">
        <f t="shared" si="11"/>
        <v/>
      </c>
      <c r="Q38" s="28"/>
      <c r="R38" s="25">
        <f t="shared" si="18"/>
        <v>2000</v>
      </c>
      <c r="S38" s="26">
        <f t="shared" si="12"/>
        <v>0</v>
      </c>
      <c r="T38" s="27"/>
      <c r="U38" s="30">
        <f t="shared" si="1"/>
        <v>0</v>
      </c>
      <c r="V38" s="31" t="str">
        <f t="shared" si="2"/>
        <v/>
      </c>
      <c r="X38" s="28"/>
      <c r="Y38" s="25">
        <f t="shared" si="19"/>
        <v>2000</v>
      </c>
      <c r="Z38" s="26">
        <f t="shared" si="13"/>
        <v>0</v>
      </c>
      <c r="AA38" s="27"/>
      <c r="AB38" s="30">
        <f t="shared" si="3"/>
        <v>0</v>
      </c>
      <c r="AC38" s="31" t="str">
        <f t="shared" si="4"/>
        <v/>
      </c>
      <c r="AE38" s="28"/>
      <c r="AF38" s="25">
        <f t="shared" si="20"/>
        <v>2000</v>
      </c>
      <c r="AG38" s="26">
        <f t="shared" si="14"/>
        <v>0</v>
      </c>
      <c r="AH38" s="27"/>
      <c r="AI38" s="30">
        <f t="shared" si="5"/>
        <v>0</v>
      </c>
      <c r="AJ38" s="31" t="str">
        <f t="shared" si="6"/>
        <v/>
      </c>
      <c r="AL38" s="28"/>
      <c r="AM38" s="25">
        <f t="shared" si="21"/>
        <v>2000</v>
      </c>
      <c r="AN38" s="26">
        <f t="shared" si="15"/>
        <v>0</v>
      </c>
      <c r="AO38" s="27"/>
      <c r="AP38" s="30">
        <f t="shared" si="7"/>
        <v>0</v>
      </c>
      <c r="AQ38" s="31" t="str">
        <f t="shared" si="8"/>
        <v/>
      </c>
    </row>
    <row r="39" spans="2:43" s="45" customFormat="1" x14ac:dyDescent="0.2">
      <c r="B39" s="34" t="s">
        <v>33</v>
      </c>
      <c r="C39" s="35"/>
      <c r="D39" s="36"/>
      <c r="E39" s="35"/>
      <c r="F39" s="37"/>
      <c r="G39" s="38"/>
      <c r="H39" s="39">
        <f>SUM(H23:H38)</f>
        <v>56.470000000000006</v>
      </c>
      <c r="I39" s="40"/>
      <c r="J39" s="41"/>
      <c r="K39" s="42"/>
      <c r="L39" s="39">
        <f>SUM(L23:L38)</f>
        <v>51.54</v>
      </c>
      <c r="M39" s="40"/>
      <c r="N39" s="43">
        <f t="shared" si="10"/>
        <v>-4.9300000000000068</v>
      </c>
      <c r="O39" s="44">
        <f t="shared" si="11"/>
        <v>-8.7302992739507812E-2</v>
      </c>
      <c r="Q39" s="41"/>
      <c r="R39" s="42"/>
      <c r="S39" s="39">
        <f>SUM(S23:S38)</f>
        <v>46.81</v>
      </c>
      <c r="T39" s="40"/>
      <c r="U39" s="43">
        <f t="shared" si="1"/>
        <v>-4.7299999999999969</v>
      </c>
      <c r="V39" s="44">
        <f t="shared" si="2"/>
        <v>-9.177337989910743E-2</v>
      </c>
      <c r="X39" s="41"/>
      <c r="Y39" s="42"/>
      <c r="Z39" s="39">
        <f>SUM(Z23:Z38)</f>
        <v>41.5</v>
      </c>
      <c r="AA39" s="40"/>
      <c r="AB39" s="43">
        <f t="shared" si="3"/>
        <v>-5.3100000000000023</v>
      </c>
      <c r="AC39" s="44">
        <f t="shared" si="4"/>
        <v>-0.1134372997222816</v>
      </c>
      <c r="AE39" s="41"/>
      <c r="AF39" s="42"/>
      <c r="AG39" s="39">
        <f>SUM(AG23:AG38)</f>
        <v>35.29</v>
      </c>
      <c r="AH39" s="40"/>
      <c r="AI39" s="43">
        <f t="shared" si="5"/>
        <v>-6.2100000000000009</v>
      </c>
      <c r="AJ39" s="44">
        <f t="shared" si="6"/>
        <v>-0.1496385542168675</v>
      </c>
      <c r="AL39" s="41"/>
      <c r="AM39" s="42"/>
      <c r="AN39" s="39">
        <f>SUM(AN23:AN38)</f>
        <v>28.1</v>
      </c>
      <c r="AO39" s="40"/>
      <c r="AP39" s="43">
        <f t="shared" si="7"/>
        <v>-7.1899999999999977</v>
      </c>
      <c r="AQ39" s="44">
        <f t="shared" si="8"/>
        <v>-0.20374043638424477</v>
      </c>
    </row>
    <row r="40" spans="2:43" ht="38.25" x14ac:dyDescent="0.2">
      <c r="B40" s="46" t="str">
        <f>+'Res (100)'!B40</f>
        <v>Deferral/Variance Account Disposition Rate Rider Group 1</v>
      </c>
      <c r="C40" s="21"/>
      <c r="D40" s="22" t="s">
        <v>30</v>
      </c>
      <c r="E40" s="23"/>
      <c r="F40" s="24">
        <v>0</v>
      </c>
      <c r="G40" s="25">
        <f>$F$18</f>
        <v>2000</v>
      </c>
      <c r="H40" s="26">
        <f>G40*F40</f>
        <v>0</v>
      </c>
      <c r="I40" s="27"/>
      <c r="J40" s="52">
        <f>+'Res (100)'!J40</f>
        <v>-8.2600000000000002E-4</v>
      </c>
      <c r="K40" s="25">
        <f>$F$18</f>
        <v>2000</v>
      </c>
      <c r="L40" s="26">
        <f>K40*J40</f>
        <v>-1.6520000000000001</v>
      </c>
      <c r="M40" s="27"/>
      <c r="N40" s="30">
        <f>L40-H40</f>
        <v>-1.6520000000000001</v>
      </c>
      <c r="O40" s="31" t="str">
        <f>IF((H40)=0,"",(N40/H40))</f>
        <v/>
      </c>
      <c r="Q40" s="52">
        <f>+'Res (100)'!Q40</f>
        <v>0</v>
      </c>
      <c r="R40" s="25">
        <f>$F$18</f>
        <v>2000</v>
      </c>
      <c r="S40" s="26">
        <f>R40*Q40</f>
        <v>0</v>
      </c>
      <c r="T40" s="27"/>
      <c r="U40" s="30">
        <f t="shared" si="1"/>
        <v>1.6520000000000001</v>
      </c>
      <c r="V40" s="31">
        <f t="shared" si="2"/>
        <v>-1</v>
      </c>
      <c r="X40" s="52">
        <f>+'Res (100)'!X40</f>
        <v>0</v>
      </c>
      <c r="Y40" s="25">
        <f>$F$18</f>
        <v>2000</v>
      </c>
      <c r="Z40" s="26">
        <f>Y40*X40</f>
        <v>0</v>
      </c>
      <c r="AA40" s="27"/>
      <c r="AB40" s="30">
        <f t="shared" si="3"/>
        <v>0</v>
      </c>
      <c r="AC40" s="31" t="str">
        <f t="shared" si="4"/>
        <v/>
      </c>
      <c r="AE40" s="52">
        <f>+'Res (100)'!AE40</f>
        <v>0</v>
      </c>
      <c r="AF40" s="25">
        <f>$F$18</f>
        <v>2000</v>
      </c>
      <c r="AG40" s="26">
        <f>AF40*AE40</f>
        <v>0</v>
      </c>
      <c r="AH40" s="27"/>
      <c r="AI40" s="30">
        <f t="shared" si="5"/>
        <v>0</v>
      </c>
      <c r="AJ40" s="31" t="str">
        <f t="shared" si="6"/>
        <v/>
      </c>
      <c r="AL40" s="52">
        <f>+'Res (100)'!AL40</f>
        <v>0</v>
      </c>
      <c r="AM40" s="25">
        <f>$F$18</f>
        <v>2000</v>
      </c>
      <c r="AN40" s="26">
        <f>AM40*AL40</f>
        <v>0</v>
      </c>
      <c r="AO40" s="27"/>
      <c r="AP40" s="30">
        <f t="shared" si="7"/>
        <v>0</v>
      </c>
      <c r="AQ40" s="31" t="str">
        <f t="shared" si="8"/>
        <v/>
      </c>
    </row>
    <row r="41" spans="2:43" ht="38.25" x14ac:dyDescent="0.2">
      <c r="B41" s="46" t="str">
        <f>+'Res (100)'!B41</f>
        <v>Deferral/Variance Account Disposition Rate Rider Group 2</v>
      </c>
      <c r="C41" s="21"/>
      <c r="D41" s="22" t="s">
        <v>27</v>
      </c>
      <c r="E41" s="23"/>
      <c r="F41" s="24"/>
      <c r="G41" s="25">
        <f t="shared" ref="G41:G43" si="23">$F$18</f>
        <v>2000</v>
      </c>
      <c r="H41" s="26">
        <f t="shared" ref="H41:H45" si="24">G41*F41</f>
        <v>0</v>
      </c>
      <c r="I41" s="47"/>
      <c r="J41" s="184">
        <f>+'Res (100)'!J41</f>
        <v>1.1200000000000001</v>
      </c>
      <c r="K41" s="25">
        <v>1</v>
      </c>
      <c r="L41" s="26">
        <f t="shared" ref="L41:L45" si="25">K41*J41</f>
        <v>1.1200000000000001</v>
      </c>
      <c r="M41" s="48"/>
      <c r="N41" s="30">
        <f t="shared" ref="N41:N45" si="26">L41-H41</f>
        <v>1.1200000000000001</v>
      </c>
      <c r="O41" s="31" t="str">
        <f t="shared" ref="O41:O65" si="27">IF((H41)=0,"",(N41/H41))</f>
        <v/>
      </c>
      <c r="Q41" s="184">
        <f>+'Res (100)'!Q41</f>
        <v>0</v>
      </c>
      <c r="R41" s="25">
        <f t="shared" ref="R41:R43" si="28">$F$18</f>
        <v>2000</v>
      </c>
      <c r="S41" s="26">
        <f t="shared" ref="S41:S43" si="29">R41*Q41</f>
        <v>0</v>
      </c>
      <c r="T41" s="48"/>
      <c r="U41" s="30">
        <f t="shared" si="1"/>
        <v>-1.1200000000000001</v>
      </c>
      <c r="V41" s="31">
        <f t="shared" si="2"/>
        <v>-1</v>
      </c>
      <c r="X41" s="184">
        <f>+'Res (100)'!X41</f>
        <v>0</v>
      </c>
      <c r="Y41" s="25">
        <f t="shared" ref="Y41:Y43" si="30">$F$18</f>
        <v>2000</v>
      </c>
      <c r="Z41" s="26">
        <f t="shared" ref="Z41:Z43" si="31">Y41*X41</f>
        <v>0</v>
      </c>
      <c r="AA41" s="48"/>
      <c r="AB41" s="30">
        <f t="shared" si="3"/>
        <v>0</v>
      </c>
      <c r="AC41" s="31" t="str">
        <f t="shared" si="4"/>
        <v/>
      </c>
      <c r="AE41" s="184">
        <f>+'Res (100)'!AE41</f>
        <v>0</v>
      </c>
      <c r="AF41" s="25">
        <f t="shared" ref="AF41:AF43" si="32">$F$18</f>
        <v>2000</v>
      </c>
      <c r="AG41" s="26">
        <f t="shared" ref="AG41:AG43" si="33">AF41*AE41</f>
        <v>0</v>
      </c>
      <c r="AH41" s="48"/>
      <c r="AI41" s="30">
        <f t="shared" si="5"/>
        <v>0</v>
      </c>
      <c r="AJ41" s="31" t="str">
        <f t="shared" si="6"/>
        <v/>
      </c>
      <c r="AL41" s="184">
        <f>+'Res (100)'!AL41</f>
        <v>0</v>
      </c>
      <c r="AM41" s="25">
        <f t="shared" ref="AM41:AM43" si="34">$F$18</f>
        <v>2000</v>
      </c>
      <c r="AN41" s="26">
        <f t="shared" ref="AN41:AN43" si="35">AM41*AL41</f>
        <v>0</v>
      </c>
      <c r="AO41" s="48"/>
      <c r="AP41" s="30">
        <f t="shared" si="7"/>
        <v>0</v>
      </c>
      <c r="AQ41" s="31" t="str">
        <f t="shared" si="8"/>
        <v/>
      </c>
    </row>
    <row r="42" spans="2:43" ht="38.25" x14ac:dyDescent="0.2">
      <c r="B42" s="46" t="str">
        <f>+'Res (100)'!B42</f>
        <v>Deferral / Variance Accounts Balances (excluding Global Adj.) - NON-WMP</v>
      </c>
      <c r="C42" s="21"/>
      <c r="D42" s="22" t="s">
        <v>30</v>
      </c>
      <c r="E42" s="23"/>
      <c r="F42" s="24"/>
      <c r="G42" s="25">
        <f t="shared" si="23"/>
        <v>2000</v>
      </c>
      <c r="H42" s="26">
        <f t="shared" si="24"/>
        <v>0</v>
      </c>
      <c r="I42" s="47"/>
      <c r="J42" s="28">
        <f>+'Res (100)'!J42</f>
        <v>-1.5089999999999999E-3</v>
      </c>
      <c r="K42" s="25">
        <f t="shared" ref="K42:K43" si="36">$F$18</f>
        <v>2000</v>
      </c>
      <c r="L42" s="26">
        <f t="shared" si="25"/>
        <v>-3.0179999999999998</v>
      </c>
      <c r="M42" s="48"/>
      <c r="N42" s="30">
        <f t="shared" si="26"/>
        <v>-3.0179999999999998</v>
      </c>
      <c r="O42" s="31" t="str">
        <f t="shared" si="27"/>
        <v/>
      </c>
      <c r="Q42" s="28"/>
      <c r="R42" s="25">
        <f t="shared" si="28"/>
        <v>2000</v>
      </c>
      <c r="S42" s="26">
        <f t="shared" si="29"/>
        <v>0</v>
      </c>
      <c r="T42" s="48"/>
      <c r="U42" s="30">
        <f t="shared" si="1"/>
        <v>3.0179999999999998</v>
      </c>
      <c r="V42" s="31">
        <f t="shared" si="2"/>
        <v>-1</v>
      </c>
      <c r="X42" s="28"/>
      <c r="Y42" s="25">
        <f t="shared" si="30"/>
        <v>2000</v>
      </c>
      <c r="Z42" s="26">
        <f t="shared" si="31"/>
        <v>0</v>
      </c>
      <c r="AA42" s="48"/>
      <c r="AB42" s="30">
        <f t="shared" si="3"/>
        <v>0</v>
      </c>
      <c r="AC42" s="31" t="str">
        <f t="shared" si="4"/>
        <v/>
      </c>
      <c r="AE42" s="28"/>
      <c r="AF42" s="25">
        <f t="shared" si="32"/>
        <v>2000</v>
      </c>
      <c r="AG42" s="26">
        <f t="shared" si="33"/>
        <v>0</v>
      </c>
      <c r="AH42" s="48"/>
      <c r="AI42" s="30">
        <f t="shared" si="5"/>
        <v>0</v>
      </c>
      <c r="AJ42" s="31" t="str">
        <f t="shared" si="6"/>
        <v/>
      </c>
      <c r="AL42" s="28"/>
      <c r="AM42" s="25">
        <f t="shared" si="34"/>
        <v>2000</v>
      </c>
      <c r="AN42" s="26">
        <f t="shared" si="35"/>
        <v>0</v>
      </c>
      <c r="AO42" s="48"/>
      <c r="AP42" s="30">
        <f t="shared" si="7"/>
        <v>0</v>
      </c>
      <c r="AQ42" s="31" t="str">
        <f t="shared" si="8"/>
        <v/>
      </c>
    </row>
    <row r="43" spans="2:43" x14ac:dyDescent="0.2">
      <c r="B43" s="46"/>
      <c r="C43" s="21"/>
      <c r="D43" s="22"/>
      <c r="E43" s="23"/>
      <c r="F43" s="24"/>
      <c r="G43" s="25">
        <f t="shared" si="23"/>
        <v>2000</v>
      </c>
      <c r="H43" s="26">
        <f t="shared" si="24"/>
        <v>0</v>
      </c>
      <c r="I43" s="47"/>
      <c r="J43" s="28"/>
      <c r="K43" s="25">
        <f t="shared" si="36"/>
        <v>2000</v>
      </c>
      <c r="L43" s="26">
        <f t="shared" si="25"/>
        <v>0</v>
      </c>
      <c r="M43" s="48"/>
      <c r="N43" s="30">
        <f t="shared" si="26"/>
        <v>0</v>
      </c>
      <c r="O43" s="31" t="str">
        <f t="shared" si="27"/>
        <v/>
      </c>
      <c r="Q43" s="28"/>
      <c r="R43" s="25">
        <f t="shared" si="28"/>
        <v>2000</v>
      </c>
      <c r="S43" s="26">
        <f t="shared" si="29"/>
        <v>0</v>
      </c>
      <c r="T43" s="48"/>
      <c r="U43" s="30">
        <f t="shared" si="1"/>
        <v>0</v>
      </c>
      <c r="V43" s="31" t="str">
        <f t="shared" si="2"/>
        <v/>
      </c>
      <c r="X43" s="28"/>
      <c r="Y43" s="25">
        <f t="shared" si="30"/>
        <v>2000</v>
      </c>
      <c r="Z43" s="26">
        <f t="shared" si="31"/>
        <v>0</v>
      </c>
      <c r="AA43" s="48"/>
      <c r="AB43" s="30">
        <f t="shared" si="3"/>
        <v>0</v>
      </c>
      <c r="AC43" s="31" t="str">
        <f t="shared" si="4"/>
        <v/>
      </c>
      <c r="AE43" s="28"/>
      <c r="AF43" s="25">
        <f t="shared" si="32"/>
        <v>2000</v>
      </c>
      <c r="AG43" s="26">
        <f t="shared" si="33"/>
        <v>0</v>
      </c>
      <c r="AH43" s="48"/>
      <c r="AI43" s="30">
        <f t="shared" si="5"/>
        <v>0</v>
      </c>
      <c r="AJ43" s="31" t="str">
        <f t="shared" si="6"/>
        <v/>
      </c>
      <c r="AL43" s="28"/>
      <c r="AM43" s="25">
        <f t="shared" si="34"/>
        <v>2000</v>
      </c>
      <c r="AN43" s="26">
        <f t="shared" si="35"/>
        <v>0</v>
      </c>
      <c r="AO43" s="48"/>
      <c r="AP43" s="30">
        <f t="shared" si="7"/>
        <v>0</v>
      </c>
      <c r="AQ43" s="31" t="str">
        <f t="shared" si="8"/>
        <v/>
      </c>
    </row>
    <row r="44" spans="2:43" x14ac:dyDescent="0.2">
      <c r="B44" s="49" t="s">
        <v>35</v>
      </c>
      <c r="C44" s="21"/>
      <c r="D44" s="22" t="s">
        <v>30</v>
      </c>
      <c r="E44" s="23"/>
      <c r="F44" s="50">
        <v>6.0000000000000002E-5</v>
      </c>
      <c r="G44" s="51">
        <f>$F$18*(1+F74)</f>
        <v>2071.6</v>
      </c>
      <c r="H44" s="26">
        <f>G44*F44</f>
        <v>0.124296</v>
      </c>
      <c r="I44" s="27"/>
      <c r="J44" s="52">
        <v>6.9999999999999994E-5</v>
      </c>
      <c r="K44" s="51">
        <f>$F$18*(1+J74)</f>
        <v>2067</v>
      </c>
      <c r="L44" s="26">
        <f>K44*J44</f>
        <v>0.14468999999999999</v>
      </c>
      <c r="M44" s="27"/>
      <c r="N44" s="30">
        <f>L44-H44</f>
        <v>2.0393999999999982E-2</v>
      </c>
      <c r="O44" s="31">
        <f>IF((H44)=0,"",(N44/H44))</f>
        <v>0.16407607646263742</v>
      </c>
      <c r="Q44" s="52">
        <f>+J44</f>
        <v>6.9999999999999994E-5</v>
      </c>
      <c r="R44" s="51">
        <f>$F$18*(1+Q74)</f>
        <v>2067</v>
      </c>
      <c r="S44" s="26">
        <f>R44*Q44</f>
        <v>0.14468999999999999</v>
      </c>
      <c r="T44" s="27"/>
      <c r="U44" s="30">
        <f t="shared" si="1"/>
        <v>0</v>
      </c>
      <c r="V44" s="31">
        <f t="shared" si="2"/>
        <v>0</v>
      </c>
      <c r="X44" s="52">
        <f>+Q44</f>
        <v>6.9999999999999994E-5</v>
      </c>
      <c r="Y44" s="51">
        <f>$F$18*(1+X74)</f>
        <v>2067</v>
      </c>
      <c r="Z44" s="26">
        <f>Y44*X44</f>
        <v>0.14468999999999999</v>
      </c>
      <c r="AA44" s="27"/>
      <c r="AB44" s="30">
        <f t="shared" si="3"/>
        <v>0</v>
      </c>
      <c r="AC44" s="31">
        <f t="shared" si="4"/>
        <v>0</v>
      </c>
      <c r="AE44" s="52">
        <f>+X44</f>
        <v>6.9999999999999994E-5</v>
      </c>
      <c r="AF44" s="51">
        <f>$F$18*(1+AE74)</f>
        <v>2067</v>
      </c>
      <c r="AG44" s="26">
        <f>AF44*AE44</f>
        <v>0.14468999999999999</v>
      </c>
      <c r="AH44" s="27"/>
      <c r="AI44" s="30">
        <f t="shared" si="5"/>
        <v>0</v>
      </c>
      <c r="AJ44" s="31">
        <f t="shared" si="6"/>
        <v>0</v>
      </c>
      <c r="AL44" s="52">
        <f>+AE44</f>
        <v>6.9999999999999994E-5</v>
      </c>
      <c r="AM44" s="51">
        <f>$F$18*(1+AL74)</f>
        <v>2067</v>
      </c>
      <c r="AN44" s="26">
        <f>AM44*AL44</f>
        <v>0.14468999999999999</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71.599999999999909</v>
      </c>
      <c r="H45" s="26">
        <f t="shared" si="24"/>
        <v>7.3132239999999911</v>
      </c>
      <c r="I45" s="27"/>
      <c r="J45" s="55">
        <f>0.64*$J$55+0.18*$J$56+0.18*$J$57</f>
        <v>0.10214000000000001</v>
      </c>
      <c r="K45" s="54">
        <f>$F$18*(1+$J$74)-$F$18</f>
        <v>67</v>
      </c>
      <c r="L45" s="26">
        <f t="shared" si="25"/>
        <v>6.8433800000000007</v>
      </c>
      <c r="M45" s="27"/>
      <c r="N45" s="30">
        <f t="shared" si="26"/>
        <v>-0.46984399999999038</v>
      </c>
      <c r="O45" s="31">
        <f t="shared" si="27"/>
        <v>-6.4245810055864688E-2</v>
      </c>
      <c r="Q45" s="55">
        <f>0.64*$Q$55+0.18*$Q$56+0.18*$Q$57</f>
        <v>0.10214000000000001</v>
      </c>
      <c r="R45" s="54">
        <f>$F$18*(1+Q74)-$F$18</f>
        <v>67</v>
      </c>
      <c r="S45" s="26">
        <f t="shared" ref="S45" si="37">R45*Q45</f>
        <v>6.8433800000000007</v>
      </c>
      <c r="T45" s="27"/>
      <c r="U45" s="30">
        <f t="shared" si="1"/>
        <v>0</v>
      </c>
      <c r="V45" s="31">
        <f t="shared" si="2"/>
        <v>0</v>
      </c>
      <c r="X45" s="55">
        <f>0.64*$X$55+0.18*$X$56+0.18*$X$57</f>
        <v>0.10214000000000001</v>
      </c>
      <c r="Y45" s="54">
        <f>$F$18*(1+X74)-$F$18</f>
        <v>67</v>
      </c>
      <c r="Z45" s="26">
        <f t="shared" ref="Z45" si="38">Y45*X45</f>
        <v>6.8433800000000007</v>
      </c>
      <c r="AA45" s="27"/>
      <c r="AB45" s="30">
        <f t="shared" si="3"/>
        <v>0</v>
      </c>
      <c r="AC45" s="31">
        <f t="shared" si="4"/>
        <v>0</v>
      </c>
      <c r="AE45" s="55">
        <f>0.64*$AE$55+0.18*$AE$56+0.18*$AE$57</f>
        <v>0.10214000000000001</v>
      </c>
      <c r="AF45" s="54">
        <f>$F$18*(1+AE74)-$F$18</f>
        <v>67</v>
      </c>
      <c r="AG45" s="26">
        <f t="shared" ref="AG45" si="39">AF45*AE45</f>
        <v>6.8433800000000007</v>
      </c>
      <c r="AH45" s="27"/>
      <c r="AI45" s="30">
        <f t="shared" si="5"/>
        <v>0</v>
      </c>
      <c r="AJ45" s="31">
        <f t="shared" si="6"/>
        <v>0</v>
      </c>
      <c r="AL45" s="55">
        <f>0.64*$AL$55+0.18*$AL$56+0.18*$AL$57</f>
        <v>0.10214000000000001</v>
      </c>
      <c r="AM45" s="54">
        <f>$F$18*(1+AL74)-$F$18</f>
        <v>67</v>
      </c>
      <c r="AN45" s="26">
        <f t="shared" ref="AN45" si="40">AM45*AL45</f>
        <v>6.8433800000000007</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7"/>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64.697519999999997</v>
      </c>
      <c r="I47" s="40"/>
      <c r="J47" s="59"/>
      <c r="K47" s="61"/>
      <c r="L47" s="60">
        <f>SUM(L40:L46)+L39</f>
        <v>55.768070000000002</v>
      </c>
      <c r="M47" s="40"/>
      <c r="N47" s="43">
        <f t="shared" ref="N47:N65" si="41">L47-H47</f>
        <v>-8.9294499999999957</v>
      </c>
      <c r="O47" s="44">
        <f t="shared" si="27"/>
        <v>-0.13801842790882859</v>
      </c>
      <c r="Q47" s="59"/>
      <c r="R47" s="61"/>
      <c r="S47" s="60">
        <f>SUM(S40:S46)+S39</f>
        <v>54.588070000000002</v>
      </c>
      <c r="T47" s="40"/>
      <c r="U47" s="43">
        <f t="shared" si="1"/>
        <v>-1.1799999999999997</v>
      </c>
      <c r="V47" s="44">
        <f t="shared" si="2"/>
        <v>-2.1159061089974958E-2</v>
      </c>
      <c r="X47" s="59"/>
      <c r="Y47" s="61"/>
      <c r="Z47" s="60">
        <f>SUM(Z40:Z46)+Z39</f>
        <v>49.27807</v>
      </c>
      <c r="AA47" s="40"/>
      <c r="AB47" s="43">
        <f t="shared" si="3"/>
        <v>-5.3100000000000023</v>
      </c>
      <c r="AC47" s="44">
        <f t="shared" si="4"/>
        <v>-9.7274001443905272E-2</v>
      </c>
      <c r="AE47" s="59"/>
      <c r="AF47" s="61"/>
      <c r="AG47" s="60">
        <f>SUM(AG40:AG46)+AG39</f>
        <v>43.068069999999999</v>
      </c>
      <c r="AH47" s="40"/>
      <c r="AI47" s="43">
        <f t="shared" si="5"/>
        <v>-6.2100000000000009</v>
      </c>
      <c r="AJ47" s="44">
        <f t="shared" si="6"/>
        <v>-0.12601954581419283</v>
      </c>
      <c r="AL47" s="59"/>
      <c r="AM47" s="61"/>
      <c r="AN47" s="60">
        <f>SUM(AN40:AN46)+AN39</f>
        <v>35.878070000000001</v>
      </c>
      <c r="AO47" s="40"/>
      <c r="AP47" s="43">
        <f t="shared" si="7"/>
        <v>-7.1899999999999977</v>
      </c>
      <c r="AQ47" s="44">
        <f t="shared" si="8"/>
        <v>-0.16694502446940385</v>
      </c>
    </row>
    <row r="48" spans="2:43" x14ac:dyDescent="0.2">
      <c r="B48" s="27" t="s">
        <v>39</v>
      </c>
      <c r="C48" s="27"/>
      <c r="D48" s="62" t="s">
        <v>30</v>
      </c>
      <c r="E48" s="63"/>
      <c r="F48" s="28">
        <v>7.7000000000000002E-3</v>
      </c>
      <c r="G48" s="64">
        <f>F18*(1+F74)</f>
        <v>2071.6</v>
      </c>
      <c r="H48" s="26">
        <f>G48*F48</f>
        <v>15.951319999999999</v>
      </c>
      <c r="I48" s="27"/>
      <c r="J48" s="28">
        <v>7.7000000000000002E-3</v>
      </c>
      <c r="K48" s="65">
        <f>F18*(1+J74)</f>
        <v>2067</v>
      </c>
      <c r="L48" s="26">
        <f>K48*J48</f>
        <v>15.915900000000001</v>
      </c>
      <c r="M48" s="27"/>
      <c r="N48" s="30">
        <f t="shared" si="41"/>
        <v>-3.5419999999998453E-2</v>
      </c>
      <c r="O48" s="31">
        <f t="shared" si="27"/>
        <v>-2.2205058891676963E-3</v>
      </c>
      <c r="Q48" s="28">
        <f>+J48</f>
        <v>7.7000000000000002E-3</v>
      </c>
      <c r="R48" s="65">
        <f>$F$18*(1+Q74)</f>
        <v>2067</v>
      </c>
      <c r="S48" s="26">
        <f>R48*Q48</f>
        <v>15.915900000000001</v>
      </c>
      <c r="T48" s="27"/>
      <c r="U48" s="30">
        <f t="shared" si="1"/>
        <v>0</v>
      </c>
      <c r="V48" s="31">
        <f t="shared" si="2"/>
        <v>0</v>
      </c>
      <c r="X48" s="28">
        <f>+Q48</f>
        <v>7.7000000000000002E-3</v>
      </c>
      <c r="Y48" s="65">
        <f>$F$18*(1+X74)</f>
        <v>2067</v>
      </c>
      <c r="Z48" s="26">
        <f>Y48*X48</f>
        <v>15.915900000000001</v>
      </c>
      <c r="AA48" s="27"/>
      <c r="AB48" s="30">
        <f t="shared" si="3"/>
        <v>0</v>
      </c>
      <c r="AC48" s="31">
        <f t="shared" si="4"/>
        <v>0</v>
      </c>
      <c r="AE48" s="28">
        <f>+X48</f>
        <v>7.7000000000000002E-3</v>
      </c>
      <c r="AF48" s="65">
        <f>$F$18*(1+AE74)</f>
        <v>2067</v>
      </c>
      <c r="AG48" s="26">
        <f>AF48*AE48</f>
        <v>15.915900000000001</v>
      </c>
      <c r="AH48" s="27"/>
      <c r="AI48" s="30">
        <f t="shared" si="5"/>
        <v>0</v>
      </c>
      <c r="AJ48" s="31">
        <f t="shared" si="6"/>
        <v>0</v>
      </c>
      <c r="AL48" s="28">
        <f>+AE48</f>
        <v>7.7000000000000002E-3</v>
      </c>
      <c r="AM48" s="65">
        <f>$F$18*(1+AL74)</f>
        <v>2067</v>
      </c>
      <c r="AN48" s="26">
        <f>AM48*AL48</f>
        <v>15.915900000000001</v>
      </c>
      <c r="AO48" s="27"/>
      <c r="AP48" s="30">
        <f t="shared" si="7"/>
        <v>0</v>
      </c>
      <c r="AQ48" s="31">
        <f t="shared" si="8"/>
        <v>0</v>
      </c>
    </row>
    <row r="49" spans="2:43" ht="25.5" x14ac:dyDescent="0.2">
      <c r="B49" s="66" t="s">
        <v>40</v>
      </c>
      <c r="C49" s="27"/>
      <c r="D49" s="62" t="s">
        <v>30</v>
      </c>
      <c r="E49" s="63"/>
      <c r="F49" s="28">
        <v>4.1999999999999997E-3</v>
      </c>
      <c r="G49" s="64">
        <f>G48</f>
        <v>2071.6</v>
      </c>
      <c r="H49" s="26">
        <f>G49*F49</f>
        <v>8.7007199999999987</v>
      </c>
      <c r="I49" s="27"/>
      <c r="J49" s="28">
        <v>4.1999999999999997E-3</v>
      </c>
      <c r="K49" s="65">
        <f>K48</f>
        <v>2067</v>
      </c>
      <c r="L49" s="26">
        <f>K49*J49</f>
        <v>8.6814</v>
      </c>
      <c r="M49" s="27"/>
      <c r="N49" s="30">
        <f t="shared" si="41"/>
        <v>-1.9319999999998672E-2</v>
      </c>
      <c r="O49" s="31">
        <f t="shared" si="27"/>
        <v>-2.2205058891676408E-3</v>
      </c>
      <c r="Q49" s="28">
        <f>+J49</f>
        <v>4.1999999999999997E-3</v>
      </c>
      <c r="R49" s="65">
        <f>R48</f>
        <v>2067</v>
      </c>
      <c r="S49" s="26">
        <f>R49*Q49</f>
        <v>8.6814</v>
      </c>
      <c r="T49" s="27"/>
      <c r="U49" s="30">
        <f t="shared" si="1"/>
        <v>0</v>
      </c>
      <c r="V49" s="31">
        <f t="shared" si="2"/>
        <v>0</v>
      </c>
      <c r="X49" s="28">
        <f>+Q49</f>
        <v>4.1999999999999997E-3</v>
      </c>
      <c r="Y49" s="65">
        <f>Y48</f>
        <v>2067</v>
      </c>
      <c r="Z49" s="26">
        <f>Y49*X49</f>
        <v>8.6814</v>
      </c>
      <c r="AA49" s="27"/>
      <c r="AB49" s="30">
        <f t="shared" si="3"/>
        <v>0</v>
      </c>
      <c r="AC49" s="31">
        <f t="shared" si="4"/>
        <v>0</v>
      </c>
      <c r="AE49" s="28">
        <f>+X49</f>
        <v>4.1999999999999997E-3</v>
      </c>
      <c r="AF49" s="65">
        <f>AF48</f>
        <v>2067</v>
      </c>
      <c r="AG49" s="26">
        <f>AF49*AE49</f>
        <v>8.6814</v>
      </c>
      <c r="AH49" s="27"/>
      <c r="AI49" s="30">
        <f t="shared" si="5"/>
        <v>0</v>
      </c>
      <c r="AJ49" s="31">
        <f t="shared" si="6"/>
        <v>0</v>
      </c>
      <c r="AL49" s="28">
        <f>+AE49</f>
        <v>4.1999999999999997E-3</v>
      </c>
      <c r="AM49" s="65">
        <f>AM48</f>
        <v>2067</v>
      </c>
      <c r="AN49" s="26">
        <f>AM49*AL49</f>
        <v>8.6814</v>
      </c>
      <c r="AO49" s="27"/>
      <c r="AP49" s="30">
        <f t="shared" si="7"/>
        <v>0</v>
      </c>
      <c r="AQ49" s="31">
        <f t="shared" si="8"/>
        <v>0</v>
      </c>
    </row>
    <row r="50" spans="2:43" ht="25.5" x14ac:dyDescent="0.2">
      <c r="B50" s="56" t="s">
        <v>41</v>
      </c>
      <c r="C50" s="35"/>
      <c r="D50" s="35"/>
      <c r="E50" s="35"/>
      <c r="F50" s="67"/>
      <c r="G50" s="59"/>
      <c r="H50" s="60">
        <f>SUM(H47:H49)</f>
        <v>89.349559999999997</v>
      </c>
      <c r="I50" s="68"/>
      <c r="J50" s="69"/>
      <c r="K50" s="70"/>
      <c r="L50" s="60">
        <f>SUM(L47:L49)</f>
        <v>80.365369999999999</v>
      </c>
      <c r="M50" s="68"/>
      <c r="N50" s="43">
        <f t="shared" si="41"/>
        <v>-8.9841899999999981</v>
      </c>
      <c r="O50" s="44">
        <f t="shared" si="27"/>
        <v>-0.10055102677618108</v>
      </c>
      <c r="Q50" s="69"/>
      <c r="R50" s="70"/>
      <c r="S50" s="60">
        <f>SUM(S47:S49)</f>
        <v>79.185370000000006</v>
      </c>
      <c r="T50" s="68"/>
      <c r="U50" s="43">
        <f t="shared" si="1"/>
        <v>-1.1799999999999926</v>
      </c>
      <c r="V50" s="44">
        <f t="shared" si="2"/>
        <v>-1.4682941172298375E-2</v>
      </c>
      <c r="X50" s="69"/>
      <c r="Y50" s="70"/>
      <c r="Z50" s="60">
        <f>SUM(Z47:Z49)</f>
        <v>73.875370000000004</v>
      </c>
      <c r="AA50" s="68"/>
      <c r="AB50" s="43">
        <f t="shared" si="3"/>
        <v>-5.3100000000000023</v>
      </c>
      <c r="AC50" s="44">
        <f t="shared" si="4"/>
        <v>-6.705784161897585E-2</v>
      </c>
      <c r="AE50" s="69"/>
      <c r="AF50" s="70"/>
      <c r="AG50" s="60">
        <f>SUM(AG47:AG49)</f>
        <v>67.665369999999996</v>
      </c>
      <c r="AH50" s="68"/>
      <c r="AI50" s="43">
        <f t="shared" si="5"/>
        <v>-6.210000000000008</v>
      </c>
      <c r="AJ50" s="44">
        <f t="shared" si="6"/>
        <v>-8.4060492691948721E-2</v>
      </c>
      <c r="AL50" s="69"/>
      <c r="AM50" s="70"/>
      <c r="AN50" s="60">
        <f>SUM(AN47:AN49)</f>
        <v>60.475369999999998</v>
      </c>
      <c r="AO50" s="68"/>
      <c r="AP50" s="43">
        <f t="shared" si="7"/>
        <v>-7.1899999999999977</v>
      </c>
      <c r="AQ50" s="44">
        <f t="shared" si="8"/>
        <v>-0.10625819381464992</v>
      </c>
    </row>
    <row r="51" spans="2:43" ht="25.5" x14ac:dyDescent="0.2">
      <c r="B51" s="71" t="s">
        <v>42</v>
      </c>
      <c r="C51" s="21"/>
      <c r="D51" s="22" t="s">
        <v>30</v>
      </c>
      <c r="E51" s="23"/>
      <c r="F51" s="72">
        <v>4.4000000000000003E-3</v>
      </c>
      <c r="G51" s="64">
        <f>G49</f>
        <v>2071.6</v>
      </c>
      <c r="H51" s="73">
        <f t="shared" ref="H51:H57" si="42">G51*F51</f>
        <v>9.1150400000000005</v>
      </c>
      <c r="I51" s="27"/>
      <c r="J51" s="72">
        <v>4.4000000000000003E-3</v>
      </c>
      <c r="K51" s="65">
        <f>K49</f>
        <v>2067</v>
      </c>
      <c r="L51" s="73">
        <f t="shared" ref="L51:L57" si="43">K51*J51</f>
        <v>9.0948000000000011</v>
      </c>
      <c r="M51" s="27"/>
      <c r="N51" s="30">
        <f t="shared" si="41"/>
        <v>-2.023999999999937E-2</v>
      </c>
      <c r="O51" s="74">
        <f t="shared" si="27"/>
        <v>-2.2205058891677236E-3</v>
      </c>
      <c r="Q51" s="72">
        <f>+J51</f>
        <v>4.4000000000000003E-3</v>
      </c>
      <c r="R51" s="65">
        <f>R49</f>
        <v>2067</v>
      </c>
      <c r="S51" s="73">
        <f t="shared" ref="S51:S57" si="44">R51*Q51</f>
        <v>9.0948000000000011</v>
      </c>
      <c r="T51" s="27"/>
      <c r="U51" s="30">
        <f t="shared" si="1"/>
        <v>0</v>
      </c>
      <c r="V51" s="74">
        <f t="shared" si="2"/>
        <v>0</v>
      </c>
      <c r="X51" s="72">
        <f>+Q51</f>
        <v>4.4000000000000003E-3</v>
      </c>
      <c r="Y51" s="65">
        <f>Y49</f>
        <v>2067</v>
      </c>
      <c r="Z51" s="73">
        <f t="shared" ref="Z51:Z57" si="45">Y51*X51</f>
        <v>9.0948000000000011</v>
      </c>
      <c r="AA51" s="27"/>
      <c r="AB51" s="30">
        <f t="shared" si="3"/>
        <v>0</v>
      </c>
      <c r="AC51" s="74">
        <f t="shared" si="4"/>
        <v>0</v>
      </c>
      <c r="AE51" s="72">
        <f>+X51</f>
        <v>4.4000000000000003E-3</v>
      </c>
      <c r="AF51" s="65">
        <f>AF49</f>
        <v>2067</v>
      </c>
      <c r="AG51" s="73">
        <f t="shared" ref="AG51:AG57" si="46">AF51*AE51</f>
        <v>9.0948000000000011</v>
      </c>
      <c r="AH51" s="27"/>
      <c r="AI51" s="30">
        <f t="shared" si="5"/>
        <v>0</v>
      </c>
      <c r="AJ51" s="74">
        <f t="shared" si="6"/>
        <v>0</v>
      </c>
      <c r="AL51" s="72">
        <f>+AE51</f>
        <v>4.4000000000000003E-3</v>
      </c>
      <c r="AM51" s="65">
        <f>AM49</f>
        <v>2067</v>
      </c>
      <c r="AN51" s="73">
        <f t="shared" ref="AN51:AN57" si="47">AM51*AL51</f>
        <v>9.0948000000000011</v>
      </c>
      <c r="AO51" s="27"/>
      <c r="AP51" s="30">
        <f t="shared" si="7"/>
        <v>0</v>
      </c>
      <c r="AQ51" s="74">
        <f t="shared" si="8"/>
        <v>0</v>
      </c>
    </row>
    <row r="52" spans="2:43" ht="25.5" x14ac:dyDescent="0.2">
      <c r="B52" s="71" t="s">
        <v>43</v>
      </c>
      <c r="C52" s="21"/>
      <c r="D52" s="22" t="s">
        <v>30</v>
      </c>
      <c r="E52" s="23"/>
      <c r="F52" s="72">
        <v>1.2999999999999999E-3</v>
      </c>
      <c r="G52" s="64">
        <f>G49</f>
        <v>2071.6</v>
      </c>
      <c r="H52" s="73">
        <f t="shared" si="42"/>
        <v>2.6930799999999997</v>
      </c>
      <c r="I52" s="27"/>
      <c r="J52" s="72">
        <v>1.2999999999999999E-3</v>
      </c>
      <c r="K52" s="65">
        <f>K49</f>
        <v>2067</v>
      </c>
      <c r="L52" s="73">
        <f t="shared" si="43"/>
        <v>2.6871</v>
      </c>
      <c r="M52" s="27"/>
      <c r="N52" s="30">
        <f t="shared" si="41"/>
        <v>-5.9799999999996523E-3</v>
      </c>
      <c r="O52" s="74">
        <f t="shared" si="27"/>
        <v>-2.2205058891676642E-3</v>
      </c>
      <c r="Q52" s="72">
        <f>+J52</f>
        <v>1.2999999999999999E-3</v>
      </c>
      <c r="R52" s="65">
        <f>R49</f>
        <v>2067</v>
      </c>
      <c r="S52" s="73">
        <f t="shared" si="44"/>
        <v>2.6871</v>
      </c>
      <c r="T52" s="27"/>
      <c r="U52" s="30">
        <f t="shared" si="1"/>
        <v>0</v>
      </c>
      <c r="V52" s="74">
        <f t="shared" si="2"/>
        <v>0</v>
      </c>
      <c r="X52" s="72">
        <f>+Q52</f>
        <v>1.2999999999999999E-3</v>
      </c>
      <c r="Y52" s="65">
        <f>Y49</f>
        <v>2067</v>
      </c>
      <c r="Z52" s="73">
        <f t="shared" si="45"/>
        <v>2.6871</v>
      </c>
      <c r="AA52" s="27"/>
      <c r="AB52" s="30">
        <f t="shared" si="3"/>
        <v>0</v>
      </c>
      <c r="AC52" s="74">
        <f t="shared" si="4"/>
        <v>0</v>
      </c>
      <c r="AE52" s="72">
        <f>+X52</f>
        <v>1.2999999999999999E-3</v>
      </c>
      <c r="AF52" s="65">
        <f>AF49</f>
        <v>2067</v>
      </c>
      <c r="AG52" s="73">
        <f t="shared" si="46"/>
        <v>2.6871</v>
      </c>
      <c r="AH52" s="27"/>
      <c r="AI52" s="30">
        <f t="shared" si="5"/>
        <v>0</v>
      </c>
      <c r="AJ52" s="74">
        <f t="shared" si="6"/>
        <v>0</v>
      </c>
      <c r="AL52" s="72">
        <f>+AE52</f>
        <v>1.2999999999999999E-3</v>
      </c>
      <c r="AM52" s="65">
        <f>AM49</f>
        <v>2067</v>
      </c>
      <c r="AN52" s="73">
        <f t="shared" si="47"/>
        <v>2.6871</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7"/>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2000</v>
      </c>
      <c r="H54" s="73">
        <f t="shared" si="42"/>
        <v>13.88</v>
      </c>
      <c r="I54" s="27"/>
      <c r="J54" s="72">
        <f>+F54</f>
        <v>6.94E-3</v>
      </c>
      <c r="K54" s="76">
        <f>$F$18</f>
        <v>2000</v>
      </c>
      <c r="L54" s="73">
        <f t="shared" si="43"/>
        <v>13.88</v>
      </c>
      <c r="M54" s="27"/>
      <c r="N54" s="30">
        <f t="shared" si="41"/>
        <v>0</v>
      </c>
      <c r="O54" s="74">
        <f t="shared" si="27"/>
        <v>0</v>
      </c>
      <c r="Q54" s="72">
        <f>+J54</f>
        <v>6.94E-3</v>
      </c>
      <c r="R54" s="76">
        <f>$F$18</f>
        <v>2000</v>
      </c>
      <c r="S54" s="73">
        <f t="shared" si="44"/>
        <v>13.88</v>
      </c>
      <c r="T54" s="27"/>
      <c r="U54" s="30">
        <f t="shared" si="1"/>
        <v>0</v>
      </c>
      <c r="V54" s="74">
        <f t="shared" si="2"/>
        <v>0</v>
      </c>
      <c r="X54" s="72">
        <f>+Q54</f>
        <v>6.94E-3</v>
      </c>
      <c r="Y54" s="76">
        <f>$F$18</f>
        <v>2000</v>
      </c>
      <c r="Z54" s="73">
        <f t="shared" si="45"/>
        <v>13.88</v>
      </c>
      <c r="AA54" s="27"/>
      <c r="AB54" s="30">
        <f t="shared" si="3"/>
        <v>0</v>
      </c>
      <c r="AC54" s="74">
        <f t="shared" si="4"/>
        <v>0</v>
      </c>
      <c r="AE54" s="72">
        <f>+X54</f>
        <v>6.94E-3</v>
      </c>
      <c r="AF54" s="76">
        <f>$F$18</f>
        <v>2000</v>
      </c>
      <c r="AG54" s="73">
        <f t="shared" si="46"/>
        <v>13.88</v>
      </c>
      <c r="AH54" s="27"/>
      <c r="AI54" s="30">
        <f t="shared" si="5"/>
        <v>0</v>
      </c>
      <c r="AJ54" s="74">
        <f t="shared" si="6"/>
        <v>0</v>
      </c>
      <c r="AL54" s="72">
        <f>+AE54</f>
        <v>6.94E-3</v>
      </c>
      <c r="AM54" s="76">
        <f>$F$18</f>
        <v>2000</v>
      </c>
      <c r="AN54" s="73">
        <f t="shared" si="47"/>
        <v>13.88</v>
      </c>
      <c r="AO54" s="27"/>
      <c r="AP54" s="30">
        <f t="shared" si="7"/>
        <v>0</v>
      </c>
      <c r="AQ54" s="74">
        <f t="shared" si="8"/>
        <v>0</v>
      </c>
    </row>
    <row r="55" spans="2:43" x14ac:dyDescent="0.2">
      <c r="B55" s="49" t="s">
        <v>46</v>
      </c>
      <c r="C55" s="21"/>
      <c r="D55" s="22"/>
      <c r="E55" s="23"/>
      <c r="F55" s="72">
        <v>0.08</v>
      </c>
      <c r="G55" s="77">
        <f>0.64*$F$18</f>
        <v>1280</v>
      </c>
      <c r="H55" s="73">
        <f t="shared" si="42"/>
        <v>102.4</v>
      </c>
      <c r="I55" s="27"/>
      <c r="J55" s="72">
        <v>0.08</v>
      </c>
      <c r="K55" s="77">
        <f>$G$55</f>
        <v>1280</v>
      </c>
      <c r="L55" s="73">
        <f t="shared" si="43"/>
        <v>102.4</v>
      </c>
      <c r="M55" s="27"/>
      <c r="N55" s="30">
        <f t="shared" si="41"/>
        <v>0</v>
      </c>
      <c r="O55" s="74">
        <f t="shared" si="27"/>
        <v>0</v>
      </c>
      <c r="Q55" s="72">
        <v>0.08</v>
      </c>
      <c r="R55" s="77">
        <f>$G$55</f>
        <v>1280</v>
      </c>
      <c r="S55" s="73">
        <f t="shared" si="44"/>
        <v>102.4</v>
      </c>
      <c r="T55" s="27"/>
      <c r="U55" s="30">
        <f t="shared" si="1"/>
        <v>0</v>
      </c>
      <c r="V55" s="74">
        <f t="shared" si="2"/>
        <v>0</v>
      </c>
      <c r="X55" s="72">
        <v>0.08</v>
      </c>
      <c r="Y55" s="77">
        <f>$G$55</f>
        <v>1280</v>
      </c>
      <c r="Z55" s="73">
        <f t="shared" si="45"/>
        <v>102.4</v>
      </c>
      <c r="AA55" s="27"/>
      <c r="AB55" s="30">
        <f t="shared" si="3"/>
        <v>0</v>
      </c>
      <c r="AC55" s="74">
        <f t="shared" si="4"/>
        <v>0</v>
      </c>
      <c r="AE55" s="72">
        <v>0.08</v>
      </c>
      <c r="AF55" s="77">
        <f>$G$55</f>
        <v>1280</v>
      </c>
      <c r="AG55" s="73">
        <f t="shared" si="46"/>
        <v>102.4</v>
      </c>
      <c r="AH55" s="27"/>
      <c r="AI55" s="30">
        <f t="shared" si="5"/>
        <v>0</v>
      </c>
      <c r="AJ55" s="74">
        <f t="shared" si="6"/>
        <v>0</v>
      </c>
      <c r="AL55" s="72">
        <v>0.08</v>
      </c>
      <c r="AM55" s="77">
        <f>$G$55</f>
        <v>1280</v>
      </c>
      <c r="AN55" s="73">
        <f t="shared" si="47"/>
        <v>102.4</v>
      </c>
      <c r="AO55" s="27"/>
      <c r="AP55" s="30">
        <f t="shared" si="7"/>
        <v>0</v>
      </c>
      <c r="AQ55" s="74">
        <f t="shared" si="8"/>
        <v>0</v>
      </c>
    </row>
    <row r="56" spans="2:43" x14ac:dyDescent="0.2">
      <c r="B56" s="49" t="s">
        <v>47</v>
      </c>
      <c r="C56" s="21"/>
      <c r="D56" s="22"/>
      <c r="E56" s="23"/>
      <c r="F56" s="72">
        <v>0.122</v>
      </c>
      <c r="G56" s="77">
        <f>0.18*$F$18</f>
        <v>360</v>
      </c>
      <c r="H56" s="73">
        <f t="shared" si="42"/>
        <v>43.92</v>
      </c>
      <c r="I56" s="27"/>
      <c r="J56" s="72">
        <v>0.122</v>
      </c>
      <c r="K56" s="77">
        <f>$G$56</f>
        <v>360</v>
      </c>
      <c r="L56" s="73">
        <f t="shared" si="43"/>
        <v>43.92</v>
      </c>
      <c r="M56" s="27"/>
      <c r="N56" s="30">
        <f t="shared" si="41"/>
        <v>0</v>
      </c>
      <c r="O56" s="74">
        <f t="shared" si="27"/>
        <v>0</v>
      </c>
      <c r="Q56" s="72">
        <v>0.122</v>
      </c>
      <c r="R56" s="77">
        <f>$G$56</f>
        <v>360</v>
      </c>
      <c r="S56" s="73">
        <f t="shared" si="44"/>
        <v>43.92</v>
      </c>
      <c r="T56" s="27"/>
      <c r="U56" s="30">
        <f t="shared" si="1"/>
        <v>0</v>
      </c>
      <c r="V56" s="74">
        <f t="shared" si="2"/>
        <v>0</v>
      </c>
      <c r="X56" s="72">
        <v>0.122</v>
      </c>
      <c r="Y56" s="77">
        <f>$G$56</f>
        <v>360</v>
      </c>
      <c r="Z56" s="73">
        <f t="shared" si="45"/>
        <v>43.92</v>
      </c>
      <c r="AA56" s="27"/>
      <c r="AB56" s="30">
        <f t="shared" si="3"/>
        <v>0</v>
      </c>
      <c r="AC56" s="74">
        <f t="shared" si="4"/>
        <v>0</v>
      </c>
      <c r="AE56" s="72">
        <v>0.122</v>
      </c>
      <c r="AF56" s="77">
        <f>$G$56</f>
        <v>360</v>
      </c>
      <c r="AG56" s="73">
        <f t="shared" si="46"/>
        <v>43.92</v>
      </c>
      <c r="AH56" s="27"/>
      <c r="AI56" s="30">
        <f t="shared" si="5"/>
        <v>0</v>
      </c>
      <c r="AJ56" s="74">
        <f t="shared" si="6"/>
        <v>0</v>
      </c>
      <c r="AL56" s="72">
        <v>0.122</v>
      </c>
      <c r="AM56" s="77">
        <f>$G$56</f>
        <v>360</v>
      </c>
      <c r="AN56" s="73">
        <f t="shared" si="47"/>
        <v>43.92</v>
      </c>
      <c r="AO56" s="27"/>
      <c r="AP56" s="30">
        <f t="shared" si="7"/>
        <v>0</v>
      </c>
      <c r="AQ56" s="74">
        <f t="shared" si="8"/>
        <v>0</v>
      </c>
    </row>
    <row r="57" spans="2:43" x14ac:dyDescent="0.2">
      <c r="B57" s="11" t="s">
        <v>48</v>
      </c>
      <c r="C57" s="21"/>
      <c r="D57" s="22"/>
      <c r="E57" s="23"/>
      <c r="F57" s="72">
        <v>0.161</v>
      </c>
      <c r="G57" s="77">
        <f>0.18*$F$18</f>
        <v>360</v>
      </c>
      <c r="H57" s="73">
        <f t="shared" si="42"/>
        <v>57.96</v>
      </c>
      <c r="I57" s="27"/>
      <c r="J57" s="72">
        <v>0.161</v>
      </c>
      <c r="K57" s="77">
        <f>$G$57</f>
        <v>360</v>
      </c>
      <c r="L57" s="73">
        <f t="shared" si="43"/>
        <v>57.96</v>
      </c>
      <c r="M57" s="27"/>
      <c r="N57" s="30">
        <f t="shared" si="41"/>
        <v>0</v>
      </c>
      <c r="O57" s="74">
        <f t="shared" si="27"/>
        <v>0</v>
      </c>
      <c r="Q57" s="72">
        <v>0.161</v>
      </c>
      <c r="R57" s="77">
        <f>$G$57</f>
        <v>360</v>
      </c>
      <c r="S57" s="73">
        <f t="shared" si="44"/>
        <v>57.96</v>
      </c>
      <c r="T57" s="27"/>
      <c r="U57" s="30">
        <f t="shared" si="1"/>
        <v>0</v>
      </c>
      <c r="V57" s="74">
        <f t="shared" si="2"/>
        <v>0</v>
      </c>
      <c r="X57" s="72">
        <v>0.161</v>
      </c>
      <c r="Y57" s="77">
        <f>$G$57</f>
        <v>360</v>
      </c>
      <c r="Z57" s="73">
        <f t="shared" si="45"/>
        <v>57.96</v>
      </c>
      <c r="AA57" s="27"/>
      <c r="AB57" s="30">
        <f t="shared" si="3"/>
        <v>0</v>
      </c>
      <c r="AC57" s="74">
        <f t="shared" si="4"/>
        <v>0</v>
      </c>
      <c r="AE57" s="72">
        <v>0.161</v>
      </c>
      <c r="AF57" s="77">
        <f>$G$57</f>
        <v>360</v>
      </c>
      <c r="AG57" s="73">
        <f t="shared" si="46"/>
        <v>57.96</v>
      </c>
      <c r="AH57" s="27"/>
      <c r="AI57" s="30">
        <f t="shared" si="5"/>
        <v>0</v>
      </c>
      <c r="AJ57" s="74">
        <f t="shared" si="6"/>
        <v>0</v>
      </c>
      <c r="AL57" s="72">
        <v>0.161</v>
      </c>
      <c r="AM57" s="77">
        <f>$G$57</f>
        <v>360</v>
      </c>
      <c r="AN57" s="73">
        <f t="shared" si="47"/>
        <v>57.96</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600</v>
      </c>
      <c r="H58" s="73">
        <f>G58*F58</f>
        <v>56.4</v>
      </c>
      <c r="I58" s="83"/>
      <c r="J58" s="72">
        <v>9.4E-2</v>
      </c>
      <c r="K58" s="82">
        <f>$G$58</f>
        <v>600</v>
      </c>
      <c r="L58" s="73">
        <f>K58*J58</f>
        <v>56.4</v>
      </c>
      <c r="M58" s="83"/>
      <c r="N58" s="84">
        <f t="shared" si="41"/>
        <v>0</v>
      </c>
      <c r="O58" s="74">
        <f t="shared" si="27"/>
        <v>0</v>
      </c>
      <c r="Q58" s="72">
        <v>9.4E-2</v>
      </c>
      <c r="R58" s="82">
        <f>$G$58</f>
        <v>600</v>
      </c>
      <c r="S58" s="73">
        <f>R58*Q58</f>
        <v>56.4</v>
      </c>
      <c r="T58" s="83"/>
      <c r="U58" s="84">
        <f t="shared" si="1"/>
        <v>0</v>
      </c>
      <c r="V58" s="74">
        <f t="shared" si="2"/>
        <v>0</v>
      </c>
      <c r="X58" s="72">
        <v>9.4E-2</v>
      </c>
      <c r="Y58" s="82">
        <f>$G$58</f>
        <v>600</v>
      </c>
      <c r="Z58" s="73">
        <f>Y58*X58</f>
        <v>56.4</v>
      </c>
      <c r="AA58" s="83"/>
      <c r="AB58" s="84">
        <f t="shared" si="3"/>
        <v>0</v>
      </c>
      <c r="AC58" s="74">
        <f t="shared" si="4"/>
        <v>0</v>
      </c>
      <c r="AE58" s="72">
        <v>9.4E-2</v>
      </c>
      <c r="AF58" s="82">
        <f>$G$58</f>
        <v>600</v>
      </c>
      <c r="AG58" s="73">
        <f>AF58*AE58</f>
        <v>56.4</v>
      </c>
      <c r="AH58" s="83"/>
      <c r="AI58" s="84">
        <f t="shared" si="5"/>
        <v>0</v>
      </c>
      <c r="AJ58" s="74">
        <f t="shared" si="6"/>
        <v>0</v>
      </c>
      <c r="AL58" s="72">
        <v>9.4E-2</v>
      </c>
      <c r="AM58" s="82">
        <f>$G$58</f>
        <v>600</v>
      </c>
      <c r="AN58" s="73">
        <f>AM58*AL58</f>
        <v>56.4</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1400</v>
      </c>
      <c r="H59" s="73">
        <f>G59*F59</f>
        <v>154</v>
      </c>
      <c r="I59" s="83"/>
      <c r="J59" s="72">
        <v>0.11</v>
      </c>
      <c r="K59" s="82">
        <f>$G$59</f>
        <v>1400</v>
      </c>
      <c r="L59" s="73">
        <f>K59*J59</f>
        <v>154</v>
      </c>
      <c r="M59" s="83"/>
      <c r="N59" s="84">
        <f t="shared" si="41"/>
        <v>0</v>
      </c>
      <c r="O59" s="74">
        <f t="shared" si="27"/>
        <v>0</v>
      </c>
      <c r="Q59" s="72">
        <v>0.11</v>
      </c>
      <c r="R59" s="82">
        <f>$G$59</f>
        <v>1400</v>
      </c>
      <c r="S59" s="73">
        <f>R59*Q59</f>
        <v>154</v>
      </c>
      <c r="T59" s="83"/>
      <c r="U59" s="84">
        <f t="shared" si="1"/>
        <v>0</v>
      </c>
      <c r="V59" s="74">
        <f t="shared" si="2"/>
        <v>0</v>
      </c>
      <c r="X59" s="72">
        <v>0.11</v>
      </c>
      <c r="Y59" s="82">
        <f>$G$59</f>
        <v>1400</v>
      </c>
      <c r="Z59" s="73">
        <f>Y59*X59</f>
        <v>154</v>
      </c>
      <c r="AA59" s="83"/>
      <c r="AB59" s="84">
        <f t="shared" si="3"/>
        <v>0</v>
      </c>
      <c r="AC59" s="74">
        <f t="shared" si="4"/>
        <v>0</v>
      </c>
      <c r="AE59" s="72">
        <v>0.11</v>
      </c>
      <c r="AF59" s="82">
        <f>$G$59</f>
        <v>1400</v>
      </c>
      <c r="AG59" s="73">
        <f>AF59*AE59</f>
        <v>154</v>
      </c>
      <c r="AH59" s="83"/>
      <c r="AI59" s="84">
        <f t="shared" si="5"/>
        <v>0</v>
      </c>
      <c r="AJ59" s="74">
        <f t="shared" si="6"/>
        <v>0</v>
      </c>
      <c r="AL59" s="72">
        <v>0.11</v>
      </c>
      <c r="AM59" s="82">
        <f>$G$59</f>
        <v>1400</v>
      </c>
      <c r="AN59" s="73">
        <f>AM59*AL59</f>
        <v>154</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319.56768</v>
      </c>
      <c r="I61" s="100"/>
      <c r="J61" s="101"/>
      <c r="K61" s="101"/>
      <c r="L61" s="99">
        <f>SUM(L51:L57,L50)</f>
        <v>310.55727000000002</v>
      </c>
      <c r="M61" s="102"/>
      <c r="N61" s="103">
        <f t="shared" ref="N61" si="48">L61-H61</f>
        <v>-9.0104099999999789</v>
      </c>
      <c r="O61" s="104">
        <f t="shared" ref="O61" si="49">IF((H61)=0,"",(N61/H61))</f>
        <v>-2.8195623537398962E-2</v>
      </c>
      <c r="Q61" s="101"/>
      <c r="R61" s="101"/>
      <c r="S61" s="103">
        <f>SUM(S51:S57,S50)</f>
        <v>309.37727000000001</v>
      </c>
      <c r="T61" s="102"/>
      <c r="U61" s="103">
        <f t="shared" si="1"/>
        <v>-1.1800000000000068</v>
      </c>
      <c r="V61" s="104">
        <f>IF((L61)=0,"",(U61/L61))</f>
        <v>-3.7996212421625383E-3</v>
      </c>
      <c r="X61" s="101"/>
      <c r="Y61" s="101"/>
      <c r="Z61" s="103">
        <f>SUM(Z51:Z57,Z50)</f>
        <v>304.06727000000001</v>
      </c>
      <c r="AA61" s="102"/>
      <c r="AB61" s="103">
        <f t="shared" si="3"/>
        <v>-5.3100000000000023</v>
      </c>
      <c r="AC61" s="104">
        <f>IF((S61)=0,"",(AB61/S61))</f>
        <v>-1.7163510428545709E-2</v>
      </c>
      <c r="AE61" s="101"/>
      <c r="AF61" s="101"/>
      <c r="AG61" s="103">
        <f>SUM(AG51:AG57,AG50)</f>
        <v>297.85726999999997</v>
      </c>
      <c r="AH61" s="102"/>
      <c r="AI61" s="103">
        <f t="shared" ref="AI61:AI65" si="50">AG61-Z61</f>
        <v>-6.2100000000000364</v>
      </c>
      <c r="AJ61" s="104">
        <f>IF((Z61)=0,"",(AI61/Z61))</f>
        <v>-2.0423112293539637E-2</v>
      </c>
      <c r="AL61" s="101"/>
      <c r="AM61" s="101"/>
      <c r="AN61" s="103">
        <f>SUM(AN51:AN57,AN50)</f>
        <v>290.66727000000003</v>
      </c>
      <c r="AO61" s="102"/>
      <c r="AP61" s="103">
        <f t="shared" ref="AP61:AP65" si="51">AN61-AG61</f>
        <v>-7.1899999999999409</v>
      </c>
      <c r="AQ61" s="104">
        <f>IF((AG61)=0,"",(AP61/AG61))</f>
        <v>-2.4139078425045465E-2</v>
      </c>
    </row>
    <row r="62" spans="2:43" x14ac:dyDescent="0.2">
      <c r="B62" s="105" t="s">
        <v>52</v>
      </c>
      <c r="C62" s="21"/>
      <c r="D62" s="21"/>
      <c r="E62" s="21"/>
      <c r="F62" s="106">
        <v>0.13</v>
      </c>
      <c r="G62" s="107"/>
      <c r="H62" s="108">
        <f>H61*F62</f>
        <v>41.5437984</v>
      </c>
      <c r="I62" s="109"/>
      <c r="J62" s="110">
        <v>0.13</v>
      </c>
      <c r="K62" s="109"/>
      <c r="L62" s="111">
        <f>L61*J62</f>
        <v>40.3724451</v>
      </c>
      <c r="M62" s="112"/>
      <c r="N62" s="113">
        <f t="shared" si="41"/>
        <v>-1.1713532999999998</v>
      </c>
      <c r="O62" s="114">
        <f t="shared" si="27"/>
        <v>-2.8195623537399021E-2</v>
      </c>
      <c r="Q62" s="110">
        <v>0.13</v>
      </c>
      <c r="R62" s="109"/>
      <c r="S62" s="111">
        <f>S61*Q62</f>
        <v>40.219045100000002</v>
      </c>
      <c r="T62" s="112"/>
      <c r="U62" s="113">
        <f t="shared" si="1"/>
        <v>-0.15339999999999776</v>
      </c>
      <c r="V62" s="114">
        <f t="shared" ref="V62:V71" si="52">IF((L62)=0,"",(U62/L62))</f>
        <v>-3.7996212421624611E-3</v>
      </c>
      <c r="X62" s="110">
        <v>0.13</v>
      </c>
      <c r="Y62" s="109"/>
      <c r="Z62" s="111">
        <f>Z61*X62</f>
        <v>39.528745100000002</v>
      </c>
      <c r="AA62" s="112"/>
      <c r="AB62" s="113">
        <f t="shared" si="3"/>
        <v>-0.69030000000000058</v>
      </c>
      <c r="AC62" s="114">
        <f t="shared" ref="AC62:AC71" si="53">IF((S62)=0,"",(AB62/S62))</f>
        <v>-1.7163510428545716E-2</v>
      </c>
      <c r="AE62" s="110">
        <v>0.13</v>
      </c>
      <c r="AF62" s="109"/>
      <c r="AG62" s="111">
        <f>AG61*AE62</f>
        <v>38.721445099999997</v>
      </c>
      <c r="AH62" s="112"/>
      <c r="AI62" s="113">
        <f t="shared" si="50"/>
        <v>-0.80730000000000501</v>
      </c>
      <c r="AJ62" s="114">
        <f t="shared" ref="AJ62:AJ71" si="54">IF((Z62)=0,"",(AI62/Z62))</f>
        <v>-2.0423112293539644E-2</v>
      </c>
      <c r="AL62" s="110">
        <v>0.13</v>
      </c>
      <c r="AM62" s="109"/>
      <c r="AN62" s="111">
        <f>AN61*AL62</f>
        <v>37.786745100000005</v>
      </c>
      <c r="AO62" s="112"/>
      <c r="AP62" s="113">
        <f t="shared" si="51"/>
        <v>-0.93469999999999231</v>
      </c>
      <c r="AQ62" s="114">
        <f t="shared" ref="AQ62:AQ71" si="55">IF((AG62)=0,"",(AP62/AG62))</f>
        <v>-2.4139078425045465E-2</v>
      </c>
    </row>
    <row r="63" spans="2:43" x14ac:dyDescent="0.2">
      <c r="B63" s="115" t="s">
        <v>53</v>
      </c>
      <c r="C63" s="21"/>
      <c r="D63" s="21"/>
      <c r="E63" s="21"/>
      <c r="F63" s="116"/>
      <c r="G63" s="107"/>
      <c r="H63" s="108">
        <f>H61+H62</f>
        <v>361.11147840000001</v>
      </c>
      <c r="I63" s="109"/>
      <c r="J63" s="109"/>
      <c r="K63" s="109"/>
      <c r="L63" s="111">
        <f>L61+L62</f>
        <v>350.92971510000001</v>
      </c>
      <c r="M63" s="112"/>
      <c r="N63" s="113">
        <f t="shared" si="41"/>
        <v>-10.1817633</v>
      </c>
      <c r="O63" s="114">
        <f t="shared" si="27"/>
        <v>-2.8195623537399024E-2</v>
      </c>
      <c r="Q63" s="109"/>
      <c r="R63" s="109"/>
      <c r="S63" s="111">
        <f>S61+S62</f>
        <v>349.59631510000003</v>
      </c>
      <c r="T63" s="112"/>
      <c r="U63" s="113">
        <f t="shared" si="1"/>
        <v>-1.3333999999999833</v>
      </c>
      <c r="V63" s="114">
        <f t="shared" si="52"/>
        <v>-3.7996212421624685E-3</v>
      </c>
      <c r="X63" s="109"/>
      <c r="Y63" s="109"/>
      <c r="Z63" s="111">
        <f>Z61+Z62</f>
        <v>343.59601509999999</v>
      </c>
      <c r="AA63" s="112"/>
      <c r="AB63" s="113">
        <f t="shared" si="3"/>
        <v>-6.0003000000000384</v>
      </c>
      <c r="AC63" s="114">
        <f t="shared" si="53"/>
        <v>-1.7163510428545813E-2</v>
      </c>
      <c r="AE63" s="109"/>
      <c r="AF63" s="109"/>
      <c r="AG63" s="111">
        <f>AG61+AG62</f>
        <v>336.57871509999995</v>
      </c>
      <c r="AH63" s="112"/>
      <c r="AI63" s="113">
        <f t="shared" si="50"/>
        <v>-7.0173000000000343</v>
      </c>
      <c r="AJ63" s="114">
        <f t="shared" si="54"/>
        <v>-2.042311229353962E-2</v>
      </c>
      <c r="AL63" s="109"/>
      <c r="AM63" s="109"/>
      <c r="AN63" s="111">
        <f>AN61+AN62</f>
        <v>328.45401510000005</v>
      </c>
      <c r="AO63" s="112"/>
      <c r="AP63" s="113">
        <f t="shared" si="51"/>
        <v>-8.1246999999999048</v>
      </c>
      <c r="AQ63" s="114">
        <f t="shared" si="55"/>
        <v>-2.4139078425045382E-2</v>
      </c>
    </row>
    <row r="64" spans="2:43" ht="15.75" customHeight="1" x14ac:dyDescent="0.2">
      <c r="B64" s="267" t="s">
        <v>54</v>
      </c>
      <c r="C64" s="267"/>
      <c r="D64" s="267"/>
      <c r="E64" s="21"/>
      <c r="F64" s="116"/>
      <c r="G64" s="107"/>
      <c r="H64" s="117">
        <f>ROUND(-H63*10%,2)</f>
        <v>-36.11</v>
      </c>
      <c r="I64" s="109"/>
      <c r="J64" s="109"/>
      <c r="K64" s="109"/>
      <c r="L64" s="118">
        <f>ROUND(-L63*10%,2)</f>
        <v>-35.090000000000003</v>
      </c>
      <c r="M64" s="112"/>
      <c r="N64" s="118">
        <f t="shared" si="41"/>
        <v>1.019999999999996</v>
      </c>
      <c r="O64" s="119">
        <f t="shared" si="27"/>
        <v>-2.8247022985322515E-2</v>
      </c>
      <c r="Q64" s="109"/>
      <c r="R64" s="109"/>
      <c r="S64" s="118">
        <f>ROUND(-S63*10%,2)</f>
        <v>-34.96</v>
      </c>
      <c r="T64" s="112"/>
      <c r="U64" s="118">
        <f t="shared" si="1"/>
        <v>0.13000000000000256</v>
      </c>
      <c r="V64" s="119">
        <f t="shared" si="52"/>
        <v>-3.70475919065268E-3</v>
      </c>
      <c r="X64" s="109"/>
      <c r="Y64" s="109"/>
      <c r="Z64" s="118">
        <f>ROUND(-Z63*10%,2)</f>
        <v>-34.36</v>
      </c>
      <c r="AA64" s="112"/>
      <c r="AB64" s="118">
        <f t="shared" si="3"/>
        <v>0.60000000000000142</v>
      </c>
      <c r="AC64" s="119">
        <f t="shared" si="53"/>
        <v>-1.7162471395881049E-2</v>
      </c>
      <c r="AE64" s="109"/>
      <c r="AF64" s="109"/>
      <c r="AG64" s="118">
        <f>ROUND(-AG63*10%,2)</f>
        <v>-33.659999999999997</v>
      </c>
      <c r="AH64" s="112"/>
      <c r="AI64" s="118">
        <f t="shared" si="50"/>
        <v>0.70000000000000284</v>
      </c>
      <c r="AJ64" s="119">
        <f t="shared" si="54"/>
        <v>-2.0372526193248044E-2</v>
      </c>
      <c r="AL64" s="109"/>
      <c r="AM64" s="109"/>
      <c r="AN64" s="118">
        <f>ROUND(-AN63*10%,2)</f>
        <v>-32.85</v>
      </c>
      <c r="AO64" s="112"/>
      <c r="AP64" s="118">
        <f t="shared" si="51"/>
        <v>0.80999999999999517</v>
      </c>
      <c r="AQ64" s="119">
        <f t="shared" si="55"/>
        <v>-2.4064171122994513E-2</v>
      </c>
    </row>
    <row r="65" spans="1:43" ht="13.5" thickBot="1" x14ac:dyDescent="0.25">
      <c r="B65" s="268" t="s">
        <v>55</v>
      </c>
      <c r="C65" s="268"/>
      <c r="D65" s="268"/>
      <c r="E65" s="120"/>
      <c r="F65" s="121"/>
      <c r="G65" s="122"/>
      <c r="H65" s="123">
        <f>H63+H64</f>
        <v>325.0014784</v>
      </c>
      <c r="I65" s="124"/>
      <c r="J65" s="124"/>
      <c r="K65" s="124"/>
      <c r="L65" s="125">
        <f>L63+L64</f>
        <v>315.83971510000003</v>
      </c>
      <c r="M65" s="126"/>
      <c r="N65" s="127">
        <f t="shared" si="41"/>
        <v>-9.1617632999999614</v>
      </c>
      <c r="O65" s="128">
        <f t="shared" si="27"/>
        <v>-2.8189912689332436E-2</v>
      </c>
      <c r="Q65" s="124"/>
      <c r="R65" s="124"/>
      <c r="S65" s="125">
        <f>S63+S64</f>
        <v>314.63631510000005</v>
      </c>
      <c r="T65" s="126"/>
      <c r="U65" s="127">
        <f t="shared" si="1"/>
        <v>-1.2033999999999878</v>
      </c>
      <c r="V65" s="128">
        <f t="shared" si="52"/>
        <v>-3.8101604784533563E-3</v>
      </c>
      <c r="X65" s="124"/>
      <c r="Y65" s="124"/>
      <c r="Z65" s="125">
        <f>Z63+Z64</f>
        <v>309.23601509999997</v>
      </c>
      <c r="AA65" s="126"/>
      <c r="AB65" s="127">
        <f t="shared" si="3"/>
        <v>-5.4003000000000725</v>
      </c>
      <c r="AC65" s="128">
        <f t="shared" si="53"/>
        <v>-1.7163625877971871E-2</v>
      </c>
      <c r="AE65" s="124"/>
      <c r="AF65" s="124"/>
      <c r="AG65" s="125">
        <f>AG63+AG64</f>
        <v>302.91871509999999</v>
      </c>
      <c r="AH65" s="126"/>
      <c r="AI65" s="127">
        <f t="shared" si="50"/>
        <v>-6.3172999999999888</v>
      </c>
      <c r="AJ65" s="128">
        <f t="shared" si="54"/>
        <v>-2.0428733043779252E-2</v>
      </c>
      <c r="AL65" s="124"/>
      <c r="AM65" s="124"/>
      <c r="AN65" s="125">
        <f>AN63+AN64</f>
        <v>295.60401510000003</v>
      </c>
      <c r="AO65" s="126"/>
      <c r="AP65" s="127">
        <f t="shared" si="51"/>
        <v>-7.3146999999999593</v>
      </c>
      <c r="AQ65" s="128">
        <f t="shared" si="55"/>
        <v>-2.4147402043433398E-2</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325.68768</v>
      </c>
      <c r="I67" s="140"/>
      <c r="J67" s="141"/>
      <c r="K67" s="141"/>
      <c r="L67" s="139">
        <f>SUM(L58:L59,L50,L51:L54)</f>
        <v>316.67727000000002</v>
      </c>
      <c r="M67" s="142"/>
      <c r="N67" s="143">
        <f t="shared" ref="N67:N71" si="56">L67-H67</f>
        <v>-9.0104099999999789</v>
      </c>
      <c r="O67" s="104">
        <f t="shared" ref="O67:O71" si="57">IF((H67)=0,"",(N67/H67))</f>
        <v>-2.7665799332661212E-2</v>
      </c>
      <c r="Q67" s="141"/>
      <c r="R67" s="141"/>
      <c r="S67" s="143">
        <f>SUM(S58:S59,S50,S51:S54)</f>
        <v>315.49727000000001</v>
      </c>
      <c r="T67" s="142"/>
      <c r="U67" s="143">
        <f t="shared" si="1"/>
        <v>-1.1800000000000068</v>
      </c>
      <c r="V67" s="104">
        <f t="shared" si="52"/>
        <v>-3.7261910209091002E-3</v>
      </c>
      <c r="X67" s="141"/>
      <c r="Y67" s="141"/>
      <c r="Z67" s="143">
        <f>SUM(Z58:Z59,Z50,Z51:Z54)</f>
        <v>310.18727000000001</v>
      </c>
      <c r="AA67" s="142"/>
      <c r="AB67" s="143">
        <f t="shared" si="3"/>
        <v>-5.3100000000000023</v>
      </c>
      <c r="AC67" s="104">
        <f t="shared" si="53"/>
        <v>-1.6830573526040341E-2</v>
      </c>
      <c r="AE67" s="141"/>
      <c r="AF67" s="141"/>
      <c r="AG67" s="143">
        <f>SUM(AG58:AG59,AG50,AG51:AG54)</f>
        <v>303.97727000000003</v>
      </c>
      <c r="AH67" s="142"/>
      <c r="AI67" s="143">
        <f t="shared" ref="AI67:AI71" si="58">AG67-Z67</f>
        <v>-6.2099999999999795</v>
      </c>
      <c r="AJ67" s="104">
        <f t="shared" si="54"/>
        <v>-2.0020163948056214E-2</v>
      </c>
      <c r="AL67" s="141"/>
      <c r="AM67" s="141"/>
      <c r="AN67" s="143">
        <f>SUM(AN58:AN59,AN50,AN51:AN54)</f>
        <v>296.78726999999998</v>
      </c>
      <c r="AO67" s="142"/>
      <c r="AP67" s="143">
        <f t="shared" ref="AP67:AP71" si="59">AN67-AG67</f>
        <v>-7.1900000000000546</v>
      </c>
      <c r="AQ67" s="104">
        <f t="shared" si="55"/>
        <v>-2.3653084324364297E-2</v>
      </c>
    </row>
    <row r="68" spans="1:43" s="85" customFormat="1" x14ac:dyDescent="0.2">
      <c r="B68" s="144" t="s">
        <v>52</v>
      </c>
      <c r="C68" s="79"/>
      <c r="D68" s="79"/>
      <c r="E68" s="79"/>
      <c r="F68" s="145">
        <v>0.13</v>
      </c>
      <c r="G68" s="138"/>
      <c r="H68" s="146">
        <f>H67*F68</f>
        <v>42.3393984</v>
      </c>
      <c r="I68" s="147"/>
      <c r="J68" s="148">
        <v>0.13</v>
      </c>
      <c r="K68" s="149"/>
      <c r="L68" s="150">
        <f>L67*J68</f>
        <v>41.168045100000008</v>
      </c>
      <c r="M68" s="151"/>
      <c r="N68" s="152">
        <f t="shared" si="56"/>
        <v>-1.1713532999999927</v>
      </c>
      <c r="O68" s="114">
        <f t="shared" si="57"/>
        <v>-2.7665799332661105E-2</v>
      </c>
      <c r="Q68" s="148">
        <v>0.13</v>
      </c>
      <c r="R68" s="149"/>
      <c r="S68" s="150">
        <f>S67*Q68</f>
        <v>41.014645100000003</v>
      </c>
      <c r="T68" s="151"/>
      <c r="U68" s="152">
        <f t="shared" si="1"/>
        <v>-0.15340000000000487</v>
      </c>
      <c r="V68" s="114">
        <f t="shared" si="52"/>
        <v>-3.7261910209091965E-3</v>
      </c>
      <c r="X68" s="148">
        <v>0.13</v>
      </c>
      <c r="Y68" s="149"/>
      <c r="Z68" s="150">
        <f>Z67*X68</f>
        <v>40.324345100000002</v>
      </c>
      <c r="AA68" s="151"/>
      <c r="AB68" s="152">
        <f t="shared" si="3"/>
        <v>-0.69030000000000058</v>
      </c>
      <c r="AC68" s="114">
        <f t="shared" si="53"/>
        <v>-1.6830573526040348E-2</v>
      </c>
      <c r="AE68" s="148">
        <v>0.13</v>
      </c>
      <c r="AF68" s="149"/>
      <c r="AG68" s="150">
        <f>AG67*AE68</f>
        <v>39.517045100000004</v>
      </c>
      <c r="AH68" s="151"/>
      <c r="AI68" s="152">
        <f t="shared" si="58"/>
        <v>-0.80729999999999791</v>
      </c>
      <c r="AJ68" s="114">
        <f t="shared" si="54"/>
        <v>-2.0020163948056228E-2</v>
      </c>
      <c r="AL68" s="148">
        <v>0.13</v>
      </c>
      <c r="AM68" s="149"/>
      <c r="AN68" s="150">
        <f>AN67*AL68</f>
        <v>38.582345099999998</v>
      </c>
      <c r="AO68" s="151"/>
      <c r="AP68" s="152">
        <f t="shared" si="59"/>
        <v>-0.93470000000000653</v>
      </c>
      <c r="AQ68" s="114">
        <f t="shared" si="55"/>
        <v>-2.3653084324364283E-2</v>
      </c>
    </row>
    <row r="69" spans="1:43" s="85" customFormat="1" x14ac:dyDescent="0.2">
      <c r="B69" s="153" t="s">
        <v>53</v>
      </c>
      <c r="C69" s="79"/>
      <c r="D69" s="79"/>
      <c r="E69" s="79"/>
      <c r="F69" s="154"/>
      <c r="G69" s="155"/>
      <c r="H69" s="146">
        <f>H67+H68</f>
        <v>368.02707839999999</v>
      </c>
      <c r="I69" s="147"/>
      <c r="J69" s="147"/>
      <c r="K69" s="147"/>
      <c r="L69" s="150">
        <f>L67+L68</f>
        <v>357.84531510000005</v>
      </c>
      <c r="M69" s="151"/>
      <c r="N69" s="152">
        <f t="shared" si="56"/>
        <v>-10.181763299999943</v>
      </c>
      <c r="O69" s="114">
        <f t="shared" si="57"/>
        <v>-2.7665799332661126E-2</v>
      </c>
      <c r="Q69" s="147"/>
      <c r="R69" s="147"/>
      <c r="S69" s="150">
        <f>S67+S68</f>
        <v>356.51191510000001</v>
      </c>
      <c r="T69" s="151"/>
      <c r="U69" s="152">
        <f t="shared" si="1"/>
        <v>-1.3334000000000401</v>
      </c>
      <c r="V69" s="114">
        <f t="shared" si="52"/>
        <v>-3.7261910209091904E-3</v>
      </c>
      <c r="X69" s="147"/>
      <c r="Y69" s="147"/>
      <c r="Z69" s="150">
        <f>Z67+Z68</f>
        <v>350.51161510000003</v>
      </c>
      <c r="AA69" s="151"/>
      <c r="AB69" s="152">
        <f t="shared" si="3"/>
        <v>-6.0002999999999815</v>
      </c>
      <c r="AC69" s="114">
        <f t="shared" si="53"/>
        <v>-1.6830573526040286E-2</v>
      </c>
      <c r="AE69" s="147"/>
      <c r="AF69" s="147"/>
      <c r="AG69" s="150">
        <f>AG67+AG68</f>
        <v>343.49431510000005</v>
      </c>
      <c r="AH69" s="151"/>
      <c r="AI69" s="152">
        <f t="shared" si="58"/>
        <v>-7.0172999999999774</v>
      </c>
      <c r="AJ69" s="114">
        <f t="shared" si="54"/>
        <v>-2.0020163948056217E-2</v>
      </c>
      <c r="AL69" s="147"/>
      <c r="AM69" s="147"/>
      <c r="AN69" s="150">
        <f>AN67+AN68</f>
        <v>335.36961509999998</v>
      </c>
      <c r="AO69" s="151"/>
      <c r="AP69" s="152">
        <f t="shared" si="59"/>
        <v>-8.1247000000000753</v>
      </c>
      <c r="AQ69" s="114">
        <f t="shared" si="55"/>
        <v>-2.3653084324364335E-2</v>
      </c>
    </row>
    <row r="70" spans="1:43" s="85" customFormat="1" ht="15.75" customHeight="1" x14ac:dyDescent="0.2">
      <c r="B70" s="269" t="s">
        <v>54</v>
      </c>
      <c r="C70" s="269"/>
      <c r="D70" s="269"/>
      <c r="E70" s="79"/>
      <c r="F70" s="154"/>
      <c r="G70" s="155"/>
      <c r="H70" s="156">
        <f>ROUND(-H69*10%,2)</f>
        <v>-36.799999999999997</v>
      </c>
      <c r="I70" s="147"/>
      <c r="J70" s="147"/>
      <c r="K70" s="147"/>
      <c r="L70" s="118">
        <f>ROUND(-L69*10%,2)</f>
        <v>-35.78</v>
      </c>
      <c r="M70" s="151"/>
      <c r="N70" s="157">
        <f t="shared" si="56"/>
        <v>1.019999999999996</v>
      </c>
      <c r="O70" s="119">
        <f t="shared" si="57"/>
        <v>-2.7717391304347722E-2</v>
      </c>
      <c r="Q70" s="147"/>
      <c r="R70" s="147"/>
      <c r="S70" s="118">
        <f>ROUND(-S69*10%,2)</f>
        <v>-35.65</v>
      </c>
      <c r="T70" s="151"/>
      <c r="U70" s="157">
        <f t="shared" si="1"/>
        <v>0.13000000000000256</v>
      </c>
      <c r="V70" s="119">
        <f t="shared" si="52"/>
        <v>-3.6333147009503229E-3</v>
      </c>
      <c r="X70" s="147"/>
      <c r="Y70" s="147"/>
      <c r="Z70" s="118">
        <f>ROUND(-Z69*10%,2)</f>
        <v>-35.049999999999997</v>
      </c>
      <c r="AA70" s="151"/>
      <c r="AB70" s="157">
        <f t="shared" si="3"/>
        <v>0.60000000000000142</v>
      </c>
      <c r="AC70" s="119">
        <f t="shared" si="53"/>
        <v>-1.6830294530154319E-2</v>
      </c>
      <c r="AE70" s="147"/>
      <c r="AF70" s="147"/>
      <c r="AG70" s="118">
        <f>ROUND(-AG69*10%,2)</f>
        <v>-34.35</v>
      </c>
      <c r="AH70" s="151"/>
      <c r="AI70" s="157">
        <f t="shared" si="58"/>
        <v>0.69999999999999574</v>
      </c>
      <c r="AJ70" s="119">
        <f t="shared" si="54"/>
        <v>-1.9971469329529125E-2</v>
      </c>
      <c r="AL70" s="147"/>
      <c r="AM70" s="147"/>
      <c r="AN70" s="118">
        <f>ROUND(-AN69*10%,2)</f>
        <v>-33.54</v>
      </c>
      <c r="AO70" s="151"/>
      <c r="AP70" s="157">
        <f t="shared" si="59"/>
        <v>0.81000000000000227</v>
      </c>
      <c r="AQ70" s="119">
        <f t="shared" si="55"/>
        <v>-2.358078602620094E-2</v>
      </c>
    </row>
    <row r="71" spans="1:43" s="85" customFormat="1" ht="13.5" thickBot="1" x14ac:dyDescent="0.25">
      <c r="B71" s="266" t="s">
        <v>57</v>
      </c>
      <c r="C71" s="266"/>
      <c r="D71" s="266"/>
      <c r="E71" s="158"/>
      <c r="F71" s="159"/>
      <c r="G71" s="160"/>
      <c r="H71" s="161">
        <f>SUM(H69:H70)</f>
        <v>331.22707839999998</v>
      </c>
      <c r="I71" s="162"/>
      <c r="J71" s="162"/>
      <c r="K71" s="162"/>
      <c r="L71" s="163">
        <f>SUM(L69:L70)</f>
        <v>322.06531510000002</v>
      </c>
      <c r="M71" s="164"/>
      <c r="N71" s="165">
        <f t="shared" si="56"/>
        <v>-9.1617632999999614</v>
      </c>
      <c r="O71" s="166">
        <f t="shared" si="57"/>
        <v>-2.7660067359999881E-2</v>
      </c>
      <c r="Q71" s="162"/>
      <c r="R71" s="162"/>
      <c r="S71" s="163">
        <f>SUM(S69:S70)</f>
        <v>320.86191510000003</v>
      </c>
      <c r="T71" s="164"/>
      <c r="U71" s="165">
        <f t="shared" si="1"/>
        <v>-1.2033999999999878</v>
      </c>
      <c r="V71" s="166">
        <f t="shared" si="52"/>
        <v>-3.7365091600327616E-3</v>
      </c>
      <c r="X71" s="162"/>
      <c r="Y71" s="162"/>
      <c r="Z71" s="163">
        <f>SUM(Z69:Z70)</f>
        <v>315.46161510000002</v>
      </c>
      <c r="AA71" s="164"/>
      <c r="AB71" s="165">
        <f t="shared" si="3"/>
        <v>-5.4003000000000156</v>
      </c>
      <c r="AC71" s="166">
        <f t="shared" si="53"/>
        <v>-1.6830604524432122E-2</v>
      </c>
      <c r="AE71" s="162"/>
      <c r="AF71" s="162"/>
      <c r="AG71" s="163">
        <f>SUM(AG69:AG70)</f>
        <v>309.14431510000003</v>
      </c>
      <c r="AH71" s="164"/>
      <c r="AI71" s="165">
        <f t="shared" si="58"/>
        <v>-6.3172999999999888</v>
      </c>
      <c r="AJ71" s="166">
        <f t="shared" si="54"/>
        <v>-2.0025574262014196E-2</v>
      </c>
      <c r="AL71" s="162"/>
      <c r="AM71" s="162"/>
      <c r="AN71" s="163">
        <f>SUM(AN69:AN70)</f>
        <v>301.82961509999996</v>
      </c>
      <c r="AO71" s="164"/>
      <c r="AP71" s="165">
        <f t="shared" si="59"/>
        <v>-7.314700000000073</v>
      </c>
      <c r="AQ71" s="166">
        <f t="shared" si="55"/>
        <v>-2.366111761632738E-2</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6" spans="1:43" x14ac:dyDescent="0.2">
      <c r="A76" s="11" t="s">
        <v>63</v>
      </c>
    </row>
    <row r="78" spans="1:43" x14ac:dyDescent="0.2">
      <c r="A78" s="6" t="s">
        <v>64</v>
      </c>
    </row>
    <row r="79" spans="1:43" x14ac:dyDescent="0.2">
      <c r="A79" s="6" t="s">
        <v>65</v>
      </c>
    </row>
    <row r="80" spans="1:43" x14ac:dyDescent="0.2">
      <c r="A80" s="6" t="s">
        <v>66</v>
      </c>
    </row>
    <row r="81" spans="1:2" x14ac:dyDescent="0.2">
      <c r="A81" s="6" t="s">
        <v>67</v>
      </c>
    </row>
    <row r="82" spans="1:2" x14ac:dyDescent="0.2">
      <c r="A82" s="6" t="s">
        <v>68</v>
      </c>
    </row>
    <row r="84" spans="1:2" x14ac:dyDescent="0.2">
      <c r="A84" s="176"/>
      <c r="B84" s="6" t="s">
        <v>69</v>
      </c>
    </row>
    <row r="86" spans="1:2" x14ac:dyDescent="0.2">
      <c r="B86" s="177" t="s">
        <v>70</v>
      </c>
    </row>
  </sheetData>
  <sheetProtection selectLockedCells="1"/>
  <mergeCells count="28">
    <mergeCell ref="B71:D71"/>
    <mergeCell ref="AJ21:AJ22"/>
    <mergeCell ref="AP21:AP22"/>
    <mergeCell ref="AQ21:AQ22"/>
    <mergeCell ref="B64:D64"/>
    <mergeCell ref="B65:D65"/>
    <mergeCell ref="B70:D7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8:D49 D40:D46">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2"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1">
              <controlPr defaultSize="0" autoFill="0" autoLine="0" autoPict="0">
                <anchor moveWithCells="1">
                  <from>
                    <xdr:col>6</xdr:col>
                    <xdr:colOff>476250</xdr:colOff>
                    <xdr:row>16</xdr:row>
                    <xdr:rowOff>171450</xdr:rowOff>
                  </from>
                  <to>
                    <xdr:col>9</xdr:col>
                    <xdr:colOff>476250</xdr:colOff>
                    <xdr:row>18</xdr:row>
                    <xdr:rowOff>28575</xdr:rowOff>
                  </to>
                </anchor>
              </controlPr>
            </control>
          </mc:Choice>
        </mc:AlternateContent>
        <mc:AlternateContent xmlns:mc="http://schemas.openxmlformats.org/markup-compatibility/2006">
          <mc:Choice Requires="x14">
            <control shapeId="16386" r:id="rId5" name="Option Button 2">
              <controlPr defaultSize="0" autoFill="0" autoLine="0" autoPict="0">
                <anchor moveWithCells="1">
                  <from>
                    <xdr:col>9</xdr:col>
                    <xdr:colOff>361950</xdr:colOff>
                    <xdr:row>16</xdr:row>
                    <xdr:rowOff>114300</xdr:rowOff>
                  </from>
                  <to>
                    <xdr:col>15</xdr:col>
                    <xdr:colOff>219075</xdr:colOff>
                    <xdr:row>18</xdr:row>
                    <xdr:rowOff>133350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Q92"/>
  <sheetViews>
    <sheetView showGridLines="0" view="pageBreakPreview" topLeftCell="A28" zoomScale="60" zoomScaleNormal="8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9.7109375" style="6" bestFit="1" customWidth="1"/>
    <col min="7" max="7" width="9.85546875" style="6" bestFit="1" customWidth="1"/>
    <col min="8" max="8" width="12.5703125" style="6" bestFit="1" customWidth="1"/>
    <col min="9" max="9" width="2.85546875" style="6" customWidth="1"/>
    <col min="10" max="10" width="11.5703125" style="6" bestFit="1" customWidth="1"/>
    <col min="11" max="11" width="9.85546875" style="6" bestFit="1" customWidth="1"/>
    <col min="12" max="12" width="12.28515625" style="6" bestFit="1" customWidth="1"/>
    <col min="13" max="13" width="2.85546875" style="6" customWidth="1"/>
    <col min="14" max="14" width="11.85546875" style="6" bestFit="1" customWidth="1"/>
    <col min="15" max="15" width="12" style="6" bestFit="1" customWidth="1"/>
    <col min="16" max="16" width="3.85546875" style="6" customWidth="1"/>
    <col min="17" max="17" width="11.5703125" style="6" bestFit="1" customWidth="1"/>
    <col min="18" max="18" width="9.85546875" style="6" bestFit="1" customWidth="1"/>
    <col min="19" max="19" width="12.5703125" style="6" bestFit="1" customWidth="1"/>
    <col min="20" max="20" width="2.710937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2.5703125" style="6" bestFit="1" customWidth="1"/>
    <col min="27" max="27" width="2.710937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2.5703125" style="6" bestFit="1" customWidth="1"/>
    <col min="34" max="34" width="2.7109375" style="6" bestFit="1" customWidth="1"/>
    <col min="35" max="35" width="11.85546875" style="6" bestFit="1" customWidth="1"/>
    <col min="36" max="36" width="12" style="6" bestFit="1" customWidth="1"/>
    <col min="37" max="37" width="4.5703125" style="6" customWidth="1"/>
    <col min="38" max="38" width="11.5703125" style="6" bestFit="1" customWidth="1"/>
    <col min="39" max="39" width="9.85546875" style="6" bestFit="1" customWidth="1"/>
    <col min="40" max="40" width="12.5703125" style="6" bestFit="1" customWidth="1"/>
    <col min="41" max="41" width="2.7109375" style="6" bestFit="1" customWidth="1"/>
    <col min="42" max="42" width="11.855468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5"/>
      <c r="D10" s="195"/>
      <c r="E10" s="195"/>
      <c r="F10" s="195" t="s">
        <v>0</v>
      </c>
      <c r="G10" s="195"/>
      <c r="H10" s="195"/>
      <c r="I10" s="195"/>
      <c r="J10" s="195"/>
      <c r="K10" s="195"/>
      <c r="L10" s="195"/>
      <c r="M10" s="195"/>
      <c r="N10" s="195"/>
      <c r="O10" s="195"/>
      <c r="P10"/>
    </row>
    <row r="11" spans="1:43" ht="18.75" customHeight="1" x14ac:dyDescent="0.25">
      <c r="C11" s="195"/>
      <c r="D11" s="195"/>
      <c r="E11" s="195"/>
      <c r="F11" s="195" t="s">
        <v>1</v>
      </c>
      <c r="G11" s="195"/>
      <c r="H11" s="195"/>
      <c r="I11" s="195"/>
      <c r="J11" s="195"/>
      <c r="K11" s="195"/>
      <c r="L11" s="195"/>
      <c r="M11" s="195"/>
      <c r="N11" s="195"/>
      <c r="O11" s="195"/>
      <c r="P11"/>
    </row>
    <row r="12" spans="1:43" ht="7.5" customHeight="1" x14ac:dyDescent="0.2">
      <c r="L12"/>
      <c r="M12"/>
      <c r="N12"/>
      <c r="O12"/>
      <c r="P12"/>
    </row>
    <row r="13" spans="1:43" ht="7.5" customHeight="1" x14ac:dyDescent="0.2">
      <c r="L13"/>
      <c r="M13"/>
      <c r="N13"/>
      <c r="O13"/>
      <c r="P13"/>
    </row>
    <row r="14" spans="1:43" ht="15.75" x14ac:dyDescent="0.2">
      <c r="B14" s="7" t="s">
        <v>2</v>
      </c>
      <c r="D14" s="256" t="s">
        <v>71</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1000</v>
      </c>
      <c r="G18" s="12" t="s">
        <v>7</v>
      </c>
    </row>
    <row r="19" spans="2:43" x14ac:dyDescent="0.2">
      <c r="B19" s="11"/>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24">
        <v>16.72</v>
      </c>
      <c r="G23" s="25">
        <v>1</v>
      </c>
      <c r="H23" s="26">
        <f>G23*F23</f>
        <v>16.72</v>
      </c>
      <c r="I23" s="27"/>
      <c r="J23" s="28">
        <f>+'Proposed Rates'!D8</f>
        <v>17.25</v>
      </c>
      <c r="K23" s="29">
        <v>1</v>
      </c>
      <c r="L23" s="26">
        <f>K23*J23</f>
        <v>17.25</v>
      </c>
      <c r="M23" s="27"/>
      <c r="N23" s="30">
        <f>L23-H23</f>
        <v>0.53000000000000114</v>
      </c>
      <c r="O23" s="31">
        <f>IF((H23)=0,"",(N23/H23))</f>
        <v>3.1698564593301504E-2</v>
      </c>
      <c r="Q23" s="28">
        <f>+'Proposed Rates'!E8</f>
        <v>17.89</v>
      </c>
      <c r="R23" s="29">
        <v>1</v>
      </c>
      <c r="S23" s="26">
        <f>R23*Q23</f>
        <v>17.89</v>
      </c>
      <c r="T23" s="27"/>
      <c r="U23" s="30">
        <f>S23-L23</f>
        <v>0.64000000000000057</v>
      </c>
      <c r="V23" s="31">
        <f>IF((L23)=0,"",(U23/L23))</f>
        <v>3.7101449275362353E-2</v>
      </c>
      <c r="X23" s="28">
        <f>+'Proposed Rates'!F8</f>
        <v>18.59</v>
      </c>
      <c r="Y23" s="29">
        <v>1</v>
      </c>
      <c r="Z23" s="26">
        <f>Y23*X23</f>
        <v>18.59</v>
      </c>
      <c r="AA23" s="27"/>
      <c r="AB23" s="30">
        <f>Z23-S23</f>
        <v>0.69999999999999929</v>
      </c>
      <c r="AC23" s="31">
        <f>IF((S23)=0,"",(AB23/S23))</f>
        <v>3.91280044717719E-2</v>
      </c>
      <c r="AE23" s="28">
        <f>+'Proposed Rates'!G8</f>
        <v>19.22</v>
      </c>
      <c r="AF23" s="29">
        <v>1</v>
      </c>
      <c r="AG23" s="26">
        <f>AF23*AE23</f>
        <v>19.22</v>
      </c>
      <c r="AH23" s="27"/>
      <c r="AI23" s="30">
        <f>AG23-Z23</f>
        <v>0.62999999999999901</v>
      </c>
      <c r="AJ23" s="31">
        <f>IF((Z23)=0,"",(AI23/Z23))</f>
        <v>3.3889187735341525E-2</v>
      </c>
      <c r="AL23" s="28">
        <f>+'Proposed Rates'!H8</f>
        <v>19.53</v>
      </c>
      <c r="AM23" s="29">
        <v>1</v>
      </c>
      <c r="AN23" s="26">
        <f>AM23*AL23</f>
        <v>19.53</v>
      </c>
      <c r="AO23" s="27"/>
      <c r="AP23" s="30">
        <f>AN23-AG23</f>
        <v>0.31000000000000227</v>
      </c>
      <c r="AQ23" s="31">
        <f>IF((AG23)=0,"",(AP23/AG23))</f>
        <v>1.6129032258064637E-2</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30</v>
      </c>
      <c r="E29" s="23"/>
      <c r="F29" s="24">
        <v>2.1000000000000001E-2</v>
      </c>
      <c r="G29" s="25">
        <f>$F$18</f>
        <v>1000</v>
      </c>
      <c r="H29" s="26">
        <f t="shared" si="0"/>
        <v>21</v>
      </c>
      <c r="I29" s="27"/>
      <c r="J29" s="28">
        <f>+'Proposed Rates'!D21</f>
        <v>2.1700000000000001E-2</v>
      </c>
      <c r="K29" s="25">
        <f>$F$18</f>
        <v>1000</v>
      </c>
      <c r="L29" s="26">
        <f t="shared" si="9"/>
        <v>21.7</v>
      </c>
      <c r="M29" s="27"/>
      <c r="N29" s="30">
        <f t="shared" si="10"/>
        <v>0.69999999999999929</v>
      </c>
      <c r="O29" s="31">
        <f t="shared" si="11"/>
        <v>3.3333333333333298E-2</v>
      </c>
      <c r="Q29" s="28">
        <f>+'Proposed Rates'!E21</f>
        <v>2.2700000000000001E-2</v>
      </c>
      <c r="R29" s="25">
        <f>$F$18</f>
        <v>1000</v>
      </c>
      <c r="S29" s="26">
        <f t="shared" si="12"/>
        <v>22.700000000000003</v>
      </c>
      <c r="T29" s="27"/>
      <c r="U29" s="30">
        <f t="shared" si="1"/>
        <v>1.0000000000000036</v>
      </c>
      <c r="V29" s="31">
        <f t="shared" si="2"/>
        <v>4.6082949308755929E-2</v>
      </c>
      <c r="X29" s="28">
        <f>+'Proposed Rates'!F21</f>
        <v>2.3800000000000002E-2</v>
      </c>
      <c r="Y29" s="25">
        <f>$F$18</f>
        <v>1000</v>
      </c>
      <c r="Z29" s="26">
        <f t="shared" si="13"/>
        <v>23.8</v>
      </c>
      <c r="AA29" s="27"/>
      <c r="AB29" s="30">
        <f t="shared" si="3"/>
        <v>1.0999999999999979</v>
      </c>
      <c r="AC29" s="31">
        <f t="shared" si="4"/>
        <v>4.8458149779735581E-2</v>
      </c>
      <c r="AE29" s="28">
        <f>+'Proposed Rates'!G21</f>
        <v>2.4799999999999999E-2</v>
      </c>
      <c r="AF29" s="25">
        <f>$F$18</f>
        <v>1000</v>
      </c>
      <c r="AG29" s="26">
        <f t="shared" si="14"/>
        <v>24.8</v>
      </c>
      <c r="AH29" s="27"/>
      <c r="AI29" s="30">
        <f t="shared" si="5"/>
        <v>1</v>
      </c>
      <c r="AJ29" s="31">
        <f t="shared" si="6"/>
        <v>4.2016806722689072E-2</v>
      </c>
      <c r="AL29" s="28">
        <f>+'Proposed Rates'!H21</f>
        <v>2.53E-2</v>
      </c>
      <c r="AM29" s="25">
        <f>$F$18</f>
        <v>1000</v>
      </c>
      <c r="AN29" s="26">
        <f t="shared" si="15"/>
        <v>25.3</v>
      </c>
      <c r="AO29" s="27"/>
      <c r="AP29" s="30">
        <f t="shared" si="7"/>
        <v>0.5</v>
      </c>
      <c r="AQ29" s="31">
        <f t="shared" si="8"/>
        <v>2.0161290322580645E-2</v>
      </c>
    </row>
    <row r="30" spans="2:43" x14ac:dyDescent="0.2">
      <c r="B30" s="21" t="s">
        <v>31</v>
      </c>
      <c r="C30" s="21"/>
      <c r="D30" s="22"/>
      <c r="E30" s="23"/>
      <c r="F30" s="24"/>
      <c r="G30" s="25">
        <f t="shared" ref="G30" si="16">$F$18</f>
        <v>1000</v>
      </c>
      <c r="H30" s="26">
        <f t="shared" si="0"/>
        <v>0</v>
      </c>
      <c r="I30" s="27"/>
      <c r="J30" s="28"/>
      <c r="K30" s="25">
        <f t="shared" ref="K30:K38" si="17">$F$18</f>
        <v>1000</v>
      </c>
      <c r="L30" s="26">
        <f t="shared" si="9"/>
        <v>0</v>
      </c>
      <c r="M30" s="27"/>
      <c r="N30" s="30">
        <f t="shared" si="10"/>
        <v>0</v>
      </c>
      <c r="O30" s="31" t="str">
        <f t="shared" si="11"/>
        <v/>
      </c>
      <c r="Q30" s="28"/>
      <c r="R30" s="25">
        <f t="shared" ref="R30:R38" si="18">$F$18</f>
        <v>1000</v>
      </c>
      <c r="S30" s="26">
        <f t="shared" si="12"/>
        <v>0</v>
      </c>
      <c r="T30" s="27"/>
      <c r="U30" s="30">
        <f t="shared" si="1"/>
        <v>0</v>
      </c>
      <c r="V30" s="31" t="str">
        <f t="shared" si="2"/>
        <v/>
      </c>
      <c r="X30" s="28"/>
      <c r="Y30" s="25">
        <f t="shared" ref="Y30:Y38" si="19">$F$18</f>
        <v>1000</v>
      </c>
      <c r="Z30" s="26">
        <f t="shared" si="13"/>
        <v>0</v>
      </c>
      <c r="AA30" s="27"/>
      <c r="AB30" s="30">
        <f t="shared" si="3"/>
        <v>0</v>
      </c>
      <c r="AC30" s="31" t="str">
        <f t="shared" si="4"/>
        <v/>
      </c>
      <c r="AE30" s="28"/>
      <c r="AF30" s="25">
        <f t="shared" ref="AF30:AF38" si="20">$F$18</f>
        <v>1000</v>
      </c>
      <c r="AG30" s="26">
        <f t="shared" si="14"/>
        <v>0</v>
      </c>
      <c r="AH30" s="27"/>
      <c r="AI30" s="30">
        <f t="shared" si="5"/>
        <v>0</v>
      </c>
      <c r="AJ30" s="31" t="str">
        <f t="shared" si="6"/>
        <v/>
      </c>
      <c r="AL30" s="28"/>
      <c r="AM30" s="25">
        <f t="shared" ref="AM30:AM38" si="21">$F$18</f>
        <v>1000</v>
      </c>
      <c r="AN30" s="26">
        <f t="shared" si="15"/>
        <v>0</v>
      </c>
      <c r="AO30" s="27"/>
      <c r="AP30" s="30">
        <f t="shared" si="7"/>
        <v>0</v>
      </c>
      <c r="AQ30" s="31" t="str">
        <f t="shared" si="8"/>
        <v/>
      </c>
    </row>
    <row r="31" spans="2:43" x14ac:dyDescent="0.2">
      <c r="B31" s="21" t="s">
        <v>32</v>
      </c>
      <c r="C31" s="21"/>
      <c r="D31" s="22" t="s">
        <v>30</v>
      </c>
      <c r="E31" s="23"/>
      <c r="F31" s="24">
        <v>0</v>
      </c>
      <c r="G31" s="25">
        <f>$F$18</f>
        <v>1000</v>
      </c>
      <c r="H31" s="26">
        <f t="shared" si="0"/>
        <v>0</v>
      </c>
      <c r="I31" s="27"/>
      <c r="J31" s="52">
        <f>+'Proposed Rates'!D68</f>
        <v>2.3000000000000001E-4</v>
      </c>
      <c r="K31" s="25">
        <f t="shared" si="17"/>
        <v>1000</v>
      </c>
      <c r="L31" s="26">
        <f t="shared" si="9"/>
        <v>0.23</v>
      </c>
      <c r="M31" s="27"/>
      <c r="N31" s="30">
        <f t="shared" si="10"/>
        <v>0.23</v>
      </c>
      <c r="O31" s="31" t="str">
        <f t="shared" si="11"/>
        <v/>
      </c>
      <c r="Q31" s="28"/>
      <c r="R31" s="25">
        <f t="shared" si="18"/>
        <v>1000</v>
      </c>
      <c r="S31" s="26">
        <f t="shared" si="12"/>
        <v>0</v>
      </c>
      <c r="T31" s="27"/>
      <c r="U31" s="30">
        <f t="shared" si="1"/>
        <v>-0.23</v>
      </c>
      <c r="V31" s="31">
        <f t="shared" si="2"/>
        <v>-1</v>
      </c>
      <c r="X31" s="28"/>
      <c r="Y31" s="25">
        <f t="shared" si="19"/>
        <v>1000</v>
      </c>
      <c r="Z31" s="26">
        <f t="shared" si="13"/>
        <v>0</v>
      </c>
      <c r="AA31" s="27"/>
      <c r="AB31" s="30">
        <f t="shared" si="3"/>
        <v>0</v>
      </c>
      <c r="AC31" s="31" t="str">
        <f t="shared" si="4"/>
        <v/>
      </c>
      <c r="AE31" s="28"/>
      <c r="AF31" s="25">
        <f t="shared" si="20"/>
        <v>1000</v>
      </c>
      <c r="AG31" s="26">
        <f t="shared" si="14"/>
        <v>0</v>
      </c>
      <c r="AH31" s="27"/>
      <c r="AI31" s="30">
        <f t="shared" si="5"/>
        <v>0</v>
      </c>
      <c r="AJ31" s="31" t="str">
        <f t="shared" si="6"/>
        <v/>
      </c>
      <c r="AL31" s="28"/>
      <c r="AM31" s="25">
        <f t="shared" si="21"/>
        <v>1000</v>
      </c>
      <c r="AN31" s="26">
        <f t="shared" si="15"/>
        <v>0</v>
      </c>
      <c r="AO31" s="27"/>
      <c r="AP31" s="30">
        <f t="shared" si="7"/>
        <v>0</v>
      </c>
      <c r="AQ31" s="31" t="str">
        <f t="shared" si="8"/>
        <v/>
      </c>
    </row>
    <row r="32" spans="2:43" x14ac:dyDescent="0.2">
      <c r="B32" s="33"/>
      <c r="C32" s="21"/>
      <c r="D32" s="22"/>
      <c r="E32" s="23"/>
      <c r="F32" s="24"/>
      <c r="G32" s="25">
        <f t="shared" ref="G32:G38" si="22">$F$18</f>
        <v>1000</v>
      </c>
      <c r="H32" s="26">
        <f t="shared" si="0"/>
        <v>0</v>
      </c>
      <c r="I32" s="27"/>
      <c r="J32" s="28"/>
      <c r="K32" s="25">
        <f t="shared" si="17"/>
        <v>1000</v>
      </c>
      <c r="L32" s="26">
        <f t="shared" si="9"/>
        <v>0</v>
      </c>
      <c r="M32" s="27"/>
      <c r="N32" s="30">
        <f t="shared" si="10"/>
        <v>0</v>
      </c>
      <c r="O32" s="31" t="str">
        <f t="shared" si="11"/>
        <v/>
      </c>
      <c r="Q32" s="28"/>
      <c r="R32" s="25">
        <f t="shared" si="18"/>
        <v>1000</v>
      </c>
      <c r="S32" s="26">
        <f t="shared" si="12"/>
        <v>0</v>
      </c>
      <c r="T32" s="27"/>
      <c r="U32" s="30">
        <f t="shared" si="1"/>
        <v>0</v>
      </c>
      <c r="V32" s="31" t="str">
        <f t="shared" si="2"/>
        <v/>
      </c>
      <c r="X32" s="28"/>
      <c r="Y32" s="25">
        <f t="shared" si="19"/>
        <v>1000</v>
      </c>
      <c r="Z32" s="26">
        <f t="shared" si="13"/>
        <v>0</v>
      </c>
      <c r="AA32" s="27"/>
      <c r="AB32" s="30">
        <f t="shared" si="3"/>
        <v>0</v>
      </c>
      <c r="AC32" s="31" t="str">
        <f t="shared" si="4"/>
        <v/>
      </c>
      <c r="AE32" s="28"/>
      <c r="AF32" s="25">
        <f t="shared" si="20"/>
        <v>1000</v>
      </c>
      <c r="AG32" s="26">
        <f t="shared" si="14"/>
        <v>0</v>
      </c>
      <c r="AH32" s="27"/>
      <c r="AI32" s="30">
        <f t="shared" si="5"/>
        <v>0</v>
      </c>
      <c r="AJ32" s="31" t="str">
        <f t="shared" si="6"/>
        <v/>
      </c>
      <c r="AL32" s="28"/>
      <c r="AM32" s="25">
        <f t="shared" si="21"/>
        <v>1000</v>
      </c>
      <c r="AN32" s="26">
        <f t="shared" si="15"/>
        <v>0</v>
      </c>
      <c r="AO32" s="27"/>
      <c r="AP32" s="30">
        <f t="shared" si="7"/>
        <v>0</v>
      </c>
      <c r="AQ32" s="31" t="str">
        <f t="shared" si="8"/>
        <v/>
      </c>
    </row>
    <row r="33" spans="2:43" x14ac:dyDescent="0.2">
      <c r="B33" s="33"/>
      <c r="C33" s="21"/>
      <c r="D33" s="22"/>
      <c r="E33" s="23"/>
      <c r="F33" s="24"/>
      <c r="G33" s="25">
        <f t="shared" si="22"/>
        <v>1000</v>
      </c>
      <c r="H33" s="26">
        <f t="shared" si="0"/>
        <v>0</v>
      </c>
      <c r="I33" s="27"/>
      <c r="J33" s="28"/>
      <c r="K33" s="25">
        <f t="shared" si="17"/>
        <v>1000</v>
      </c>
      <c r="L33" s="26">
        <f t="shared" si="9"/>
        <v>0</v>
      </c>
      <c r="M33" s="27"/>
      <c r="N33" s="30">
        <f t="shared" si="10"/>
        <v>0</v>
      </c>
      <c r="O33" s="31" t="str">
        <f t="shared" si="11"/>
        <v/>
      </c>
      <c r="Q33" s="28"/>
      <c r="R33" s="25">
        <f t="shared" si="18"/>
        <v>1000</v>
      </c>
      <c r="S33" s="26">
        <f t="shared" si="12"/>
        <v>0</v>
      </c>
      <c r="T33" s="27"/>
      <c r="U33" s="30">
        <f t="shared" si="1"/>
        <v>0</v>
      </c>
      <c r="V33" s="31" t="str">
        <f t="shared" si="2"/>
        <v/>
      </c>
      <c r="X33" s="28"/>
      <c r="Y33" s="25">
        <f t="shared" si="19"/>
        <v>1000</v>
      </c>
      <c r="Z33" s="26">
        <f t="shared" si="13"/>
        <v>0</v>
      </c>
      <c r="AA33" s="27"/>
      <c r="AB33" s="30">
        <f t="shared" si="3"/>
        <v>0</v>
      </c>
      <c r="AC33" s="31" t="str">
        <f t="shared" si="4"/>
        <v/>
      </c>
      <c r="AE33" s="28"/>
      <c r="AF33" s="25">
        <f t="shared" si="20"/>
        <v>1000</v>
      </c>
      <c r="AG33" s="26">
        <f t="shared" si="14"/>
        <v>0</v>
      </c>
      <c r="AH33" s="27"/>
      <c r="AI33" s="30">
        <f t="shared" si="5"/>
        <v>0</v>
      </c>
      <c r="AJ33" s="31" t="str">
        <f t="shared" si="6"/>
        <v/>
      </c>
      <c r="AL33" s="28"/>
      <c r="AM33" s="25">
        <f t="shared" si="21"/>
        <v>1000</v>
      </c>
      <c r="AN33" s="26">
        <f t="shared" si="15"/>
        <v>0</v>
      </c>
      <c r="AO33" s="27"/>
      <c r="AP33" s="30">
        <f t="shared" si="7"/>
        <v>0</v>
      </c>
      <c r="AQ33" s="31" t="str">
        <f t="shared" si="8"/>
        <v/>
      </c>
    </row>
    <row r="34" spans="2:43" x14ac:dyDescent="0.2">
      <c r="B34" s="33"/>
      <c r="C34" s="21"/>
      <c r="D34" s="22"/>
      <c r="E34" s="23"/>
      <c r="F34" s="24"/>
      <c r="G34" s="25">
        <f t="shared" si="22"/>
        <v>1000</v>
      </c>
      <c r="H34" s="26">
        <f t="shared" si="0"/>
        <v>0</v>
      </c>
      <c r="I34" s="27"/>
      <c r="J34" s="28"/>
      <c r="K34" s="25">
        <f t="shared" si="17"/>
        <v>1000</v>
      </c>
      <c r="L34" s="26">
        <f t="shared" si="9"/>
        <v>0</v>
      </c>
      <c r="M34" s="27"/>
      <c r="N34" s="30">
        <f t="shared" si="10"/>
        <v>0</v>
      </c>
      <c r="O34" s="31" t="str">
        <f t="shared" si="11"/>
        <v/>
      </c>
      <c r="Q34" s="28"/>
      <c r="R34" s="25">
        <f t="shared" si="18"/>
        <v>1000</v>
      </c>
      <c r="S34" s="26">
        <f t="shared" si="12"/>
        <v>0</v>
      </c>
      <c r="T34" s="27"/>
      <c r="U34" s="30">
        <f t="shared" si="1"/>
        <v>0</v>
      </c>
      <c r="V34" s="31" t="str">
        <f t="shared" si="2"/>
        <v/>
      </c>
      <c r="X34" s="28"/>
      <c r="Y34" s="25">
        <f t="shared" si="19"/>
        <v>1000</v>
      </c>
      <c r="Z34" s="26">
        <f t="shared" si="13"/>
        <v>0</v>
      </c>
      <c r="AA34" s="27"/>
      <c r="AB34" s="30">
        <f t="shared" si="3"/>
        <v>0</v>
      </c>
      <c r="AC34" s="31" t="str">
        <f t="shared" si="4"/>
        <v/>
      </c>
      <c r="AE34" s="28"/>
      <c r="AF34" s="25">
        <f t="shared" si="20"/>
        <v>1000</v>
      </c>
      <c r="AG34" s="26">
        <f t="shared" si="14"/>
        <v>0</v>
      </c>
      <c r="AH34" s="27"/>
      <c r="AI34" s="30">
        <f t="shared" si="5"/>
        <v>0</v>
      </c>
      <c r="AJ34" s="31" t="str">
        <f t="shared" si="6"/>
        <v/>
      </c>
      <c r="AL34" s="28"/>
      <c r="AM34" s="25">
        <f t="shared" si="21"/>
        <v>1000</v>
      </c>
      <c r="AN34" s="26">
        <f t="shared" si="15"/>
        <v>0</v>
      </c>
      <c r="AO34" s="27"/>
      <c r="AP34" s="30">
        <f t="shared" si="7"/>
        <v>0</v>
      </c>
      <c r="AQ34" s="31" t="str">
        <f t="shared" si="8"/>
        <v/>
      </c>
    </row>
    <row r="35" spans="2:43" x14ac:dyDescent="0.2">
      <c r="B35" s="33"/>
      <c r="C35" s="21"/>
      <c r="D35" s="22"/>
      <c r="E35" s="23"/>
      <c r="F35" s="24"/>
      <c r="G35" s="25">
        <f t="shared" si="22"/>
        <v>1000</v>
      </c>
      <c r="H35" s="26">
        <f t="shared" si="0"/>
        <v>0</v>
      </c>
      <c r="I35" s="27"/>
      <c r="J35" s="28"/>
      <c r="K35" s="25">
        <f t="shared" si="17"/>
        <v>1000</v>
      </c>
      <c r="L35" s="26">
        <f t="shared" si="9"/>
        <v>0</v>
      </c>
      <c r="M35" s="27"/>
      <c r="N35" s="30">
        <f t="shared" si="10"/>
        <v>0</v>
      </c>
      <c r="O35" s="31" t="str">
        <f t="shared" si="11"/>
        <v/>
      </c>
      <c r="Q35" s="28"/>
      <c r="R35" s="25">
        <f t="shared" si="18"/>
        <v>1000</v>
      </c>
      <c r="S35" s="26">
        <f t="shared" si="12"/>
        <v>0</v>
      </c>
      <c r="T35" s="27"/>
      <c r="U35" s="30">
        <f t="shared" si="1"/>
        <v>0</v>
      </c>
      <c r="V35" s="31" t="str">
        <f t="shared" si="2"/>
        <v/>
      </c>
      <c r="X35" s="28"/>
      <c r="Y35" s="25">
        <f t="shared" si="19"/>
        <v>1000</v>
      </c>
      <c r="Z35" s="26">
        <f t="shared" si="13"/>
        <v>0</v>
      </c>
      <c r="AA35" s="27"/>
      <c r="AB35" s="30">
        <f t="shared" si="3"/>
        <v>0</v>
      </c>
      <c r="AC35" s="31" t="str">
        <f t="shared" si="4"/>
        <v/>
      </c>
      <c r="AE35" s="28"/>
      <c r="AF35" s="25">
        <f t="shared" si="20"/>
        <v>1000</v>
      </c>
      <c r="AG35" s="26">
        <f t="shared" si="14"/>
        <v>0</v>
      </c>
      <c r="AH35" s="27"/>
      <c r="AI35" s="30">
        <f t="shared" si="5"/>
        <v>0</v>
      </c>
      <c r="AJ35" s="31" t="str">
        <f t="shared" si="6"/>
        <v/>
      </c>
      <c r="AL35" s="28"/>
      <c r="AM35" s="25">
        <f t="shared" si="21"/>
        <v>1000</v>
      </c>
      <c r="AN35" s="26">
        <f t="shared" si="15"/>
        <v>0</v>
      </c>
      <c r="AO35" s="27"/>
      <c r="AP35" s="30">
        <f t="shared" si="7"/>
        <v>0</v>
      </c>
      <c r="AQ35" s="31" t="str">
        <f t="shared" si="8"/>
        <v/>
      </c>
    </row>
    <row r="36" spans="2:43" x14ac:dyDescent="0.2">
      <c r="B36" s="33"/>
      <c r="C36" s="21"/>
      <c r="D36" s="22"/>
      <c r="E36" s="23"/>
      <c r="F36" s="24"/>
      <c r="G36" s="25">
        <f t="shared" si="22"/>
        <v>1000</v>
      </c>
      <c r="H36" s="26">
        <f t="shared" si="0"/>
        <v>0</v>
      </c>
      <c r="I36" s="27"/>
      <c r="J36" s="28"/>
      <c r="K36" s="25">
        <f t="shared" si="17"/>
        <v>1000</v>
      </c>
      <c r="L36" s="26">
        <f t="shared" si="9"/>
        <v>0</v>
      </c>
      <c r="M36" s="27"/>
      <c r="N36" s="30">
        <f t="shared" si="10"/>
        <v>0</v>
      </c>
      <c r="O36" s="31" t="str">
        <f t="shared" si="11"/>
        <v/>
      </c>
      <c r="Q36" s="28"/>
      <c r="R36" s="25">
        <f t="shared" si="18"/>
        <v>1000</v>
      </c>
      <c r="S36" s="26">
        <f t="shared" si="12"/>
        <v>0</v>
      </c>
      <c r="T36" s="27"/>
      <c r="U36" s="30">
        <f t="shared" si="1"/>
        <v>0</v>
      </c>
      <c r="V36" s="31" t="str">
        <f t="shared" si="2"/>
        <v/>
      </c>
      <c r="X36" s="28"/>
      <c r="Y36" s="25">
        <f t="shared" si="19"/>
        <v>1000</v>
      </c>
      <c r="Z36" s="26">
        <f t="shared" si="13"/>
        <v>0</v>
      </c>
      <c r="AA36" s="27"/>
      <c r="AB36" s="30">
        <f t="shared" si="3"/>
        <v>0</v>
      </c>
      <c r="AC36" s="31" t="str">
        <f t="shared" si="4"/>
        <v/>
      </c>
      <c r="AE36" s="28"/>
      <c r="AF36" s="25">
        <f t="shared" si="20"/>
        <v>1000</v>
      </c>
      <c r="AG36" s="26">
        <f t="shared" si="14"/>
        <v>0</v>
      </c>
      <c r="AH36" s="27"/>
      <c r="AI36" s="30">
        <f t="shared" si="5"/>
        <v>0</v>
      </c>
      <c r="AJ36" s="31" t="str">
        <f t="shared" si="6"/>
        <v/>
      </c>
      <c r="AL36" s="28"/>
      <c r="AM36" s="25">
        <f t="shared" si="21"/>
        <v>1000</v>
      </c>
      <c r="AN36" s="26">
        <f t="shared" si="15"/>
        <v>0</v>
      </c>
      <c r="AO36" s="27"/>
      <c r="AP36" s="30">
        <f t="shared" si="7"/>
        <v>0</v>
      </c>
      <c r="AQ36" s="31" t="str">
        <f t="shared" si="8"/>
        <v/>
      </c>
    </row>
    <row r="37" spans="2:43" x14ac:dyDescent="0.2">
      <c r="B37" s="33"/>
      <c r="C37" s="21"/>
      <c r="D37" s="22"/>
      <c r="E37" s="23"/>
      <c r="F37" s="24"/>
      <c r="G37" s="25">
        <f t="shared" si="22"/>
        <v>1000</v>
      </c>
      <c r="H37" s="26">
        <f t="shared" si="0"/>
        <v>0</v>
      </c>
      <c r="I37" s="27"/>
      <c r="J37" s="28"/>
      <c r="K37" s="25">
        <f t="shared" si="17"/>
        <v>1000</v>
      </c>
      <c r="L37" s="26">
        <f t="shared" si="9"/>
        <v>0</v>
      </c>
      <c r="M37" s="27"/>
      <c r="N37" s="30">
        <f t="shared" si="10"/>
        <v>0</v>
      </c>
      <c r="O37" s="31" t="str">
        <f t="shared" si="11"/>
        <v/>
      </c>
      <c r="Q37" s="28"/>
      <c r="R37" s="25">
        <f t="shared" si="18"/>
        <v>1000</v>
      </c>
      <c r="S37" s="26">
        <f t="shared" si="12"/>
        <v>0</v>
      </c>
      <c r="T37" s="27"/>
      <c r="U37" s="30">
        <f t="shared" si="1"/>
        <v>0</v>
      </c>
      <c r="V37" s="31" t="str">
        <f t="shared" si="2"/>
        <v/>
      </c>
      <c r="X37" s="28"/>
      <c r="Y37" s="25">
        <f t="shared" si="19"/>
        <v>1000</v>
      </c>
      <c r="Z37" s="26">
        <f t="shared" si="13"/>
        <v>0</v>
      </c>
      <c r="AA37" s="27"/>
      <c r="AB37" s="30">
        <f t="shared" si="3"/>
        <v>0</v>
      </c>
      <c r="AC37" s="31" t="str">
        <f t="shared" si="4"/>
        <v/>
      </c>
      <c r="AE37" s="28"/>
      <c r="AF37" s="25">
        <f t="shared" si="20"/>
        <v>1000</v>
      </c>
      <c r="AG37" s="26">
        <f t="shared" si="14"/>
        <v>0</v>
      </c>
      <c r="AH37" s="27"/>
      <c r="AI37" s="30">
        <f t="shared" si="5"/>
        <v>0</v>
      </c>
      <c r="AJ37" s="31" t="str">
        <f t="shared" si="6"/>
        <v/>
      </c>
      <c r="AL37" s="28"/>
      <c r="AM37" s="25">
        <f t="shared" si="21"/>
        <v>1000</v>
      </c>
      <c r="AN37" s="26">
        <f t="shared" si="15"/>
        <v>0</v>
      </c>
      <c r="AO37" s="27"/>
      <c r="AP37" s="30">
        <f t="shared" si="7"/>
        <v>0</v>
      </c>
      <c r="AQ37" s="31" t="str">
        <f t="shared" si="8"/>
        <v/>
      </c>
    </row>
    <row r="38" spans="2:43" x14ac:dyDescent="0.2">
      <c r="B38" s="33"/>
      <c r="C38" s="21"/>
      <c r="D38" s="22"/>
      <c r="E38" s="23"/>
      <c r="F38" s="24"/>
      <c r="G38" s="25">
        <f t="shared" si="22"/>
        <v>1000</v>
      </c>
      <c r="H38" s="26">
        <f t="shared" si="0"/>
        <v>0</v>
      </c>
      <c r="I38" s="27"/>
      <c r="J38" s="28"/>
      <c r="K38" s="25">
        <f t="shared" si="17"/>
        <v>1000</v>
      </c>
      <c r="L38" s="26">
        <f t="shared" si="9"/>
        <v>0</v>
      </c>
      <c r="M38" s="27"/>
      <c r="N38" s="30">
        <f t="shared" si="10"/>
        <v>0</v>
      </c>
      <c r="O38" s="31" t="str">
        <f t="shared" si="11"/>
        <v/>
      </c>
      <c r="Q38" s="28"/>
      <c r="R38" s="25">
        <f t="shared" si="18"/>
        <v>1000</v>
      </c>
      <c r="S38" s="26">
        <f t="shared" si="12"/>
        <v>0</v>
      </c>
      <c r="T38" s="27"/>
      <c r="U38" s="30">
        <f t="shared" si="1"/>
        <v>0</v>
      </c>
      <c r="V38" s="31" t="str">
        <f t="shared" si="2"/>
        <v/>
      </c>
      <c r="X38" s="28"/>
      <c r="Y38" s="25">
        <f t="shared" si="19"/>
        <v>1000</v>
      </c>
      <c r="Z38" s="26">
        <f t="shared" si="13"/>
        <v>0</v>
      </c>
      <c r="AA38" s="27"/>
      <c r="AB38" s="30">
        <f t="shared" si="3"/>
        <v>0</v>
      </c>
      <c r="AC38" s="31" t="str">
        <f t="shared" si="4"/>
        <v/>
      </c>
      <c r="AE38" s="28"/>
      <c r="AF38" s="25">
        <f t="shared" si="20"/>
        <v>1000</v>
      </c>
      <c r="AG38" s="26">
        <f t="shared" si="14"/>
        <v>0</v>
      </c>
      <c r="AH38" s="27"/>
      <c r="AI38" s="30">
        <f t="shared" si="5"/>
        <v>0</v>
      </c>
      <c r="AJ38" s="31" t="str">
        <f t="shared" si="6"/>
        <v/>
      </c>
      <c r="AL38" s="28"/>
      <c r="AM38" s="25">
        <f t="shared" si="21"/>
        <v>1000</v>
      </c>
      <c r="AN38" s="26">
        <f t="shared" si="15"/>
        <v>0</v>
      </c>
      <c r="AO38" s="27"/>
      <c r="AP38" s="30">
        <f t="shared" si="7"/>
        <v>0</v>
      </c>
      <c r="AQ38" s="31" t="str">
        <f t="shared" si="8"/>
        <v/>
      </c>
    </row>
    <row r="39" spans="2:43" s="45" customFormat="1" x14ac:dyDescent="0.2">
      <c r="B39" s="34" t="s">
        <v>33</v>
      </c>
      <c r="C39" s="35"/>
      <c r="D39" s="36"/>
      <c r="E39" s="35"/>
      <c r="F39" s="37"/>
      <c r="G39" s="38"/>
      <c r="H39" s="39">
        <f>SUM(H23:H38)</f>
        <v>37.72</v>
      </c>
      <c r="I39" s="40"/>
      <c r="J39" s="41"/>
      <c r="K39" s="42"/>
      <c r="L39" s="39">
        <f>SUM(L23:L38)</f>
        <v>39.18</v>
      </c>
      <c r="M39" s="40"/>
      <c r="N39" s="43">
        <f t="shared" si="10"/>
        <v>1.4600000000000009</v>
      </c>
      <c r="O39" s="44">
        <f t="shared" si="11"/>
        <v>3.8706256627783694E-2</v>
      </c>
      <c r="Q39" s="41"/>
      <c r="R39" s="42"/>
      <c r="S39" s="39">
        <f>SUM(S23:S38)</f>
        <v>40.590000000000003</v>
      </c>
      <c r="T39" s="40"/>
      <c r="U39" s="43">
        <f t="shared" si="1"/>
        <v>1.4100000000000037</v>
      </c>
      <c r="V39" s="44">
        <f t="shared" si="2"/>
        <v>3.598774885145492E-2</v>
      </c>
      <c r="X39" s="41"/>
      <c r="Y39" s="42"/>
      <c r="Z39" s="39">
        <f>SUM(Z23:Z38)</f>
        <v>42.39</v>
      </c>
      <c r="AA39" s="40"/>
      <c r="AB39" s="43">
        <f t="shared" si="3"/>
        <v>1.7999999999999972</v>
      </c>
      <c r="AC39" s="44">
        <f t="shared" si="4"/>
        <v>4.4345898004434517E-2</v>
      </c>
      <c r="AE39" s="41"/>
      <c r="AF39" s="42"/>
      <c r="AG39" s="39">
        <f>SUM(AG23:AG38)</f>
        <v>44.019999999999996</v>
      </c>
      <c r="AH39" s="40"/>
      <c r="AI39" s="43">
        <f t="shared" si="5"/>
        <v>1.6299999999999955</v>
      </c>
      <c r="AJ39" s="44">
        <f t="shared" si="6"/>
        <v>3.845246520405745E-2</v>
      </c>
      <c r="AL39" s="41"/>
      <c r="AM39" s="42"/>
      <c r="AN39" s="39">
        <f>SUM(AN23:AN38)</f>
        <v>44.83</v>
      </c>
      <c r="AO39" s="40"/>
      <c r="AP39" s="43">
        <f t="shared" si="7"/>
        <v>0.81000000000000227</v>
      </c>
      <c r="AQ39" s="44">
        <f t="shared" si="8"/>
        <v>1.8400726942299009E-2</v>
      </c>
    </row>
    <row r="40" spans="2:43" ht="38.25" x14ac:dyDescent="0.2">
      <c r="B40" s="46" t="str">
        <f>+'Res (100)'!B40</f>
        <v>Deferral/Variance Account Disposition Rate Rider Group 1</v>
      </c>
      <c r="C40" s="21"/>
      <c r="D40" s="22" t="s">
        <v>30</v>
      </c>
      <c r="E40" s="23"/>
      <c r="F40" s="24">
        <v>0</v>
      </c>
      <c r="G40" s="25">
        <f>$F$18</f>
        <v>1000</v>
      </c>
      <c r="H40" s="26">
        <f>G40*F40</f>
        <v>0</v>
      </c>
      <c r="I40" s="27"/>
      <c r="J40" s="28">
        <f>+'Proposed Rates'!D39</f>
        <v>-8.4000000000000003E-4</v>
      </c>
      <c r="K40" s="25">
        <f>$F$18</f>
        <v>1000</v>
      </c>
      <c r="L40" s="26">
        <f>K40*J40</f>
        <v>-0.84000000000000008</v>
      </c>
      <c r="M40" s="27"/>
      <c r="N40" s="30">
        <f>L40-H40</f>
        <v>-0.84000000000000008</v>
      </c>
      <c r="O40" s="31" t="str">
        <f>IF((H40)=0,"",(N40/H40))</f>
        <v/>
      </c>
      <c r="Q40" s="28"/>
      <c r="R40" s="25">
        <f>$F$18</f>
        <v>1000</v>
      </c>
      <c r="S40" s="26">
        <f>R40*Q40</f>
        <v>0</v>
      </c>
      <c r="T40" s="27"/>
      <c r="U40" s="30">
        <f t="shared" si="1"/>
        <v>0.84000000000000008</v>
      </c>
      <c r="V40" s="31">
        <f t="shared" si="2"/>
        <v>-1</v>
      </c>
      <c r="X40" s="28"/>
      <c r="Y40" s="25">
        <f>$F$18</f>
        <v>1000</v>
      </c>
      <c r="Z40" s="26">
        <f>Y40*X40</f>
        <v>0</v>
      </c>
      <c r="AA40" s="27"/>
      <c r="AB40" s="30">
        <f t="shared" si="3"/>
        <v>0</v>
      </c>
      <c r="AC40" s="31" t="str">
        <f t="shared" si="4"/>
        <v/>
      </c>
      <c r="AE40" s="28"/>
      <c r="AF40" s="25">
        <f>$F$18</f>
        <v>1000</v>
      </c>
      <c r="AG40" s="26">
        <f>AF40*AE40</f>
        <v>0</v>
      </c>
      <c r="AH40" s="27"/>
      <c r="AI40" s="30">
        <f t="shared" si="5"/>
        <v>0</v>
      </c>
      <c r="AJ40" s="31" t="str">
        <f t="shared" si="6"/>
        <v/>
      </c>
      <c r="AL40" s="28"/>
      <c r="AM40" s="25">
        <f>$F$18</f>
        <v>1000</v>
      </c>
      <c r="AN40" s="26">
        <f>AM40*AL40</f>
        <v>0</v>
      </c>
      <c r="AO40" s="27"/>
      <c r="AP40" s="30">
        <f t="shared" si="7"/>
        <v>0</v>
      </c>
      <c r="AQ40" s="31" t="str">
        <f t="shared" si="8"/>
        <v/>
      </c>
    </row>
    <row r="41" spans="2:43" ht="38.25" x14ac:dyDescent="0.2">
      <c r="B41" s="46" t="str">
        <f>+'Res (100)'!B41</f>
        <v>Deferral/Variance Account Disposition Rate Rider Group 2</v>
      </c>
      <c r="C41" s="21"/>
      <c r="D41" s="22" t="s">
        <v>30</v>
      </c>
      <c r="E41" s="23"/>
      <c r="F41" s="24"/>
      <c r="G41" s="25">
        <f t="shared" ref="G41:G43" si="23">$F$18</f>
        <v>1000</v>
      </c>
      <c r="H41" s="26">
        <f t="shared" ref="H41:H45" si="24">G41*F41</f>
        <v>0</v>
      </c>
      <c r="I41" s="47"/>
      <c r="J41" s="28">
        <f>+'Proposed Rates'!D53</f>
        <v>1.3600000000000001E-3</v>
      </c>
      <c r="K41" s="25">
        <f t="shared" ref="K41:K43" si="25">$F$18</f>
        <v>1000</v>
      </c>
      <c r="L41" s="26">
        <f t="shared" ref="L41:L45" si="26">K41*J41</f>
        <v>1.36</v>
      </c>
      <c r="M41" s="48"/>
      <c r="N41" s="30">
        <f t="shared" ref="N41:N45" si="27">L41-H41</f>
        <v>1.36</v>
      </c>
      <c r="O41" s="31" t="str">
        <f t="shared" ref="O41:O65" si="28">IF((H41)=0,"",(N41/H41))</f>
        <v/>
      </c>
      <c r="Q41" s="28"/>
      <c r="R41" s="25">
        <f t="shared" ref="R41:R43" si="29">$F$18</f>
        <v>1000</v>
      </c>
      <c r="S41" s="26">
        <f t="shared" ref="S41:S43" si="30">R41*Q41</f>
        <v>0</v>
      </c>
      <c r="T41" s="48"/>
      <c r="U41" s="30">
        <f t="shared" si="1"/>
        <v>-1.36</v>
      </c>
      <c r="V41" s="31">
        <f t="shared" si="2"/>
        <v>-1</v>
      </c>
      <c r="X41" s="28"/>
      <c r="Y41" s="25">
        <f t="shared" ref="Y41:Y43" si="31">$F$18</f>
        <v>1000</v>
      </c>
      <c r="Z41" s="26">
        <f t="shared" ref="Z41:Z43" si="32">Y41*X41</f>
        <v>0</v>
      </c>
      <c r="AA41" s="48"/>
      <c r="AB41" s="30">
        <f t="shared" si="3"/>
        <v>0</v>
      </c>
      <c r="AC41" s="31" t="str">
        <f t="shared" si="4"/>
        <v/>
      </c>
      <c r="AE41" s="28"/>
      <c r="AF41" s="25">
        <f t="shared" ref="AF41:AF43" si="33">$F$18</f>
        <v>1000</v>
      </c>
      <c r="AG41" s="26">
        <f t="shared" ref="AG41:AG43" si="34">AF41*AE41</f>
        <v>0</v>
      </c>
      <c r="AH41" s="48"/>
      <c r="AI41" s="30">
        <f t="shared" si="5"/>
        <v>0</v>
      </c>
      <c r="AJ41" s="31" t="str">
        <f t="shared" si="6"/>
        <v/>
      </c>
      <c r="AL41" s="28"/>
      <c r="AM41" s="25">
        <f t="shared" ref="AM41:AM43" si="35">$F$18</f>
        <v>1000</v>
      </c>
      <c r="AN41" s="26">
        <f t="shared" ref="AN41:AN43" si="36">AM41*AL41</f>
        <v>0</v>
      </c>
      <c r="AO41" s="48"/>
      <c r="AP41" s="30">
        <f t="shared" si="7"/>
        <v>0</v>
      </c>
      <c r="AQ41" s="31" t="str">
        <f t="shared" si="8"/>
        <v/>
      </c>
    </row>
    <row r="42" spans="2:43" ht="38.25" x14ac:dyDescent="0.2">
      <c r="B42" s="46" t="str">
        <f>+'Res (100)'!B42</f>
        <v>Deferral / Variance Accounts Balances (excluding Global Adj.) - NON-WMP</v>
      </c>
      <c r="C42" s="21"/>
      <c r="D42" s="22" t="s">
        <v>30</v>
      </c>
      <c r="E42" s="23"/>
      <c r="F42" s="24"/>
      <c r="G42" s="25">
        <f t="shared" si="23"/>
        <v>1000</v>
      </c>
      <c r="H42" s="26">
        <f t="shared" si="24"/>
        <v>0</v>
      </c>
      <c r="I42" s="47"/>
      <c r="J42" s="28">
        <f>+'Proposed Rates'!D98</f>
        <v>-1.5089999999999999E-3</v>
      </c>
      <c r="K42" s="25">
        <f t="shared" si="25"/>
        <v>1000</v>
      </c>
      <c r="L42" s="26">
        <f t="shared" si="26"/>
        <v>-1.5089999999999999</v>
      </c>
      <c r="M42" s="48"/>
      <c r="N42" s="30">
        <f t="shared" si="27"/>
        <v>-1.5089999999999999</v>
      </c>
      <c r="O42" s="31" t="str">
        <f t="shared" si="28"/>
        <v/>
      </c>
      <c r="Q42" s="28"/>
      <c r="R42" s="25">
        <f t="shared" si="29"/>
        <v>1000</v>
      </c>
      <c r="S42" s="26">
        <f t="shared" si="30"/>
        <v>0</v>
      </c>
      <c r="T42" s="48"/>
      <c r="U42" s="30">
        <f t="shared" si="1"/>
        <v>1.5089999999999999</v>
      </c>
      <c r="V42" s="31">
        <f t="shared" si="2"/>
        <v>-1</v>
      </c>
      <c r="X42" s="28"/>
      <c r="Y42" s="25">
        <f t="shared" si="31"/>
        <v>1000</v>
      </c>
      <c r="Z42" s="26">
        <f t="shared" si="32"/>
        <v>0</v>
      </c>
      <c r="AA42" s="48"/>
      <c r="AB42" s="30">
        <f t="shared" si="3"/>
        <v>0</v>
      </c>
      <c r="AC42" s="31" t="str">
        <f t="shared" si="4"/>
        <v/>
      </c>
      <c r="AE42" s="28"/>
      <c r="AF42" s="25">
        <f t="shared" si="33"/>
        <v>1000</v>
      </c>
      <c r="AG42" s="26">
        <f t="shared" si="34"/>
        <v>0</v>
      </c>
      <c r="AH42" s="48"/>
      <c r="AI42" s="30">
        <f t="shared" si="5"/>
        <v>0</v>
      </c>
      <c r="AJ42" s="31" t="str">
        <f t="shared" si="6"/>
        <v/>
      </c>
      <c r="AL42" s="28"/>
      <c r="AM42" s="25">
        <f t="shared" si="35"/>
        <v>1000</v>
      </c>
      <c r="AN42" s="26">
        <f t="shared" si="36"/>
        <v>0</v>
      </c>
      <c r="AO42" s="48"/>
      <c r="AP42" s="30">
        <f t="shared" si="7"/>
        <v>0</v>
      </c>
      <c r="AQ42" s="31" t="str">
        <f t="shared" si="8"/>
        <v/>
      </c>
    </row>
    <row r="43" spans="2:43" x14ac:dyDescent="0.2">
      <c r="B43" s="46"/>
      <c r="C43" s="21"/>
      <c r="D43" s="22"/>
      <c r="E43" s="23"/>
      <c r="F43" s="24"/>
      <c r="G43" s="25">
        <f t="shared" si="23"/>
        <v>1000</v>
      </c>
      <c r="H43" s="26">
        <f t="shared" si="24"/>
        <v>0</v>
      </c>
      <c r="I43" s="47"/>
      <c r="J43" s="28"/>
      <c r="K43" s="25">
        <f t="shared" si="25"/>
        <v>1000</v>
      </c>
      <c r="L43" s="26">
        <f t="shared" si="26"/>
        <v>0</v>
      </c>
      <c r="M43" s="48"/>
      <c r="N43" s="30">
        <f t="shared" si="27"/>
        <v>0</v>
      </c>
      <c r="O43" s="31" t="str">
        <f t="shared" si="28"/>
        <v/>
      </c>
      <c r="Q43" s="28"/>
      <c r="R43" s="25">
        <f t="shared" si="29"/>
        <v>1000</v>
      </c>
      <c r="S43" s="26">
        <f t="shared" si="30"/>
        <v>0</v>
      </c>
      <c r="T43" s="48"/>
      <c r="U43" s="30">
        <f t="shared" si="1"/>
        <v>0</v>
      </c>
      <c r="V43" s="31" t="str">
        <f t="shared" si="2"/>
        <v/>
      </c>
      <c r="X43" s="28"/>
      <c r="Y43" s="25">
        <f t="shared" si="31"/>
        <v>1000</v>
      </c>
      <c r="Z43" s="26">
        <f t="shared" si="32"/>
        <v>0</v>
      </c>
      <c r="AA43" s="48"/>
      <c r="AB43" s="30">
        <f t="shared" si="3"/>
        <v>0</v>
      </c>
      <c r="AC43" s="31" t="str">
        <f t="shared" si="4"/>
        <v/>
      </c>
      <c r="AE43" s="28"/>
      <c r="AF43" s="25">
        <f t="shared" si="33"/>
        <v>1000</v>
      </c>
      <c r="AG43" s="26">
        <f t="shared" si="34"/>
        <v>0</v>
      </c>
      <c r="AH43" s="48"/>
      <c r="AI43" s="30">
        <f t="shared" si="5"/>
        <v>0</v>
      </c>
      <c r="AJ43" s="31" t="str">
        <f t="shared" si="6"/>
        <v/>
      </c>
      <c r="AL43" s="28"/>
      <c r="AM43" s="25">
        <f t="shared" si="35"/>
        <v>1000</v>
      </c>
      <c r="AN43" s="26">
        <f t="shared" si="36"/>
        <v>0</v>
      </c>
      <c r="AO43" s="48"/>
      <c r="AP43" s="30">
        <f t="shared" si="7"/>
        <v>0</v>
      </c>
      <c r="AQ43" s="31" t="str">
        <f t="shared" si="8"/>
        <v/>
      </c>
    </row>
    <row r="44" spans="2:43" x14ac:dyDescent="0.2">
      <c r="B44" s="49" t="s">
        <v>35</v>
      </c>
      <c r="C44" s="21"/>
      <c r="D44" s="22" t="s">
        <v>30</v>
      </c>
      <c r="E44" s="23"/>
      <c r="F44" s="50">
        <v>6.0000000000000002E-5</v>
      </c>
      <c r="G44" s="51">
        <f>$F$18*(1+F74)</f>
        <v>1035.8</v>
      </c>
      <c r="H44" s="26">
        <f>G44*F44</f>
        <v>6.2148000000000002E-2</v>
      </c>
      <c r="I44" s="27"/>
      <c r="J44" s="52">
        <v>6.0000000000000002E-5</v>
      </c>
      <c r="K44" s="51">
        <f>$F$18*(1+J74)</f>
        <v>1033.5</v>
      </c>
      <c r="L44" s="26">
        <f>K44*J44</f>
        <v>6.2010000000000003E-2</v>
      </c>
      <c r="M44" s="27"/>
      <c r="N44" s="30">
        <f>L44-H44</f>
        <v>-1.3799999999999923E-4</v>
      </c>
      <c r="O44" s="31">
        <f>IF((H44)=0,"",(N44/H44))</f>
        <v>-2.2205058891677804E-3</v>
      </c>
      <c r="Q44" s="52">
        <f>+J44</f>
        <v>6.0000000000000002E-5</v>
      </c>
      <c r="R44" s="51">
        <f>$F$18*(1+Q74)</f>
        <v>1033.5</v>
      </c>
      <c r="S44" s="26">
        <f>R44*Q44</f>
        <v>6.2010000000000003E-2</v>
      </c>
      <c r="T44" s="27"/>
      <c r="U44" s="30">
        <f t="shared" si="1"/>
        <v>0</v>
      </c>
      <c r="V44" s="31">
        <f t="shared" si="2"/>
        <v>0</v>
      </c>
      <c r="X44" s="52">
        <f>+Q44</f>
        <v>6.0000000000000002E-5</v>
      </c>
      <c r="Y44" s="51">
        <f>$F$18*(1+X74)</f>
        <v>1033.5</v>
      </c>
      <c r="Z44" s="26">
        <f>Y44*X44</f>
        <v>6.2010000000000003E-2</v>
      </c>
      <c r="AA44" s="27"/>
      <c r="AB44" s="30">
        <f t="shared" si="3"/>
        <v>0</v>
      </c>
      <c r="AC44" s="31">
        <f t="shared" si="4"/>
        <v>0</v>
      </c>
      <c r="AE44" s="52">
        <f>+X44</f>
        <v>6.0000000000000002E-5</v>
      </c>
      <c r="AF44" s="51">
        <f>$F$18*(1+AE74)</f>
        <v>1033.5</v>
      </c>
      <c r="AG44" s="26">
        <f>AF44*AE44</f>
        <v>6.2010000000000003E-2</v>
      </c>
      <c r="AH44" s="27"/>
      <c r="AI44" s="30">
        <f t="shared" si="5"/>
        <v>0</v>
      </c>
      <c r="AJ44" s="31">
        <f t="shared" si="6"/>
        <v>0</v>
      </c>
      <c r="AL44" s="52">
        <f>+AE44</f>
        <v>6.0000000000000002E-5</v>
      </c>
      <c r="AM44" s="51">
        <f>$F$18*(1+AL74)</f>
        <v>1033.5</v>
      </c>
      <c r="AN44" s="26">
        <f>AM44*AL44</f>
        <v>6.2010000000000003E-2</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35.799999999999955</v>
      </c>
      <c r="H45" s="26">
        <f t="shared" si="24"/>
        <v>3.6566119999999955</v>
      </c>
      <c r="I45" s="27"/>
      <c r="J45" s="55">
        <f>0.64*$J$55+0.18*$J$56+0.18*$J$57</f>
        <v>0.10214000000000001</v>
      </c>
      <c r="K45" s="54">
        <f>$F$18*(1+$J$74)-$F$18</f>
        <v>33.5</v>
      </c>
      <c r="L45" s="26">
        <f t="shared" si="26"/>
        <v>3.4216900000000003</v>
      </c>
      <c r="M45" s="27"/>
      <c r="N45" s="30">
        <f t="shared" si="27"/>
        <v>-0.23492199999999519</v>
      </c>
      <c r="O45" s="31">
        <f t="shared" si="28"/>
        <v>-6.4245810055864688E-2</v>
      </c>
      <c r="Q45" s="55">
        <f>0.64*$Q$55+0.18*$Q$56+0.18*$Q$57</f>
        <v>0.10214000000000001</v>
      </c>
      <c r="R45" s="54">
        <f>$F$18*(1+Q74)-$F$18</f>
        <v>33.5</v>
      </c>
      <c r="S45" s="26">
        <f t="shared" ref="S45" si="37">R45*Q45</f>
        <v>3.4216900000000003</v>
      </c>
      <c r="T45" s="27"/>
      <c r="U45" s="30">
        <f t="shared" si="1"/>
        <v>0</v>
      </c>
      <c r="V45" s="31">
        <f t="shared" si="2"/>
        <v>0</v>
      </c>
      <c r="X45" s="55">
        <f>0.64*$X$55+0.18*$X$56+0.18*$X$57</f>
        <v>0.10214000000000001</v>
      </c>
      <c r="Y45" s="54">
        <f>$F$18*(1+X74)-$F$18</f>
        <v>33.5</v>
      </c>
      <c r="Z45" s="26">
        <f t="shared" ref="Z45" si="38">Y45*X45</f>
        <v>3.4216900000000003</v>
      </c>
      <c r="AA45" s="27"/>
      <c r="AB45" s="30">
        <f t="shared" si="3"/>
        <v>0</v>
      </c>
      <c r="AC45" s="31">
        <f t="shared" si="4"/>
        <v>0</v>
      </c>
      <c r="AE45" s="55">
        <f>0.64*$AE$55+0.18*$AE$56+0.18*$AE$57</f>
        <v>0.10214000000000001</v>
      </c>
      <c r="AF45" s="54">
        <f>$F$18*(1+AE74)-$F$18</f>
        <v>33.5</v>
      </c>
      <c r="AG45" s="26">
        <f t="shared" ref="AG45" si="39">AF45*AE45</f>
        <v>3.4216900000000003</v>
      </c>
      <c r="AH45" s="27"/>
      <c r="AI45" s="30">
        <f t="shared" si="5"/>
        <v>0</v>
      </c>
      <c r="AJ45" s="31">
        <f t="shared" si="6"/>
        <v>0</v>
      </c>
      <c r="AL45" s="55">
        <f>0.64*$AL$55+0.18*$AL$56+0.18*$AL$57</f>
        <v>0.10214000000000001</v>
      </c>
      <c r="AM45" s="54">
        <f>$F$18*(1+AL74)-$F$18</f>
        <v>33.5</v>
      </c>
      <c r="AN45" s="26">
        <f t="shared" ref="AN45" si="40">AM45*AL45</f>
        <v>3.4216900000000003</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8"/>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42.228759999999994</v>
      </c>
      <c r="I47" s="40"/>
      <c r="J47" s="59"/>
      <c r="K47" s="61"/>
      <c r="L47" s="60">
        <f>SUM(L40:L46)+L39</f>
        <v>42.464700000000001</v>
      </c>
      <c r="M47" s="40"/>
      <c r="N47" s="43">
        <f t="shared" ref="N47:N65" si="41">L47-H47</f>
        <v>0.23594000000000648</v>
      </c>
      <c r="O47" s="44">
        <f t="shared" si="28"/>
        <v>5.5871874997041474E-3</v>
      </c>
      <c r="Q47" s="59"/>
      <c r="R47" s="61"/>
      <c r="S47" s="60">
        <f>SUM(S40:S46)+S39</f>
        <v>44.863700000000001</v>
      </c>
      <c r="T47" s="40"/>
      <c r="U47" s="43">
        <f t="shared" si="1"/>
        <v>2.3990000000000009</v>
      </c>
      <c r="V47" s="44">
        <f t="shared" si="2"/>
        <v>5.6493982060393709E-2</v>
      </c>
      <c r="X47" s="59"/>
      <c r="Y47" s="61"/>
      <c r="Z47" s="60">
        <f>SUM(Z40:Z46)+Z39</f>
        <v>46.663699999999999</v>
      </c>
      <c r="AA47" s="40"/>
      <c r="AB47" s="43">
        <f t="shared" si="3"/>
        <v>1.7999999999999972</v>
      </c>
      <c r="AC47" s="44">
        <f t="shared" si="4"/>
        <v>4.012152363714979E-2</v>
      </c>
      <c r="AE47" s="59"/>
      <c r="AF47" s="61"/>
      <c r="AG47" s="60">
        <f>SUM(AG40:AG46)+AG39</f>
        <v>48.293699999999994</v>
      </c>
      <c r="AH47" s="40"/>
      <c r="AI47" s="43">
        <f t="shared" si="5"/>
        <v>1.6299999999999955</v>
      </c>
      <c r="AJ47" s="44">
        <f t="shared" si="6"/>
        <v>3.4930792028921742E-2</v>
      </c>
      <c r="AL47" s="59"/>
      <c r="AM47" s="61"/>
      <c r="AN47" s="60">
        <f>SUM(AN40:AN46)+AN39</f>
        <v>49.103699999999996</v>
      </c>
      <c r="AO47" s="40"/>
      <c r="AP47" s="43">
        <f t="shared" si="7"/>
        <v>0.81000000000000227</v>
      </c>
      <c r="AQ47" s="44">
        <f t="shared" si="8"/>
        <v>1.6772374036365043E-2</v>
      </c>
    </row>
    <row r="48" spans="2:43" x14ac:dyDescent="0.2">
      <c r="B48" s="27" t="s">
        <v>39</v>
      </c>
      <c r="C48" s="27"/>
      <c r="D48" s="62" t="s">
        <v>30</v>
      </c>
      <c r="E48" s="63"/>
      <c r="F48" s="28">
        <v>7.0000000000000001E-3</v>
      </c>
      <c r="G48" s="64">
        <f>F18*(1+F74)</f>
        <v>1035.8</v>
      </c>
      <c r="H48" s="26">
        <f>G48*F48</f>
        <v>7.2505999999999995</v>
      </c>
      <c r="I48" s="27"/>
      <c r="J48" s="28">
        <f>+F48</f>
        <v>7.0000000000000001E-3</v>
      </c>
      <c r="K48" s="65">
        <f>F18*(1+J74)</f>
        <v>1033.5</v>
      </c>
      <c r="L48" s="26">
        <f>K48*J48</f>
        <v>7.2344999999999997</v>
      </c>
      <c r="M48" s="27"/>
      <c r="N48" s="30">
        <f t="shared" si="41"/>
        <v>-1.6099999999999781E-2</v>
      </c>
      <c r="O48" s="31">
        <f t="shared" si="28"/>
        <v>-2.2205058891677631E-3</v>
      </c>
      <c r="Q48" s="28">
        <f>+J48</f>
        <v>7.0000000000000001E-3</v>
      </c>
      <c r="R48" s="65">
        <f>$F$18*(1+Q74)</f>
        <v>1033.5</v>
      </c>
      <c r="S48" s="26">
        <f>R48*Q48</f>
        <v>7.2344999999999997</v>
      </c>
      <c r="T48" s="27"/>
      <c r="U48" s="30">
        <f t="shared" si="1"/>
        <v>0</v>
      </c>
      <c r="V48" s="31">
        <f t="shared" si="2"/>
        <v>0</v>
      </c>
      <c r="X48" s="28">
        <f>+Q48</f>
        <v>7.0000000000000001E-3</v>
      </c>
      <c r="Y48" s="65">
        <f>$F$18*(1+X74)</f>
        <v>1033.5</v>
      </c>
      <c r="Z48" s="26">
        <f>Y48*X48</f>
        <v>7.2344999999999997</v>
      </c>
      <c r="AA48" s="27"/>
      <c r="AB48" s="30">
        <f t="shared" si="3"/>
        <v>0</v>
      </c>
      <c r="AC48" s="31">
        <f t="shared" si="4"/>
        <v>0</v>
      </c>
      <c r="AE48" s="28">
        <f>+X48</f>
        <v>7.0000000000000001E-3</v>
      </c>
      <c r="AF48" s="65">
        <f>$F$18*(1+AE74)</f>
        <v>1033.5</v>
      </c>
      <c r="AG48" s="26">
        <f>AF48*AE48</f>
        <v>7.2344999999999997</v>
      </c>
      <c r="AH48" s="27"/>
      <c r="AI48" s="30">
        <f t="shared" si="5"/>
        <v>0</v>
      </c>
      <c r="AJ48" s="31">
        <f t="shared" si="6"/>
        <v>0</v>
      </c>
      <c r="AL48" s="28">
        <f>+AE48</f>
        <v>7.0000000000000001E-3</v>
      </c>
      <c r="AM48" s="65">
        <f>$F$18*(1+AL74)</f>
        <v>1033.5</v>
      </c>
      <c r="AN48" s="26">
        <f>AM48*AL48</f>
        <v>7.2344999999999997</v>
      </c>
      <c r="AO48" s="27"/>
      <c r="AP48" s="30">
        <f t="shared" si="7"/>
        <v>0</v>
      </c>
      <c r="AQ48" s="31">
        <f t="shared" si="8"/>
        <v>0</v>
      </c>
    </row>
    <row r="49" spans="2:43" ht="25.5" x14ac:dyDescent="0.2">
      <c r="B49" s="66" t="s">
        <v>40</v>
      </c>
      <c r="C49" s="27"/>
      <c r="D49" s="62" t="s">
        <v>30</v>
      </c>
      <c r="E49" s="63"/>
      <c r="F49" s="28">
        <v>4.0000000000000001E-3</v>
      </c>
      <c r="G49" s="64">
        <f>G48</f>
        <v>1035.8</v>
      </c>
      <c r="H49" s="26">
        <f>G49*F49</f>
        <v>4.1432000000000002</v>
      </c>
      <c r="I49" s="27"/>
      <c r="J49" s="28">
        <f>+F49</f>
        <v>4.0000000000000001E-3</v>
      </c>
      <c r="K49" s="65">
        <f>K48</f>
        <v>1033.5</v>
      </c>
      <c r="L49" s="26">
        <f>K49*J49</f>
        <v>4.1340000000000003</v>
      </c>
      <c r="M49" s="27"/>
      <c r="N49" s="30">
        <f t="shared" si="41"/>
        <v>-9.1999999999998749E-3</v>
      </c>
      <c r="O49" s="31">
        <f t="shared" si="28"/>
        <v>-2.2205058891677626E-3</v>
      </c>
      <c r="Q49" s="28">
        <f>+J49</f>
        <v>4.0000000000000001E-3</v>
      </c>
      <c r="R49" s="65">
        <f>R48</f>
        <v>1033.5</v>
      </c>
      <c r="S49" s="26">
        <f>R49*Q49</f>
        <v>4.1340000000000003</v>
      </c>
      <c r="T49" s="27"/>
      <c r="U49" s="30">
        <f t="shared" si="1"/>
        <v>0</v>
      </c>
      <c r="V49" s="31">
        <f t="shared" si="2"/>
        <v>0</v>
      </c>
      <c r="X49" s="28">
        <f>+Q49</f>
        <v>4.0000000000000001E-3</v>
      </c>
      <c r="Y49" s="65">
        <f>Y48</f>
        <v>1033.5</v>
      </c>
      <c r="Z49" s="26">
        <f>Y49*X49</f>
        <v>4.1340000000000003</v>
      </c>
      <c r="AA49" s="27"/>
      <c r="AB49" s="30">
        <f t="shared" si="3"/>
        <v>0</v>
      </c>
      <c r="AC49" s="31">
        <f t="shared" si="4"/>
        <v>0</v>
      </c>
      <c r="AE49" s="28">
        <f>+X49</f>
        <v>4.0000000000000001E-3</v>
      </c>
      <c r="AF49" s="65">
        <f>AF48</f>
        <v>1033.5</v>
      </c>
      <c r="AG49" s="26">
        <f>AF49*AE49</f>
        <v>4.1340000000000003</v>
      </c>
      <c r="AH49" s="27"/>
      <c r="AI49" s="30">
        <f t="shared" si="5"/>
        <v>0</v>
      </c>
      <c r="AJ49" s="31">
        <f t="shared" si="6"/>
        <v>0</v>
      </c>
      <c r="AL49" s="28">
        <f>+AE49</f>
        <v>4.0000000000000001E-3</v>
      </c>
      <c r="AM49" s="65">
        <f>AM48</f>
        <v>1033.5</v>
      </c>
      <c r="AN49" s="26">
        <f>AM49*AL49</f>
        <v>4.1340000000000003</v>
      </c>
      <c r="AO49" s="27"/>
      <c r="AP49" s="30">
        <f t="shared" si="7"/>
        <v>0</v>
      </c>
      <c r="AQ49" s="31">
        <f t="shared" si="8"/>
        <v>0</v>
      </c>
    </row>
    <row r="50" spans="2:43" ht="25.5" x14ac:dyDescent="0.2">
      <c r="B50" s="56" t="s">
        <v>41</v>
      </c>
      <c r="C50" s="35"/>
      <c r="D50" s="35"/>
      <c r="E50" s="35"/>
      <c r="F50" s="67"/>
      <c r="G50" s="59"/>
      <c r="H50" s="60">
        <f>SUM(H47:H49)</f>
        <v>53.622559999999993</v>
      </c>
      <c r="I50" s="68"/>
      <c r="J50" s="69"/>
      <c r="K50" s="70"/>
      <c r="L50" s="60">
        <f>SUM(L47:L49)</f>
        <v>53.833199999999998</v>
      </c>
      <c r="M50" s="68"/>
      <c r="N50" s="43">
        <f t="shared" si="41"/>
        <v>0.21064000000000505</v>
      </c>
      <c r="O50" s="44">
        <f t="shared" si="28"/>
        <v>3.9281973855781055E-3</v>
      </c>
      <c r="Q50" s="69"/>
      <c r="R50" s="70"/>
      <c r="S50" s="60">
        <f>SUM(S47:S49)</f>
        <v>56.232199999999999</v>
      </c>
      <c r="T50" s="68"/>
      <c r="U50" s="43">
        <f t="shared" si="1"/>
        <v>2.3990000000000009</v>
      </c>
      <c r="V50" s="44">
        <f t="shared" si="2"/>
        <v>4.4563577866446748E-2</v>
      </c>
      <c r="X50" s="69"/>
      <c r="Y50" s="70"/>
      <c r="Z50" s="60">
        <f>SUM(Z47:Z49)</f>
        <v>58.032199999999996</v>
      </c>
      <c r="AA50" s="68"/>
      <c r="AB50" s="43">
        <f t="shared" si="3"/>
        <v>1.7999999999999972</v>
      </c>
      <c r="AC50" s="44">
        <f t="shared" si="4"/>
        <v>3.2010129427623268E-2</v>
      </c>
      <c r="AE50" s="69"/>
      <c r="AF50" s="70"/>
      <c r="AG50" s="60">
        <f>SUM(AG47:AG49)</f>
        <v>59.662199999999991</v>
      </c>
      <c r="AH50" s="68"/>
      <c r="AI50" s="43">
        <f t="shared" si="5"/>
        <v>1.6299999999999955</v>
      </c>
      <c r="AJ50" s="44">
        <f t="shared" si="6"/>
        <v>2.8087854673784479E-2</v>
      </c>
      <c r="AL50" s="69"/>
      <c r="AM50" s="70"/>
      <c r="AN50" s="60">
        <f>SUM(AN47:AN49)</f>
        <v>60.472199999999994</v>
      </c>
      <c r="AO50" s="68"/>
      <c r="AP50" s="43">
        <f t="shared" si="7"/>
        <v>0.81000000000000227</v>
      </c>
      <c r="AQ50" s="44">
        <f t="shared" si="8"/>
        <v>1.3576435330913081E-2</v>
      </c>
    </row>
    <row r="51" spans="2:43" ht="25.5" x14ac:dyDescent="0.2">
      <c r="B51" s="71" t="s">
        <v>42</v>
      </c>
      <c r="C51" s="21"/>
      <c r="D51" s="22" t="s">
        <v>30</v>
      </c>
      <c r="E51" s="23"/>
      <c r="F51" s="72">
        <v>4.4000000000000003E-3</v>
      </c>
      <c r="G51" s="64">
        <f>G49</f>
        <v>1035.8</v>
      </c>
      <c r="H51" s="73">
        <f t="shared" ref="H51:H57" si="42">G51*F51</f>
        <v>4.5575200000000002</v>
      </c>
      <c r="I51" s="27"/>
      <c r="J51" s="72">
        <v>4.4000000000000003E-3</v>
      </c>
      <c r="K51" s="65">
        <f>K49</f>
        <v>1033.5</v>
      </c>
      <c r="L51" s="73">
        <f t="shared" ref="L51:L57" si="43">K51*J51</f>
        <v>4.5474000000000006</v>
      </c>
      <c r="M51" s="27"/>
      <c r="N51" s="30">
        <f t="shared" si="41"/>
        <v>-1.0119999999999685E-2</v>
      </c>
      <c r="O51" s="74">
        <f t="shared" si="28"/>
        <v>-2.2205058891677236E-3</v>
      </c>
      <c r="Q51" s="72">
        <f>+J51</f>
        <v>4.4000000000000003E-3</v>
      </c>
      <c r="R51" s="65">
        <f>R49</f>
        <v>1033.5</v>
      </c>
      <c r="S51" s="73">
        <f t="shared" ref="S51:S57" si="44">R51*Q51</f>
        <v>4.5474000000000006</v>
      </c>
      <c r="T51" s="27"/>
      <c r="U51" s="30">
        <f t="shared" si="1"/>
        <v>0</v>
      </c>
      <c r="V51" s="74">
        <f t="shared" si="2"/>
        <v>0</v>
      </c>
      <c r="X51" s="72">
        <f>+Q51</f>
        <v>4.4000000000000003E-3</v>
      </c>
      <c r="Y51" s="65">
        <f>Y49</f>
        <v>1033.5</v>
      </c>
      <c r="Z51" s="73">
        <f t="shared" ref="Z51:Z57" si="45">Y51*X51</f>
        <v>4.5474000000000006</v>
      </c>
      <c r="AA51" s="27"/>
      <c r="AB51" s="30">
        <f t="shared" si="3"/>
        <v>0</v>
      </c>
      <c r="AC51" s="74">
        <f t="shared" si="4"/>
        <v>0</v>
      </c>
      <c r="AE51" s="72">
        <f>+X51</f>
        <v>4.4000000000000003E-3</v>
      </c>
      <c r="AF51" s="65">
        <f>AF49</f>
        <v>1033.5</v>
      </c>
      <c r="AG51" s="73">
        <f t="shared" ref="AG51:AG57" si="46">AF51*AE51</f>
        <v>4.5474000000000006</v>
      </c>
      <c r="AH51" s="27"/>
      <c r="AI51" s="30">
        <f t="shared" si="5"/>
        <v>0</v>
      </c>
      <c r="AJ51" s="74">
        <f t="shared" si="6"/>
        <v>0</v>
      </c>
      <c r="AL51" s="72">
        <f>+AE51</f>
        <v>4.4000000000000003E-3</v>
      </c>
      <c r="AM51" s="65">
        <f>AM49</f>
        <v>1033.5</v>
      </c>
      <c r="AN51" s="73">
        <f t="shared" ref="AN51:AN57" si="47">AM51*AL51</f>
        <v>4.5474000000000006</v>
      </c>
      <c r="AO51" s="27"/>
      <c r="AP51" s="30">
        <f t="shared" si="7"/>
        <v>0</v>
      </c>
      <c r="AQ51" s="74">
        <f t="shared" si="8"/>
        <v>0</v>
      </c>
    </row>
    <row r="52" spans="2:43" ht="25.5" x14ac:dyDescent="0.2">
      <c r="B52" s="71" t="s">
        <v>43</v>
      </c>
      <c r="C52" s="21"/>
      <c r="D52" s="22" t="s">
        <v>30</v>
      </c>
      <c r="E52" s="23"/>
      <c r="F52" s="72">
        <v>1.2999999999999999E-3</v>
      </c>
      <c r="G52" s="64">
        <f>G49</f>
        <v>1035.8</v>
      </c>
      <c r="H52" s="73">
        <f t="shared" si="42"/>
        <v>1.3465399999999998</v>
      </c>
      <c r="I52" s="27"/>
      <c r="J52" s="72">
        <v>1.2999999999999999E-3</v>
      </c>
      <c r="K52" s="65">
        <f>K49</f>
        <v>1033.5</v>
      </c>
      <c r="L52" s="73">
        <f t="shared" si="43"/>
        <v>1.34355</v>
      </c>
      <c r="M52" s="27"/>
      <c r="N52" s="30">
        <f t="shared" si="41"/>
        <v>-2.9899999999998261E-3</v>
      </c>
      <c r="O52" s="74">
        <f t="shared" si="28"/>
        <v>-2.2205058891676642E-3</v>
      </c>
      <c r="Q52" s="72">
        <f>+J52</f>
        <v>1.2999999999999999E-3</v>
      </c>
      <c r="R52" s="65">
        <f>R49</f>
        <v>1033.5</v>
      </c>
      <c r="S52" s="73">
        <f t="shared" si="44"/>
        <v>1.34355</v>
      </c>
      <c r="T52" s="27"/>
      <c r="U52" s="30">
        <f t="shared" si="1"/>
        <v>0</v>
      </c>
      <c r="V52" s="74">
        <f t="shared" si="2"/>
        <v>0</v>
      </c>
      <c r="X52" s="72">
        <f>+Q52</f>
        <v>1.2999999999999999E-3</v>
      </c>
      <c r="Y52" s="65">
        <f>Y49</f>
        <v>1033.5</v>
      </c>
      <c r="Z52" s="73">
        <f t="shared" si="45"/>
        <v>1.34355</v>
      </c>
      <c r="AA52" s="27"/>
      <c r="AB52" s="30">
        <f t="shared" si="3"/>
        <v>0</v>
      </c>
      <c r="AC52" s="74">
        <f t="shared" si="4"/>
        <v>0</v>
      </c>
      <c r="AE52" s="72">
        <f>+X52</f>
        <v>1.2999999999999999E-3</v>
      </c>
      <c r="AF52" s="65">
        <f>AF49</f>
        <v>1033.5</v>
      </c>
      <c r="AG52" s="73">
        <f t="shared" si="46"/>
        <v>1.34355</v>
      </c>
      <c r="AH52" s="27"/>
      <c r="AI52" s="30">
        <f t="shared" si="5"/>
        <v>0</v>
      </c>
      <c r="AJ52" s="74">
        <f t="shared" si="6"/>
        <v>0</v>
      </c>
      <c r="AL52" s="72">
        <f>+AE52</f>
        <v>1.2999999999999999E-3</v>
      </c>
      <c r="AM52" s="65">
        <f>AM49</f>
        <v>1033.5</v>
      </c>
      <c r="AN52" s="73">
        <f t="shared" si="47"/>
        <v>1.34355</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1000</v>
      </c>
      <c r="H54" s="73">
        <f t="shared" si="42"/>
        <v>6.94</v>
      </c>
      <c r="I54" s="27"/>
      <c r="J54" s="72">
        <f>+F54</f>
        <v>6.94E-3</v>
      </c>
      <c r="K54" s="76">
        <f>$F$18</f>
        <v>1000</v>
      </c>
      <c r="L54" s="73">
        <f t="shared" si="43"/>
        <v>6.94</v>
      </c>
      <c r="M54" s="27"/>
      <c r="N54" s="30">
        <f t="shared" si="41"/>
        <v>0</v>
      </c>
      <c r="O54" s="74">
        <f t="shared" si="28"/>
        <v>0</v>
      </c>
      <c r="Q54" s="72">
        <f>+J54</f>
        <v>6.94E-3</v>
      </c>
      <c r="R54" s="76">
        <f>$F$18</f>
        <v>1000</v>
      </c>
      <c r="S54" s="73">
        <f t="shared" si="44"/>
        <v>6.94</v>
      </c>
      <c r="T54" s="27"/>
      <c r="U54" s="30">
        <f t="shared" si="1"/>
        <v>0</v>
      </c>
      <c r="V54" s="74">
        <f t="shared" si="2"/>
        <v>0</v>
      </c>
      <c r="X54" s="72">
        <f>+Q54</f>
        <v>6.94E-3</v>
      </c>
      <c r="Y54" s="76">
        <f>$F$18</f>
        <v>1000</v>
      </c>
      <c r="Z54" s="73">
        <f t="shared" si="45"/>
        <v>6.94</v>
      </c>
      <c r="AA54" s="27"/>
      <c r="AB54" s="30">
        <f t="shared" si="3"/>
        <v>0</v>
      </c>
      <c r="AC54" s="74">
        <f t="shared" si="4"/>
        <v>0</v>
      </c>
      <c r="AE54" s="72">
        <f>+X54</f>
        <v>6.94E-3</v>
      </c>
      <c r="AF54" s="76">
        <f>$F$18</f>
        <v>1000</v>
      </c>
      <c r="AG54" s="73">
        <f t="shared" si="46"/>
        <v>6.94</v>
      </c>
      <c r="AH54" s="27"/>
      <c r="AI54" s="30">
        <f t="shared" si="5"/>
        <v>0</v>
      </c>
      <c r="AJ54" s="74">
        <f t="shared" si="6"/>
        <v>0</v>
      </c>
      <c r="AL54" s="72">
        <f>+AE54</f>
        <v>6.94E-3</v>
      </c>
      <c r="AM54" s="76">
        <f>$F$18</f>
        <v>1000</v>
      </c>
      <c r="AN54" s="73">
        <f t="shared" si="47"/>
        <v>6.94</v>
      </c>
      <c r="AO54" s="27"/>
      <c r="AP54" s="30">
        <f t="shared" si="7"/>
        <v>0</v>
      </c>
      <c r="AQ54" s="74">
        <f t="shared" si="8"/>
        <v>0</v>
      </c>
    </row>
    <row r="55" spans="2:43" x14ac:dyDescent="0.2">
      <c r="B55" s="49" t="s">
        <v>46</v>
      </c>
      <c r="C55" s="21"/>
      <c r="D55" s="22"/>
      <c r="E55" s="23"/>
      <c r="F55" s="72">
        <v>0.08</v>
      </c>
      <c r="G55" s="77">
        <f>0.64*$F$18</f>
        <v>640</v>
      </c>
      <c r="H55" s="73">
        <f t="shared" si="42"/>
        <v>51.2</v>
      </c>
      <c r="I55" s="27"/>
      <c r="J55" s="72">
        <v>0.08</v>
      </c>
      <c r="K55" s="77">
        <f>$G$55</f>
        <v>640</v>
      </c>
      <c r="L55" s="73">
        <f t="shared" si="43"/>
        <v>51.2</v>
      </c>
      <c r="M55" s="27"/>
      <c r="N55" s="30">
        <f t="shared" si="41"/>
        <v>0</v>
      </c>
      <c r="O55" s="74">
        <f t="shared" si="28"/>
        <v>0</v>
      </c>
      <c r="Q55" s="72">
        <v>0.08</v>
      </c>
      <c r="R55" s="77">
        <f>$G$55</f>
        <v>640</v>
      </c>
      <c r="S55" s="73">
        <f t="shared" si="44"/>
        <v>51.2</v>
      </c>
      <c r="T55" s="27"/>
      <c r="U55" s="30">
        <f t="shared" si="1"/>
        <v>0</v>
      </c>
      <c r="V55" s="74">
        <f t="shared" si="2"/>
        <v>0</v>
      </c>
      <c r="X55" s="72">
        <v>0.08</v>
      </c>
      <c r="Y55" s="77">
        <f>$G$55</f>
        <v>640</v>
      </c>
      <c r="Z55" s="73">
        <f t="shared" si="45"/>
        <v>51.2</v>
      </c>
      <c r="AA55" s="27"/>
      <c r="AB55" s="30">
        <f t="shared" si="3"/>
        <v>0</v>
      </c>
      <c r="AC55" s="74">
        <f t="shared" si="4"/>
        <v>0</v>
      </c>
      <c r="AE55" s="72">
        <v>0.08</v>
      </c>
      <c r="AF55" s="77">
        <f>$G$55</f>
        <v>640</v>
      </c>
      <c r="AG55" s="73">
        <f t="shared" si="46"/>
        <v>51.2</v>
      </c>
      <c r="AH55" s="27"/>
      <c r="AI55" s="30">
        <f t="shared" si="5"/>
        <v>0</v>
      </c>
      <c r="AJ55" s="74">
        <f t="shared" si="6"/>
        <v>0</v>
      </c>
      <c r="AL55" s="72">
        <v>0.08</v>
      </c>
      <c r="AM55" s="77">
        <f>$G$55</f>
        <v>640</v>
      </c>
      <c r="AN55" s="73">
        <f t="shared" si="47"/>
        <v>51.2</v>
      </c>
      <c r="AO55" s="27"/>
      <c r="AP55" s="30">
        <f t="shared" si="7"/>
        <v>0</v>
      </c>
      <c r="AQ55" s="74">
        <f t="shared" si="8"/>
        <v>0</v>
      </c>
    </row>
    <row r="56" spans="2:43" x14ac:dyDescent="0.2">
      <c r="B56" s="49" t="s">
        <v>47</v>
      </c>
      <c r="C56" s="21"/>
      <c r="D56" s="22"/>
      <c r="E56" s="23"/>
      <c r="F56" s="72">
        <v>0.122</v>
      </c>
      <c r="G56" s="77">
        <f>0.18*$F$18</f>
        <v>180</v>
      </c>
      <c r="H56" s="73">
        <f t="shared" si="42"/>
        <v>21.96</v>
      </c>
      <c r="I56" s="27"/>
      <c r="J56" s="72">
        <v>0.122</v>
      </c>
      <c r="K56" s="77">
        <f>$G$56</f>
        <v>180</v>
      </c>
      <c r="L56" s="73">
        <f t="shared" si="43"/>
        <v>21.96</v>
      </c>
      <c r="M56" s="27"/>
      <c r="N56" s="30">
        <f t="shared" si="41"/>
        <v>0</v>
      </c>
      <c r="O56" s="74">
        <f t="shared" si="28"/>
        <v>0</v>
      </c>
      <c r="Q56" s="72">
        <v>0.122</v>
      </c>
      <c r="R56" s="77">
        <f>$G$56</f>
        <v>180</v>
      </c>
      <c r="S56" s="73">
        <f t="shared" si="44"/>
        <v>21.96</v>
      </c>
      <c r="T56" s="27"/>
      <c r="U56" s="30">
        <f t="shared" si="1"/>
        <v>0</v>
      </c>
      <c r="V56" s="74">
        <f t="shared" si="2"/>
        <v>0</v>
      </c>
      <c r="X56" s="72">
        <v>0.122</v>
      </c>
      <c r="Y56" s="77">
        <f>$G$56</f>
        <v>180</v>
      </c>
      <c r="Z56" s="73">
        <f t="shared" si="45"/>
        <v>21.96</v>
      </c>
      <c r="AA56" s="27"/>
      <c r="AB56" s="30">
        <f t="shared" si="3"/>
        <v>0</v>
      </c>
      <c r="AC56" s="74">
        <f t="shared" si="4"/>
        <v>0</v>
      </c>
      <c r="AE56" s="72">
        <v>0.122</v>
      </c>
      <c r="AF56" s="77">
        <f>$G$56</f>
        <v>180</v>
      </c>
      <c r="AG56" s="73">
        <f t="shared" si="46"/>
        <v>21.96</v>
      </c>
      <c r="AH56" s="27"/>
      <c r="AI56" s="30">
        <f t="shared" si="5"/>
        <v>0</v>
      </c>
      <c r="AJ56" s="74">
        <f t="shared" si="6"/>
        <v>0</v>
      </c>
      <c r="AL56" s="72">
        <v>0.122</v>
      </c>
      <c r="AM56" s="77">
        <f>$G$56</f>
        <v>180</v>
      </c>
      <c r="AN56" s="73">
        <f t="shared" si="47"/>
        <v>21.96</v>
      </c>
      <c r="AO56" s="27"/>
      <c r="AP56" s="30">
        <f t="shared" si="7"/>
        <v>0</v>
      </c>
      <c r="AQ56" s="74">
        <f t="shared" si="8"/>
        <v>0</v>
      </c>
    </row>
    <row r="57" spans="2:43" x14ac:dyDescent="0.2">
      <c r="B57" s="11" t="s">
        <v>48</v>
      </c>
      <c r="C57" s="21"/>
      <c r="D57" s="22"/>
      <c r="E57" s="23"/>
      <c r="F57" s="72">
        <v>0.161</v>
      </c>
      <c r="G57" s="77">
        <f>0.18*$F$18</f>
        <v>180</v>
      </c>
      <c r="H57" s="73">
        <f t="shared" si="42"/>
        <v>28.98</v>
      </c>
      <c r="I57" s="27"/>
      <c r="J57" s="72">
        <v>0.161</v>
      </c>
      <c r="K57" s="77">
        <f>$G$57</f>
        <v>180</v>
      </c>
      <c r="L57" s="73">
        <f t="shared" si="43"/>
        <v>28.98</v>
      </c>
      <c r="M57" s="27"/>
      <c r="N57" s="30">
        <f t="shared" si="41"/>
        <v>0</v>
      </c>
      <c r="O57" s="74">
        <f t="shared" si="28"/>
        <v>0</v>
      </c>
      <c r="Q57" s="72">
        <v>0.161</v>
      </c>
      <c r="R57" s="77">
        <f>$G$57</f>
        <v>180</v>
      </c>
      <c r="S57" s="73">
        <f t="shared" si="44"/>
        <v>28.98</v>
      </c>
      <c r="T57" s="27"/>
      <c r="U57" s="30">
        <f t="shared" si="1"/>
        <v>0</v>
      </c>
      <c r="V57" s="74">
        <f t="shared" si="2"/>
        <v>0</v>
      </c>
      <c r="X57" s="72">
        <v>0.161</v>
      </c>
      <c r="Y57" s="77">
        <f>$G$57</f>
        <v>180</v>
      </c>
      <c r="Z57" s="73">
        <f t="shared" si="45"/>
        <v>28.98</v>
      </c>
      <c r="AA57" s="27"/>
      <c r="AB57" s="30">
        <f t="shared" si="3"/>
        <v>0</v>
      </c>
      <c r="AC57" s="74">
        <f t="shared" si="4"/>
        <v>0</v>
      </c>
      <c r="AE57" s="72">
        <v>0.161</v>
      </c>
      <c r="AF57" s="77">
        <f>$G$57</f>
        <v>180</v>
      </c>
      <c r="AG57" s="73">
        <f t="shared" si="46"/>
        <v>28.98</v>
      </c>
      <c r="AH57" s="27"/>
      <c r="AI57" s="30">
        <f t="shared" si="5"/>
        <v>0</v>
      </c>
      <c r="AJ57" s="74">
        <f t="shared" si="6"/>
        <v>0</v>
      </c>
      <c r="AL57" s="72">
        <v>0.161</v>
      </c>
      <c r="AM57" s="77">
        <f>$G$57</f>
        <v>180</v>
      </c>
      <c r="AN57" s="73">
        <f t="shared" si="47"/>
        <v>28.98</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8"/>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250</v>
      </c>
      <c r="H59" s="73">
        <f>G59*F59</f>
        <v>27.5</v>
      </c>
      <c r="I59" s="83"/>
      <c r="J59" s="72">
        <v>0.11</v>
      </c>
      <c r="K59" s="82">
        <f>$G$59</f>
        <v>250</v>
      </c>
      <c r="L59" s="73">
        <f>K59*J59</f>
        <v>27.5</v>
      </c>
      <c r="M59" s="83"/>
      <c r="N59" s="84">
        <f t="shared" si="41"/>
        <v>0</v>
      </c>
      <c r="O59" s="74">
        <f t="shared" si="28"/>
        <v>0</v>
      </c>
      <c r="Q59" s="72">
        <v>0.11</v>
      </c>
      <c r="R59" s="82">
        <f>$G$59</f>
        <v>250</v>
      </c>
      <c r="S59" s="73">
        <f>R59*Q59</f>
        <v>27.5</v>
      </c>
      <c r="T59" s="83"/>
      <c r="U59" s="84">
        <f t="shared" si="1"/>
        <v>0</v>
      </c>
      <c r="V59" s="74">
        <f t="shared" si="2"/>
        <v>0</v>
      </c>
      <c r="X59" s="72">
        <v>0.11</v>
      </c>
      <c r="Y59" s="82">
        <f>$G$59</f>
        <v>250</v>
      </c>
      <c r="Z59" s="73">
        <f>Y59*X59</f>
        <v>27.5</v>
      </c>
      <c r="AA59" s="83"/>
      <c r="AB59" s="84">
        <f t="shared" si="3"/>
        <v>0</v>
      </c>
      <c r="AC59" s="74">
        <f t="shared" si="4"/>
        <v>0</v>
      </c>
      <c r="AE59" s="72">
        <v>0.11</v>
      </c>
      <c r="AF59" s="82">
        <f>$G$59</f>
        <v>250</v>
      </c>
      <c r="AG59" s="73">
        <f>AF59*AE59</f>
        <v>27.5</v>
      </c>
      <c r="AH59" s="83"/>
      <c r="AI59" s="84">
        <f t="shared" si="5"/>
        <v>0</v>
      </c>
      <c r="AJ59" s="74">
        <f t="shared" si="6"/>
        <v>0</v>
      </c>
      <c r="AL59" s="72">
        <v>0.11</v>
      </c>
      <c r="AM59" s="82">
        <f>$G$59</f>
        <v>250</v>
      </c>
      <c r="AN59" s="73">
        <f>AM59*AL59</f>
        <v>27.5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168.85662000000002</v>
      </c>
      <c r="I61" s="100"/>
      <c r="J61" s="101"/>
      <c r="K61" s="101"/>
      <c r="L61" s="103">
        <f>SUM(L51:L57,L50)</f>
        <v>169.05414999999999</v>
      </c>
      <c r="M61" s="102"/>
      <c r="N61" s="103">
        <f t="shared" ref="N61" si="48">L61-H61</f>
        <v>0.19752999999997201</v>
      </c>
      <c r="O61" s="104">
        <f t="shared" ref="O61" si="49">IF((H61)=0,"",(N61/H61))</f>
        <v>1.1698090368027737E-3</v>
      </c>
      <c r="Q61" s="101"/>
      <c r="R61" s="101"/>
      <c r="S61" s="103">
        <f>SUM(S51:S57,S50)</f>
        <v>171.45314999999999</v>
      </c>
      <c r="T61" s="102"/>
      <c r="U61" s="103">
        <f t="shared" si="1"/>
        <v>2.3990000000000009</v>
      </c>
      <c r="V61" s="104">
        <f>IF((L61)=0,"",(U61/L61))</f>
        <v>1.4190719364180064E-2</v>
      </c>
      <c r="X61" s="101"/>
      <c r="Y61" s="101"/>
      <c r="Z61" s="103">
        <f>SUM(Z51:Z57,Z50)</f>
        <v>173.25315000000001</v>
      </c>
      <c r="AA61" s="102"/>
      <c r="AB61" s="103">
        <f t="shared" si="3"/>
        <v>1.8000000000000114</v>
      </c>
      <c r="AC61" s="104">
        <f>IF((S61)=0,"",(AB61/S61))</f>
        <v>1.0498494778311227E-2</v>
      </c>
      <c r="AE61" s="101"/>
      <c r="AF61" s="101"/>
      <c r="AG61" s="103">
        <f>SUM(AG51:AG57,AG50)</f>
        <v>174.88315</v>
      </c>
      <c r="AH61" s="102"/>
      <c r="AI61" s="103">
        <f t="shared" ref="AI61:AI65" si="50">AG61-Z61</f>
        <v>1.6299999999999955</v>
      </c>
      <c r="AJ61" s="104">
        <f>IF((Z61)=0,"",(AI61/Z61))</f>
        <v>9.4081983502175594E-3</v>
      </c>
      <c r="AL61" s="101"/>
      <c r="AM61" s="101"/>
      <c r="AN61" s="103">
        <f>SUM(AN51:AN57,AN50)</f>
        <v>175.69315</v>
      </c>
      <c r="AO61" s="102"/>
      <c r="AP61" s="103">
        <f t="shared" ref="AP61:AP65" si="51">AN61-AG61</f>
        <v>0.81000000000000227</v>
      </c>
      <c r="AQ61" s="104">
        <f>IF((AG61)=0,"",(AP61/AG61))</f>
        <v>4.6316640568288157E-3</v>
      </c>
    </row>
    <row r="62" spans="2:43" x14ac:dyDescent="0.2">
      <c r="B62" s="105" t="s">
        <v>52</v>
      </c>
      <c r="C62" s="21"/>
      <c r="D62" s="21"/>
      <c r="E62" s="21"/>
      <c r="F62" s="106">
        <v>0.13</v>
      </c>
      <c r="G62" s="107"/>
      <c r="H62" s="108">
        <f>H61*F62</f>
        <v>21.951360600000005</v>
      </c>
      <c r="I62" s="109"/>
      <c r="J62" s="110">
        <v>0.13</v>
      </c>
      <c r="K62" s="109"/>
      <c r="L62" s="111">
        <f>L61*J62</f>
        <v>21.9770395</v>
      </c>
      <c r="M62" s="112"/>
      <c r="N62" s="113">
        <f t="shared" si="41"/>
        <v>2.5678899999995508E-2</v>
      </c>
      <c r="O62" s="114">
        <f t="shared" si="28"/>
        <v>1.1698090368027349E-3</v>
      </c>
      <c r="Q62" s="110">
        <v>0.13</v>
      </c>
      <c r="R62" s="109"/>
      <c r="S62" s="111">
        <f>S61*Q62</f>
        <v>22.288909499999999</v>
      </c>
      <c r="T62" s="112"/>
      <c r="U62" s="113">
        <f t="shared" si="1"/>
        <v>0.31186999999999898</v>
      </c>
      <c r="V62" s="114">
        <f t="shared" ref="V62:V71" si="52">IF((L62)=0,"",(U62/L62))</f>
        <v>1.419071936418001E-2</v>
      </c>
      <c r="X62" s="110">
        <v>0.13</v>
      </c>
      <c r="Y62" s="109"/>
      <c r="Z62" s="111">
        <f>Z61*X62</f>
        <v>22.522909500000001</v>
      </c>
      <c r="AA62" s="112"/>
      <c r="AB62" s="113">
        <f t="shared" si="3"/>
        <v>0.23400000000000176</v>
      </c>
      <c r="AC62" s="114">
        <f t="shared" ref="AC62:AC71" si="53">IF((S62)=0,"",(AB62/S62))</f>
        <v>1.0498494778311239E-2</v>
      </c>
      <c r="AE62" s="110">
        <v>0.13</v>
      </c>
      <c r="AF62" s="109"/>
      <c r="AG62" s="111">
        <f>AG61*AE62</f>
        <v>22.734809500000001</v>
      </c>
      <c r="AH62" s="112"/>
      <c r="AI62" s="113">
        <f t="shared" si="50"/>
        <v>0.21189999999999998</v>
      </c>
      <c r="AJ62" s="114">
        <f t="shared" ref="AJ62:AJ71" si="54">IF((Z62)=0,"",(AI62/Z62))</f>
        <v>9.4081983502175854E-3</v>
      </c>
      <c r="AL62" s="110">
        <v>0.13</v>
      </c>
      <c r="AM62" s="109"/>
      <c r="AN62" s="111">
        <f>AN61*AL62</f>
        <v>22.840109500000001</v>
      </c>
      <c r="AO62" s="112"/>
      <c r="AP62" s="113">
        <f t="shared" si="51"/>
        <v>0.10529999999999973</v>
      </c>
      <c r="AQ62" s="114">
        <f t="shared" ref="AQ62:AQ71" si="55">IF((AG62)=0,"",(AP62/AG62))</f>
        <v>4.6316640568287906E-3</v>
      </c>
    </row>
    <row r="63" spans="2:43" x14ac:dyDescent="0.2">
      <c r="B63" s="115" t="s">
        <v>53</v>
      </c>
      <c r="C63" s="21"/>
      <c r="D63" s="21"/>
      <c r="E63" s="21"/>
      <c r="F63" s="116"/>
      <c r="G63" s="107"/>
      <c r="H63" s="108">
        <f>H61+H62</f>
        <v>190.80798060000004</v>
      </c>
      <c r="I63" s="109"/>
      <c r="J63" s="109"/>
      <c r="K63" s="109"/>
      <c r="L63" s="111">
        <f>L61+L62</f>
        <v>191.03118949999998</v>
      </c>
      <c r="M63" s="112"/>
      <c r="N63" s="113">
        <f t="shared" si="41"/>
        <v>0.2232088999999462</v>
      </c>
      <c r="O63" s="114">
        <f t="shared" si="28"/>
        <v>1.1698090368026574E-3</v>
      </c>
      <c r="Q63" s="109"/>
      <c r="R63" s="109"/>
      <c r="S63" s="111">
        <f>S61+S62</f>
        <v>193.74205949999998</v>
      </c>
      <c r="T63" s="112"/>
      <c r="U63" s="113">
        <f t="shared" si="1"/>
        <v>2.7108699999999999</v>
      </c>
      <c r="V63" s="114">
        <f t="shared" si="52"/>
        <v>1.4190719364180059E-2</v>
      </c>
      <c r="X63" s="109"/>
      <c r="Y63" s="109"/>
      <c r="Z63" s="111">
        <f>Z61+Z62</f>
        <v>195.7760595</v>
      </c>
      <c r="AA63" s="112"/>
      <c r="AB63" s="113">
        <f t="shared" si="3"/>
        <v>2.0340000000000202</v>
      </c>
      <c r="AC63" s="114">
        <f t="shared" si="53"/>
        <v>1.0498494778311265E-2</v>
      </c>
      <c r="AE63" s="109"/>
      <c r="AF63" s="109"/>
      <c r="AG63" s="111">
        <f>AG61+AG62</f>
        <v>197.61795950000001</v>
      </c>
      <c r="AH63" s="112"/>
      <c r="AI63" s="113">
        <f t="shared" si="50"/>
        <v>1.8419000000000096</v>
      </c>
      <c r="AJ63" s="114">
        <f t="shared" si="54"/>
        <v>9.4081983502176357E-3</v>
      </c>
      <c r="AL63" s="109"/>
      <c r="AM63" s="109"/>
      <c r="AN63" s="111">
        <f>AN61+AN62</f>
        <v>198.53325950000001</v>
      </c>
      <c r="AO63" s="112"/>
      <c r="AP63" s="113">
        <f t="shared" si="51"/>
        <v>0.915300000000002</v>
      </c>
      <c r="AQ63" s="114">
        <f t="shared" si="55"/>
        <v>4.6316640568288122E-3</v>
      </c>
    </row>
    <row r="64" spans="2:43" ht="15.75" customHeight="1" x14ac:dyDescent="0.2">
      <c r="B64" s="267" t="s">
        <v>54</v>
      </c>
      <c r="C64" s="267"/>
      <c r="D64" s="267"/>
      <c r="E64" s="21"/>
      <c r="F64" s="116"/>
      <c r="G64" s="107"/>
      <c r="H64" s="117">
        <f>ROUND(-H63*10%,2)</f>
        <v>-19.079999999999998</v>
      </c>
      <c r="I64" s="109"/>
      <c r="J64" s="109"/>
      <c r="K64" s="109"/>
      <c r="L64" s="118">
        <f>ROUND(-L63*10%,2)</f>
        <v>-19.100000000000001</v>
      </c>
      <c r="M64" s="112"/>
      <c r="N64" s="118">
        <f t="shared" si="41"/>
        <v>-2.0000000000003126E-2</v>
      </c>
      <c r="O64" s="119">
        <f t="shared" si="28"/>
        <v>1.0482180293502688E-3</v>
      </c>
      <c r="Q64" s="109"/>
      <c r="R64" s="109"/>
      <c r="S64" s="118">
        <f>ROUND(-S63*10%,2)</f>
        <v>-19.37</v>
      </c>
      <c r="T64" s="112"/>
      <c r="U64" s="118">
        <f t="shared" si="1"/>
        <v>-0.26999999999999957</v>
      </c>
      <c r="V64" s="119">
        <f t="shared" si="52"/>
        <v>1.4136125654450238E-2</v>
      </c>
      <c r="X64" s="109"/>
      <c r="Y64" s="109"/>
      <c r="Z64" s="118">
        <f>ROUND(-Z63*10%,2)</f>
        <v>-19.579999999999998</v>
      </c>
      <c r="AA64" s="112"/>
      <c r="AB64" s="118">
        <f t="shared" si="3"/>
        <v>-0.2099999999999973</v>
      </c>
      <c r="AC64" s="119">
        <f t="shared" si="53"/>
        <v>1.0841507485802648E-2</v>
      </c>
      <c r="AE64" s="109"/>
      <c r="AF64" s="109"/>
      <c r="AG64" s="118">
        <f>ROUND(-AG63*10%,2)</f>
        <v>-19.760000000000002</v>
      </c>
      <c r="AH64" s="112"/>
      <c r="AI64" s="118">
        <f t="shared" si="50"/>
        <v>-0.18000000000000327</v>
      </c>
      <c r="AJ64" s="119">
        <f t="shared" si="54"/>
        <v>9.1930541368745299E-3</v>
      </c>
      <c r="AL64" s="109"/>
      <c r="AM64" s="109"/>
      <c r="AN64" s="118">
        <f>ROUND(-AN63*10%,2)</f>
        <v>-19.850000000000001</v>
      </c>
      <c r="AO64" s="112"/>
      <c r="AP64" s="118">
        <f t="shared" si="51"/>
        <v>-8.9999999999999858E-2</v>
      </c>
      <c r="AQ64" s="119">
        <f t="shared" si="55"/>
        <v>4.5546558704453368E-3</v>
      </c>
    </row>
    <row r="65" spans="1:43" ht="13.5" thickBot="1" x14ac:dyDescent="0.25">
      <c r="B65" s="268" t="s">
        <v>55</v>
      </c>
      <c r="C65" s="268"/>
      <c r="D65" s="268"/>
      <c r="E65" s="120"/>
      <c r="F65" s="121"/>
      <c r="G65" s="122"/>
      <c r="H65" s="123">
        <f>H63+H64</f>
        <v>171.72798060000002</v>
      </c>
      <c r="I65" s="124"/>
      <c r="J65" s="124"/>
      <c r="K65" s="124"/>
      <c r="L65" s="125">
        <f>L63+L64</f>
        <v>171.93118949999999</v>
      </c>
      <c r="M65" s="126"/>
      <c r="N65" s="127">
        <f t="shared" si="41"/>
        <v>0.20320889999996439</v>
      </c>
      <c r="O65" s="128">
        <f t="shared" si="28"/>
        <v>1.1833185208955073E-3</v>
      </c>
      <c r="Q65" s="124"/>
      <c r="R65" s="124"/>
      <c r="S65" s="125">
        <f>S63+S64</f>
        <v>174.37205949999998</v>
      </c>
      <c r="T65" s="126"/>
      <c r="U65" s="127">
        <f t="shared" si="1"/>
        <v>2.4408699999999897</v>
      </c>
      <c r="V65" s="128">
        <f t="shared" si="52"/>
        <v>1.4196784231519493E-2</v>
      </c>
      <c r="X65" s="124"/>
      <c r="Y65" s="124"/>
      <c r="Z65" s="125">
        <f>Z63+Z64</f>
        <v>176.19605949999999</v>
      </c>
      <c r="AA65" s="126"/>
      <c r="AB65" s="127">
        <f t="shared" si="3"/>
        <v>1.8240000000000123</v>
      </c>
      <c r="AC65" s="128">
        <f t="shared" si="53"/>
        <v>1.046039144820683E-2</v>
      </c>
      <c r="AE65" s="124"/>
      <c r="AF65" s="124"/>
      <c r="AG65" s="125">
        <f>AG63+AG64</f>
        <v>177.85795950000002</v>
      </c>
      <c r="AH65" s="126"/>
      <c r="AI65" s="127">
        <f t="shared" si="50"/>
        <v>1.6619000000000312</v>
      </c>
      <c r="AJ65" s="128">
        <f t="shared" si="54"/>
        <v>9.432106510872517E-3</v>
      </c>
      <c r="AL65" s="124"/>
      <c r="AM65" s="124"/>
      <c r="AN65" s="125">
        <f>AN63+AN64</f>
        <v>178.68325950000002</v>
      </c>
      <c r="AO65" s="126"/>
      <c r="AP65" s="127">
        <f t="shared" si="51"/>
        <v>0.82529999999999859</v>
      </c>
      <c r="AQ65" s="128">
        <f t="shared" si="55"/>
        <v>4.640219657979369E-3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164.71662000000001</v>
      </c>
      <c r="I67" s="140"/>
      <c r="J67" s="141"/>
      <c r="K67" s="141"/>
      <c r="L67" s="143">
        <f>SUM(L58:L59,L50,L51:L54)</f>
        <v>164.91415000000001</v>
      </c>
      <c r="M67" s="142"/>
      <c r="N67" s="143">
        <f t="shared" ref="N67:N71" si="56">L67-H67</f>
        <v>0.19753000000000043</v>
      </c>
      <c r="O67" s="104">
        <f t="shared" ref="O67:O71" si="57">IF((H67)=0,"",(N67/H67))</f>
        <v>1.1992111057159893E-3</v>
      </c>
      <c r="Q67" s="141"/>
      <c r="R67" s="141"/>
      <c r="S67" s="143">
        <f>SUM(S58:S59,S50,S51:S54)</f>
        <v>167.31315000000001</v>
      </c>
      <c r="T67" s="142"/>
      <c r="U67" s="143">
        <f t="shared" si="1"/>
        <v>2.3990000000000009</v>
      </c>
      <c r="V67" s="104">
        <f t="shared" si="52"/>
        <v>1.4546962768203947E-2</v>
      </c>
      <c r="X67" s="141"/>
      <c r="Y67" s="141"/>
      <c r="Z67" s="143">
        <f>SUM(Z58:Z59,Z50,Z51:Z54)</f>
        <v>169.11314999999999</v>
      </c>
      <c r="AA67" s="142"/>
      <c r="AB67" s="143">
        <f t="shared" si="3"/>
        <v>1.7999999999999829</v>
      </c>
      <c r="AC67" s="104">
        <f t="shared" si="53"/>
        <v>1.0758269747476411E-2</v>
      </c>
      <c r="AE67" s="141"/>
      <c r="AF67" s="141"/>
      <c r="AG67" s="143">
        <f>SUM(AG58:AG59,AG50,AG51:AG54)</f>
        <v>170.74314999999999</v>
      </c>
      <c r="AH67" s="142"/>
      <c r="AI67" s="143">
        <f t="shared" ref="AI67:AI71" si="58">AG67-Z67</f>
        <v>1.6299999999999955</v>
      </c>
      <c r="AJ67" s="104">
        <f t="shared" si="54"/>
        <v>9.6385171703087281E-3</v>
      </c>
      <c r="AL67" s="141"/>
      <c r="AM67" s="141"/>
      <c r="AN67" s="143">
        <f>SUM(AN58:AN59,AN50,AN51:AN54)</f>
        <v>171.55314999999999</v>
      </c>
      <c r="AO67" s="142"/>
      <c r="AP67" s="143">
        <f t="shared" ref="AP67:AP71" si="59">AN67-AG67</f>
        <v>0.81000000000000227</v>
      </c>
      <c r="AQ67" s="104">
        <f t="shared" si="55"/>
        <v>4.7439677667889006E-3</v>
      </c>
    </row>
    <row r="68" spans="1:43" s="85" customFormat="1" x14ac:dyDescent="0.2">
      <c r="B68" s="144" t="s">
        <v>52</v>
      </c>
      <c r="C68" s="79"/>
      <c r="D68" s="79"/>
      <c r="E68" s="79"/>
      <c r="F68" s="145">
        <v>0.13</v>
      </c>
      <c r="G68" s="138"/>
      <c r="H68" s="146">
        <f>H67*F68</f>
        <v>21.413160600000001</v>
      </c>
      <c r="I68" s="147"/>
      <c r="J68" s="148">
        <v>0.13</v>
      </c>
      <c r="K68" s="149"/>
      <c r="L68" s="152">
        <f>L67*J68</f>
        <v>21.4388395</v>
      </c>
      <c r="M68" s="151"/>
      <c r="N68" s="152">
        <f t="shared" si="56"/>
        <v>2.5678899999999061E-2</v>
      </c>
      <c r="O68" s="114">
        <f t="shared" si="57"/>
        <v>1.1992111057159427E-3</v>
      </c>
      <c r="Q68" s="148">
        <v>0.13</v>
      </c>
      <c r="R68" s="149"/>
      <c r="S68" s="150">
        <f>S67*Q68</f>
        <v>21.750709500000003</v>
      </c>
      <c r="T68" s="151"/>
      <c r="U68" s="152">
        <f t="shared" si="1"/>
        <v>0.31187000000000253</v>
      </c>
      <c r="V68" s="114">
        <f t="shared" si="52"/>
        <v>1.4546962768204059E-2</v>
      </c>
      <c r="X68" s="148">
        <v>0.13</v>
      </c>
      <c r="Y68" s="149"/>
      <c r="Z68" s="150">
        <f>Z67*X68</f>
        <v>21.984709500000001</v>
      </c>
      <c r="AA68" s="151"/>
      <c r="AB68" s="152">
        <f t="shared" si="3"/>
        <v>0.23399999999999821</v>
      </c>
      <c r="AC68" s="114">
        <f t="shared" si="53"/>
        <v>1.0758269747476429E-2</v>
      </c>
      <c r="AE68" s="148">
        <v>0.13</v>
      </c>
      <c r="AF68" s="149"/>
      <c r="AG68" s="152">
        <f>AG67*AE68</f>
        <v>22.196609499999997</v>
      </c>
      <c r="AH68" s="151"/>
      <c r="AI68" s="152">
        <f t="shared" si="58"/>
        <v>0.21189999999999642</v>
      </c>
      <c r="AJ68" s="114">
        <f t="shared" si="54"/>
        <v>9.6385171703085911E-3</v>
      </c>
      <c r="AL68" s="148">
        <v>0.13</v>
      </c>
      <c r="AM68" s="149"/>
      <c r="AN68" s="150">
        <f>AN67*AL68</f>
        <v>22.301909500000001</v>
      </c>
      <c r="AO68" s="151"/>
      <c r="AP68" s="152">
        <f t="shared" si="59"/>
        <v>0.10530000000000328</v>
      </c>
      <c r="AQ68" s="114">
        <f t="shared" si="55"/>
        <v>4.7439677667890359E-3</v>
      </c>
    </row>
    <row r="69" spans="1:43" s="85" customFormat="1" x14ac:dyDescent="0.2">
      <c r="B69" s="153" t="s">
        <v>53</v>
      </c>
      <c r="C69" s="79"/>
      <c r="D69" s="79"/>
      <c r="E69" s="79"/>
      <c r="F69" s="154"/>
      <c r="G69" s="155"/>
      <c r="H69" s="146">
        <f>H67+H68</f>
        <v>186.1297806</v>
      </c>
      <c r="I69" s="147"/>
      <c r="J69" s="147"/>
      <c r="K69" s="147"/>
      <c r="L69" s="150">
        <f>L67+L68</f>
        <v>186.35298950000001</v>
      </c>
      <c r="M69" s="151"/>
      <c r="N69" s="152">
        <f t="shared" si="56"/>
        <v>0.22320890000000304</v>
      </c>
      <c r="O69" s="114">
        <f t="shared" si="57"/>
        <v>1.1992111057160029E-3</v>
      </c>
      <c r="Q69" s="147"/>
      <c r="R69" s="147"/>
      <c r="S69" s="150">
        <f>S67+S68</f>
        <v>189.06385950000001</v>
      </c>
      <c r="T69" s="151"/>
      <c r="U69" s="152">
        <f t="shared" si="1"/>
        <v>2.7108699999999999</v>
      </c>
      <c r="V69" s="114">
        <f t="shared" si="52"/>
        <v>1.454696276820394E-2</v>
      </c>
      <c r="X69" s="147"/>
      <c r="Y69" s="147"/>
      <c r="Z69" s="150">
        <f>Z67+Z68</f>
        <v>191.0978595</v>
      </c>
      <c r="AA69" s="151"/>
      <c r="AB69" s="152">
        <f t="shared" si="3"/>
        <v>2.0339999999999918</v>
      </c>
      <c r="AC69" s="114">
        <f t="shared" si="53"/>
        <v>1.075826974747647E-2</v>
      </c>
      <c r="AE69" s="147"/>
      <c r="AF69" s="147"/>
      <c r="AG69" s="150">
        <f>AG67+AG68</f>
        <v>192.93975949999998</v>
      </c>
      <c r="AH69" s="151"/>
      <c r="AI69" s="152">
        <f t="shared" si="58"/>
        <v>1.8418999999999812</v>
      </c>
      <c r="AJ69" s="114">
        <f t="shared" si="54"/>
        <v>9.638517170308657E-3</v>
      </c>
      <c r="AL69" s="147"/>
      <c r="AM69" s="147"/>
      <c r="AN69" s="150">
        <f>AN67+AN68</f>
        <v>193.85505949999998</v>
      </c>
      <c r="AO69" s="151"/>
      <c r="AP69" s="152">
        <f t="shared" si="59"/>
        <v>0.915300000000002</v>
      </c>
      <c r="AQ69" s="114">
        <f t="shared" si="55"/>
        <v>4.743967766788898E-3</v>
      </c>
    </row>
    <row r="70" spans="1:43" s="85" customFormat="1" ht="15.75" customHeight="1" x14ac:dyDescent="0.2">
      <c r="B70" s="269" t="s">
        <v>54</v>
      </c>
      <c r="C70" s="269"/>
      <c r="D70" s="269"/>
      <c r="E70" s="79"/>
      <c r="F70" s="154"/>
      <c r="G70" s="155"/>
      <c r="H70" s="156">
        <f>ROUND(-H69*10%,2)</f>
        <v>-18.61</v>
      </c>
      <c r="I70" s="147"/>
      <c r="J70" s="147"/>
      <c r="K70" s="147"/>
      <c r="L70" s="157">
        <f>ROUND(-L69*10%,2)</f>
        <v>-18.64</v>
      </c>
      <c r="M70" s="151"/>
      <c r="N70" s="157">
        <f t="shared" si="56"/>
        <v>-3.0000000000001137E-2</v>
      </c>
      <c r="O70" s="119">
        <f t="shared" si="57"/>
        <v>1.6120365394949564E-3</v>
      </c>
      <c r="Q70" s="147"/>
      <c r="R70" s="147"/>
      <c r="S70" s="157">
        <f>ROUND(-S69*10%,2)</f>
        <v>-18.91</v>
      </c>
      <c r="T70" s="151"/>
      <c r="U70" s="157">
        <f t="shared" si="1"/>
        <v>-0.26999999999999957</v>
      </c>
      <c r="V70" s="119">
        <f t="shared" si="52"/>
        <v>1.4484978540772509E-2</v>
      </c>
      <c r="X70" s="147"/>
      <c r="Y70" s="147"/>
      <c r="Z70" s="157">
        <f>ROUND(-Z69*10%,2)</f>
        <v>-19.11</v>
      </c>
      <c r="AA70" s="151"/>
      <c r="AB70" s="157">
        <f t="shared" si="3"/>
        <v>-0.19999999999999929</v>
      </c>
      <c r="AC70" s="119">
        <f t="shared" si="53"/>
        <v>1.0576414595452104E-2</v>
      </c>
      <c r="AE70" s="147"/>
      <c r="AF70" s="147"/>
      <c r="AG70" s="157">
        <f>ROUND(-AG69*10%,2)</f>
        <v>-19.29</v>
      </c>
      <c r="AH70" s="151"/>
      <c r="AI70" s="157">
        <f t="shared" si="58"/>
        <v>-0.17999999999999972</v>
      </c>
      <c r="AJ70" s="119">
        <f t="shared" si="54"/>
        <v>9.4191522762951188E-3</v>
      </c>
      <c r="AL70" s="147"/>
      <c r="AM70" s="147"/>
      <c r="AN70" s="157">
        <f>ROUND(-AN69*10%,2)</f>
        <v>-19.39</v>
      </c>
      <c r="AO70" s="151"/>
      <c r="AP70" s="157">
        <f t="shared" si="59"/>
        <v>-0.10000000000000142</v>
      </c>
      <c r="AQ70" s="119">
        <f t="shared" si="55"/>
        <v>5.1840331778124117E-3</v>
      </c>
    </row>
    <row r="71" spans="1:43" s="85" customFormat="1" ht="13.5" thickBot="1" x14ac:dyDescent="0.25">
      <c r="B71" s="266" t="s">
        <v>57</v>
      </c>
      <c r="C71" s="266"/>
      <c r="D71" s="266"/>
      <c r="E71" s="158"/>
      <c r="F71" s="159"/>
      <c r="G71" s="160"/>
      <c r="H71" s="161">
        <f>SUM(H69:H70)</f>
        <v>167.51978059999999</v>
      </c>
      <c r="I71" s="162"/>
      <c r="J71" s="162"/>
      <c r="K71" s="162"/>
      <c r="L71" s="163">
        <f>SUM(L69:L70)</f>
        <v>167.71298949999999</v>
      </c>
      <c r="M71" s="164"/>
      <c r="N71" s="165">
        <f t="shared" si="56"/>
        <v>0.1932089000000019</v>
      </c>
      <c r="O71" s="166">
        <f t="shared" si="57"/>
        <v>1.1533497674602489E-3</v>
      </c>
      <c r="Q71" s="162"/>
      <c r="R71" s="162"/>
      <c r="S71" s="163">
        <f>SUM(S69:S70)</f>
        <v>170.15385950000001</v>
      </c>
      <c r="T71" s="164"/>
      <c r="U71" s="165">
        <f t="shared" si="1"/>
        <v>2.4408700000000181</v>
      </c>
      <c r="V71" s="166">
        <f t="shared" si="52"/>
        <v>1.4553851835072192E-2</v>
      </c>
      <c r="X71" s="162"/>
      <c r="Y71" s="162"/>
      <c r="Z71" s="163">
        <f>SUM(Z69:Z70)</f>
        <v>171.98785950000001</v>
      </c>
      <c r="AA71" s="164"/>
      <c r="AB71" s="165">
        <f t="shared" si="3"/>
        <v>1.8340000000000032</v>
      </c>
      <c r="AC71" s="166">
        <f t="shared" si="53"/>
        <v>1.0778480167239481E-2</v>
      </c>
      <c r="AE71" s="162"/>
      <c r="AF71" s="162"/>
      <c r="AG71" s="163">
        <f>SUM(AG69:AG70)</f>
        <v>173.64975949999999</v>
      </c>
      <c r="AH71" s="164"/>
      <c r="AI71" s="165">
        <f t="shared" si="58"/>
        <v>1.6618999999999744</v>
      </c>
      <c r="AJ71" s="166">
        <f t="shared" si="54"/>
        <v>9.6628913507698731E-3</v>
      </c>
      <c r="AL71" s="162"/>
      <c r="AM71" s="162"/>
      <c r="AN71" s="163">
        <f>SUM(AN69:AN70)</f>
        <v>174.4650595</v>
      </c>
      <c r="AO71" s="164"/>
      <c r="AP71" s="165">
        <f t="shared" si="59"/>
        <v>0.81530000000000769</v>
      </c>
      <c r="AQ71" s="166">
        <f t="shared" si="55"/>
        <v>4.6950828054559308E-3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B71:D71"/>
    <mergeCell ref="AJ21:AJ22"/>
    <mergeCell ref="AP21:AP22"/>
    <mergeCell ref="AQ21:AQ22"/>
    <mergeCell ref="B64:D64"/>
    <mergeCell ref="B65:D65"/>
    <mergeCell ref="B70:D7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8:D49 D40:D46">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2"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6</xdr:col>
                    <xdr:colOff>476250</xdr:colOff>
                    <xdr:row>16</xdr:row>
                    <xdr:rowOff>171450</xdr:rowOff>
                  </from>
                  <to>
                    <xdr:col>9</xdr:col>
                    <xdr:colOff>476250</xdr:colOff>
                    <xdr:row>18</xdr:row>
                    <xdr:rowOff>28575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9</xdr:col>
                    <xdr:colOff>361950</xdr:colOff>
                    <xdr:row>16</xdr:row>
                    <xdr:rowOff>114300</xdr:rowOff>
                  </from>
                  <to>
                    <xdr:col>16</xdr:col>
                    <xdr:colOff>9525</xdr:colOff>
                    <xdr:row>18</xdr:row>
                    <xdr:rowOff>133350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Q92"/>
  <sheetViews>
    <sheetView showGridLines="0" view="pageBreakPreview" topLeftCell="A27" zoomScale="60" zoomScaleNormal="8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9.85546875" style="6" bestFit="1" customWidth="1"/>
    <col min="8" max="8" width="12.7109375" style="6" bestFit="1" customWidth="1"/>
    <col min="9" max="9" width="2.85546875" style="6" customWidth="1"/>
    <col min="10" max="10" width="11.5703125" style="6" bestFit="1" customWidth="1"/>
    <col min="11" max="11" width="9.85546875" style="6" bestFit="1" customWidth="1"/>
    <col min="12" max="12" width="13" style="6" bestFit="1" customWidth="1"/>
    <col min="13" max="13" width="2.85546875" style="6" customWidth="1"/>
    <col min="14" max="14" width="11.85546875" style="6" bestFit="1" customWidth="1"/>
    <col min="15" max="15" width="12" style="6" bestFit="1" customWidth="1"/>
    <col min="16" max="16" width="3.85546875" style="6" customWidth="1"/>
    <col min="17" max="17" width="11.5703125" style="6" bestFit="1" customWidth="1"/>
    <col min="18" max="18" width="9.85546875" style="6" bestFit="1" customWidth="1"/>
    <col min="19" max="19" width="12.7109375" style="6" bestFit="1" customWidth="1"/>
    <col min="20" max="20" width="2.710937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3" style="6" bestFit="1" customWidth="1"/>
    <col min="27" max="27" width="2.710937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3" style="6" bestFit="1" customWidth="1"/>
    <col min="34" max="34" width="2.7109375" style="6" bestFit="1" customWidth="1"/>
    <col min="35" max="35" width="11.85546875" style="6" bestFit="1" customWidth="1"/>
    <col min="36" max="36" width="12" style="6" bestFit="1" customWidth="1"/>
    <col min="37" max="37" width="4.5703125" style="6" customWidth="1"/>
    <col min="38" max="38" width="11.5703125" style="6" bestFit="1" customWidth="1"/>
    <col min="39" max="39" width="9.85546875" style="6" bestFit="1" customWidth="1"/>
    <col min="40" max="40" width="13" style="6" bestFit="1" customWidth="1"/>
    <col min="41" max="41" width="2.7109375" style="6" bestFit="1" customWidth="1"/>
    <col min="42" max="42" width="11.85546875" style="6" bestFit="1" customWidth="1"/>
    <col min="43" max="43" width="12"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45"/>
      <c r="O8" s="194"/>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71</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2000</v>
      </c>
      <c r="G18" s="12" t="s">
        <v>7</v>
      </c>
    </row>
    <row r="19" spans="2:43" x14ac:dyDescent="0.2">
      <c r="B19" s="11"/>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24">
        <f>+'SC (1000)'!F23</f>
        <v>16.72</v>
      </c>
      <c r="G23" s="25">
        <v>1</v>
      </c>
      <c r="H23" s="26">
        <f>G23*F23</f>
        <v>16.72</v>
      </c>
      <c r="I23" s="27"/>
      <c r="J23" s="24">
        <f>+'SC (1000)'!J23</f>
        <v>17.25</v>
      </c>
      <c r="K23" s="29">
        <v>1</v>
      </c>
      <c r="L23" s="26">
        <f>K23*J23</f>
        <v>17.25</v>
      </c>
      <c r="M23" s="27"/>
      <c r="N23" s="30">
        <f>L23-H23</f>
        <v>0.53000000000000114</v>
      </c>
      <c r="O23" s="31">
        <f>IF((H23)=0,"",(N23/H23))</f>
        <v>3.1698564593301504E-2</v>
      </c>
      <c r="Q23" s="24">
        <f>+'SC (1000)'!Q23</f>
        <v>17.89</v>
      </c>
      <c r="R23" s="29">
        <v>1</v>
      </c>
      <c r="S23" s="26">
        <f>R23*Q23</f>
        <v>17.89</v>
      </c>
      <c r="T23" s="27"/>
      <c r="U23" s="30">
        <f>S23-L23</f>
        <v>0.64000000000000057</v>
      </c>
      <c r="V23" s="31">
        <f>IF((L23)=0,"",(U23/L23))</f>
        <v>3.7101449275362353E-2</v>
      </c>
      <c r="X23" s="24">
        <f>+'SC (1000)'!X23</f>
        <v>18.59</v>
      </c>
      <c r="Y23" s="29">
        <v>1</v>
      </c>
      <c r="Z23" s="26">
        <f>Y23*X23</f>
        <v>18.59</v>
      </c>
      <c r="AA23" s="27"/>
      <c r="AB23" s="30">
        <f>Z23-S23</f>
        <v>0.69999999999999929</v>
      </c>
      <c r="AC23" s="31">
        <f>IF((S23)=0,"",(AB23/S23))</f>
        <v>3.91280044717719E-2</v>
      </c>
      <c r="AE23" s="24">
        <f>+'SC (1000)'!AE23</f>
        <v>19.22</v>
      </c>
      <c r="AF23" s="29">
        <v>1</v>
      </c>
      <c r="AG23" s="26">
        <f>AF23*AE23</f>
        <v>19.22</v>
      </c>
      <c r="AH23" s="27"/>
      <c r="AI23" s="30">
        <f>AG23-Z23</f>
        <v>0.62999999999999901</v>
      </c>
      <c r="AJ23" s="31">
        <f>IF((Z23)=0,"",(AI23/Z23))</f>
        <v>3.3889187735341525E-2</v>
      </c>
      <c r="AL23" s="24">
        <f>+'SC (1000)'!AL23</f>
        <v>19.53</v>
      </c>
      <c r="AM23" s="29">
        <v>1</v>
      </c>
      <c r="AN23" s="26">
        <f>AM23*AL23</f>
        <v>19.53</v>
      </c>
      <c r="AO23" s="27"/>
      <c r="AP23" s="30">
        <f>AN23-AG23</f>
        <v>0.31000000000000227</v>
      </c>
      <c r="AQ23" s="31">
        <f>IF((AG23)=0,"",(AP23/AG23))</f>
        <v>1.6129032258064637E-2</v>
      </c>
    </row>
    <row r="24" spans="2:43" x14ac:dyDescent="0.2">
      <c r="B24" s="21" t="s">
        <v>28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1" si="1">S24-L24</f>
        <v>0</v>
      </c>
      <c r="V24" s="31" t="str">
        <f t="shared" ref="V24:V59" si="2">IF((L24)=0,"",(U24/L24))</f>
        <v/>
      </c>
      <c r="X24" s="24"/>
      <c r="Y24" s="29">
        <v>1</v>
      </c>
      <c r="Z24" s="26">
        <f>Y24*X24</f>
        <v>0</v>
      </c>
      <c r="AA24" s="27"/>
      <c r="AB24" s="30">
        <f t="shared" ref="AB24:AB71" si="3">Z24-S24</f>
        <v>0</v>
      </c>
      <c r="AC24" s="31" t="str">
        <f t="shared" ref="AC24:AC59" si="4">IF((S24)=0,"",(AB24/S24))</f>
        <v/>
      </c>
      <c r="AE24" s="24"/>
      <c r="AF24" s="29">
        <v>1</v>
      </c>
      <c r="AG24" s="26">
        <f>AF24*AE24</f>
        <v>0</v>
      </c>
      <c r="AH24" s="27"/>
      <c r="AI24" s="30">
        <f t="shared" ref="AI24:AI59" si="5">AG24-Z24</f>
        <v>0</v>
      </c>
      <c r="AJ24" s="31" t="str">
        <f t="shared" ref="AJ24:AJ59" si="6">IF((Z24)=0,"",(AI24/Z24))</f>
        <v/>
      </c>
      <c r="AL24" s="24"/>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4"/>
      <c r="K25" s="29">
        <v>1</v>
      </c>
      <c r="L25" s="26">
        <f t="shared" ref="L25:L38" si="9">K25*J25</f>
        <v>0</v>
      </c>
      <c r="M25" s="27"/>
      <c r="N25" s="30">
        <f t="shared" ref="N25:N39" si="10">L25-H25</f>
        <v>0</v>
      </c>
      <c r="O25" s="31" t="str">
        <f t="shared" ref="O25:O39" si="11">IF((H25)=0,"",(N25/H25))</f>
        <v/>
      </c>
      <c r="Q25" s="24"/>
      <c r="R25" s="29">
        <v>1</v>
      </c>
      <c r="S25" s="26">
        <f t="shared" ref="S25:S38" si="12">R25*Q25</f>
        <v>0</v>
      </c>
      <c r="T25" s="27"/>
      <c r="U25" s="30">
        <f t="shared" si="1"/>
        <v>0</v>
      </c>
      <c r="V25" s="31" t="str">
        <f t="shared" si="2"/>
        <v/>
      </c>
      <c r="X25" s="24"/>
      <c r="Y25" s="29">
        <v>1</v>
      </c>
      <c r="Z25" s="26">
        <f t="shared" ref="Z25:Z38" si="13">Y25*X25</f>
        <v>0</v>
      </c>
      <c r="AA25" s="27"/>
      <c r="AB25" s="30">
        <f t="shared" si="3"/>
        <v>0</v>
      </c>
      <c r="AC25" s="31" t="str">
        <f t="shared" si="4"/>
        <v/>
      </c>
      <c r="AE25" s="24"/>
      <c r="AF25" s="29">
        <v>1</v>
      </c>
      <c r="AG25" s="26">
        <f t="shared" ref="AG25:AG38" si="14">AF25*AE25</f>
        <v>0</v>
      </c>
      <c r="AH25" s="27"/>
      <c r="AI25" s="30">
        <f t="shared" si="5"/>
        <v>0</v>
      </c>
      <c r="AJ25" s="31" t="str">
        <f t="shared" si="6"/>
        <v/>
      </c>
      <c r="AL25" s="24"/>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4"/>
      <c r="K26" s="29">
        <v>1</v>
      </c>
      <c r="L26" s="26">
        <f t="shared" si="9"/>
        <v>0</v>
      </c>
      <c r="M26" s="27"/>
      <c r="N26" s="30">
        <f t="shared" si="10"/>
        <v>0</v>
      </c>
      <c r="O26" s="31" t="str">
        <f t="shared" si="11"/>
        <v/>
      </c>
      <c r="Q26" s="24"/>
      <c r="R26" s="29">
        <v>1</v>
      </c>
      <c r="S26" s="26">
        <f t="shared" si="12"/>
        <v>0</v>
      </c>
      <c r="T26" s="27"/>
      <c r="U26" s="30">
        <f t="shared" si="1"/>
        <v>0</v>
      </c>
      <c r="V26" s="31" t="str">
        <f t="shared" si="2"/>
        <v/>
      </c>
      <c r="X26" s="24"/>
      <c r="Y26" s="29">
        <v>1</v>
      </c>
      <c r="Z26" s="26">
        <f t="shared" si="13"/>
        <v>0</v>
      </c>
      <c r="AA26" s="27"/>
      <c r="AB26" s="30">
        <f t="shared" si="3"/>
        <v>0</v>
      </c>
      <c r="AC26" s="31" t="str">
        <f t="shared" si="4"/>
        <v/>
      </c>
      <c r="AE26" s="24"/>
      <c r="AF26" s="29">
        <v>1</v>
      </c>
      <c r="AG26" s="26">
        <f t="shared" si="14"/>
        <v>0</v>
      </c>
      <c r="AH26" s="27"/>
      <c r="AI26" s="30">
        <f t="shared" si="5"/>
        <v>0</v>
      </c>
      <c r="AJ26" s="31" t="str">
        <f t="shared" si="6"/>
        <v/>
      </c>
      <c r="AL26" s="24"/>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4"/>
      <c r="K27" s="29">
        <v>1</v>
      </c>
      <c r="L27" s="26">
        <f t="shared" si="9"/>
        <v>0</v>
      </c>
      <c r="M27" s="27"/>
      <c r="N27" s="30">
        <f t="shared" si="10"/>
        <v>0</v>
      </c>
      <c r="O27" s="31" t="str">
        <f t="shared" si="11"/>
        <v/>
      </c>
      <c r="Q27" s="24"/>
      <c r="R27" s="29">
        <v>1</v>
      </c>
      <c r="S27" s="26">
        <f t="shared" si="12"/>
        <v>0</v>
      </c>
      <c r="T27" s="27"/>
      <c r="U27" s="30">
        <f t="shared" si="1"/>
        <v>0</v>
      </c>
      <c r="V27" s="31" t="str">
        <f t="shared" si="2"/>
        <v/>
      </c>
      <c r="X27" s="24"/>
      <c r="Y27" s="29">
        <v>1</v>
      </c>
      <c r="Z27" s="26">
        <f t="shared" si="13"/>
        <v>0</v>
      </c>
      <c r="AA27" s="27"/>
      <c r="AB27" s="30">
        <f t="shared" si="3"/>
        <v>0</v>
      </c>
      <c r="AC27" s="31" t="str">
        <f t="shared" si="4"/>
        <v/>
      </c>
      <c r="AE27" s="24"/>
      <c r="AF27" s="29">
        <v>1</v>
      </c>
      <c r="AG27" s="26">
        <f t="shared" si="14"/>
        <v>0</v>
      </c>
      <c r="AH27" s="27"/>
      <c r="AI27" s="30">
        <f t="shared" si="5"/>
        <v>0</v>
      </c>
      <c r="AJ27" s="31" t="str">
        <f t="shared" si="6"/>
        <v/>
      </c>
      <c r="AL27" s="24"/>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si="9"/>
        <v>0</v>
      </c>
      <c r="M28" s="27"/>
      <c r="N28" s="30">
        <f t="shared" si="10"/>
        <v>0</v>
      </c>
      <c r="O28" s="31" t="str">
        <f t="shared" si="11"/>
        <v/>
      </c>
      <c r="Q28" s="24"/>
      <c r="R28" s="29">
        <v>1</v>
      </c>
      <c r="S28" s="26">
        <f t="shared" si="12"/>
        <v>0</v>
      </c>
      <c r="T28" s="27"/>
      <c r="U28" s="30">
        <f t="shared" si="1"/>
        <v>0</v>
      </c>
      <c r="V28" s="31" t="str">
        <f t="shared" si="2"/>
        <v/>
      </c>
      <c r="X28" s="24"/>
      <c r="Y28" s="29">
        <v>1</v>
      </c>
      <c r="Z28" s="26">
        <f t="shared" si="13"/>
        <v>0</v>
      </c>
      <c r="AA28" s="27"/>
      <c r="AB28" s="30">
        <f t="shared" si="3"/>
        <v>0</v>
      </c>
      <c r="AC28" s="31" t="str">
        <f t="shared" si="4"/>
        <v/>
      </c>
      <c r="AE28" s="24"/>
      <c r="AF28" s="29">
        <v>1</v>
      </c>
      <c r="AG28" s="26">
        <f t="shared" si="14"/>
        <v>0</v>
      </c>
      <c r="AH28" s="27"/>
      <c r="AI28" s="30">
        <f t="shared" si="5"/>
        <v>0</v>
      </c>
      <c r="AJ28" s="31" t="str">
        <f t="shared" si="6"/>
        <v/>
      </c>
      <c r="AL28" s="24"/>
      <c r="AM28" s="29">
        <v>1</v>
      </c>
      <c r="AN28" s="26">
        <f t="shared" si="15"/>
        <v>0</v>
      </c>
      <c r="AO28" s="27"/>
      <c r="AP28" s="30">
        <f t="shared" si="7"/>
        <v>0</v>
      </c>
      <c r="AQ28" s="31" t="str">
        <f t="shared" si="8"/>
        <v/>
      </c>
    </row>
    <row r="29" spans="2:43" x14ac:dyDescent="0.2">
      <c r="B29" s="21" t="s">
        <v>29</v>
      </c>
      <c r="C29" s="21"/>
      <c r="D29" s="22" t="s">
        <v>30</v>
      </c>
      <c r="E29" s="23"/>
      <c r="F29" s="24">
        <f>+'SC (1000)'!F29</f>
        <v>2.1000000000000001E-2</v>
      </c>
      <c r="G29" s="25">
        <f>$F$18</f>
        <v>2000</v>
      </c>
      <c r="H29" s="26">
        <f t="shared" si="0"/>
        <v>42</v>
      </c>
      <c r="I29" s="27"/>
      <c r="J29" s="24">
        <f>+'SC (1000)'!J29</f>
        <v>2.1700000000000001E-2</v>
      </c>
      <c r="K29" s="25">
        <f>$F$18</f>
        <v>2000</v>
      </c>
      <c r="L29" s="26">
        <f t="shared" si="9"/>
        <v>43.4</v>
      </c>
      <c r="M29" s="27"/>
      <c r="N29" s="30">
        <f t="shared" si="10"/>
        <v>1.3999999999999986</v>
      </c>
      <c r="O29" s="31">
        <f t="shared" si="11"/>
        <v>3.3333333333333298E-2</v>
      </c>
      <c r="Q29" s="24">
        <f>+'SC (1000)'!Q29</f>
        <v>2.2700000000000001E-2</v>
      </c>
      <c r="R29" s="25">
        <f>$F$18</f>
        <v>2000</v>
      </c>
      <c r="S29" s="26">
        <f t="shared" si="12"/>
        <v>45.400000000000006</v>
      </c>
      <c r="T29" s="27"/>
      <c r="U29" s="30">
        <f t="shared" si="1"/>
        <v>2.0000000000000071</v>
      </c>
      <c r="V29" s="31">
        <f t="shared" si="2"/>
        <v>4.6082949308755929E-2</v>
      </c>
      <c r="X29" s="24">
        <f>+'SC (1000)'!X29</f>
        <v>2.3800000000000002E-2</v>
      </c>
      <c r="Y29" s="25">
        <f>$F$18</f>
        <v>2000</v>
      </c>
      <c r="Z29" s="26">
        <f t="shared" si="13"/>
        <v>47.6</v>
      </c>
      <c r="AA29" s="27"/>
      <c r="AB29" s="30">
        <f t="shared" si="3"/>
        <v>2.1999999999999957</v>
      </c>
      <c r="AC29" s="31">
        <f t="shared" si="4"/>
        <v>4.8458149779735581E-2</v>
      </c>
      <c r="AE29" s="24">
        <f>+'SC (1000)'!AE29</f>
        <v>2.4799999999999999E-2</v>
      </c>
      <c r="AF29" s="25">
        <f>$F$18</f>
        <v>2000</v>
      </c>
      <c r="AG29" s="26">
        <f t="shared" si="14"/>
        <v>49.6</v>
      </c>
      <c r="AH29" s="27"/>
      <c r="AI29" s="30">
        <f t="shared" si="5"/>
        <v>2</v>
      </c>
      <c r="AJ29" s="31">
        <f t="shared" si="6"/>
        <v>4.2016806722689072E-2</v>
      </c>
      <c r="AL29" s="24">
        <f>+'SC (1000)'!AL29</f>
        <v>2.53E-2</v>
      </c>
      <c r="AM29" s="25">
        <f>$F$18</f>
        <v>2000</v>
      </c>
      <c r="AN29" s="26">
        <f t="shared" si="15"/>
        <v>50.6</v>
      </c>
      <c r="AO29" s="27"/>
      <c r="AP29" s="30">
        <f t="shared" si="7"/>
        <v>1</v>
      </c>
      <c r="AQ29" s="31">
        <f t="shared" si="8"/>
        <v>2.0161290322580645E-2</v>
      </c>
    </row>
    <row r="30" spans="2:43" x14ac:dyDescent="0.2">
      <c r="B30" s="21" t="s">
        <v>31</v>
      </c>
      <c r="C30" s="21"/>
      <c r="D30" s="22"/>
      <c r="E30" s="23"/>
      <c r="F30" s="24"/>
      <c r="G30" s="25">
        <f t="shared" ref="G30" si="16">$F$18</f>
        <v>2000</v>
      </c>
      <c r="H30" s="26">
        <f t="shared" si="0"/>
        <v>0</v>
      </c>
      <c r="I30" s="27"/>
      <c r="J30" s="24"/>
      <c r="K30" s="25">
        <f t="shared" ref="K30:K38" si="17">$F$18</f>
        <v>2000</v>
      </c>
      <c r="L30" s="26">
        <f t="shared" si="9"/>
        <v>0</v>
      </c>
      <c r="M30" s="27"/>
      <c r="N30" s="30">
        <f t="shared" si="10"/>
        <v>0</v>
      </c>
      <c r="O30" s="31" t="str">
        <f t="shared" si="11"/>
        <v/>
      </c>
      <c r="Q30" s="24"/>
      <c r="R30" s="25">
        <f t="shared" ref="R30:R38" si="18">$F$18</f>
        <v>2000</v>
      </c>
      <c r="S30" s="26">
        <f t="shared" si="12"/>
        <v>0</v>
      </c>
      <c r="T30" s="27"/>
      <c r="U30" s="30">
        <f t="shared" si="1"/>
        <v>0</v>
      </c>
      <c r="V30" s="31" t="str">
        <f t="shared" si="2"/>
        <v/>
      </c>
      <c r="X30" s="24"/>
      <c r="Y30" s="25">
        <f t="shared" ref="Y30:Y38" si="19">$F$18</f>
        <v>2000</v>
      </c>
      <c r="Z30" s="26">
        <f t="shared" si="13"/>
        <v>0</v>
      </c>
      <c r="AA30" s="27"/>
      <c r="AB30" s="30">
        <f t="shared" si="3"/>
        <v>0</v>
      </c>
      <c r="AC30" s="31" t="str">
        <f t="shared" si="4"/>
        <v/>
      </c>
      <c r="AE30" s="24"/>
      <c r="AF30" s="25">
        <f t="shared" ref="AF30:AF38" si="20">$F$18</f>
        <v>2000</v>
      </c>
      <c r="AG30" s="26">
        <f t="shared" si="14"/>
        <v>0</v>
      </c>
      <c r="AH30" s="27"/>
      <c r="AI30" s="30">
        <f t="shared" si="5"/>
        <v>0</v>
      </c>
      <c r="AJ30" s="31" t="str">
        <f t="shared" si="6"/>
        <v/>
      </c>
      <c r="AL30" s="24"/>
      <c r="AM30" s="25">
        <f t="shared" ref="AM30:AM38" si="21">$F$18</f>
        <v>2000</v>
      </c>
      <c r="AN30" s="26">
        <f t="shared" si="15"/>
        <v>0</v>
      </c>
      <c r="AO30" s="27"/>
      <c r="AP30" s="30">
        <f t="shared" si="7"/>
        <v>0</v>
      </c>
      <c r="AQ30" s="31" t="str">
        <f t="shared" si="8"/>
        <v/>
      </c>
    </row>
    <row r="31" spans="2:43" x14ac:dyDescent="0.2">
      <c r="B31" s="21" t="s">
        <v>32</v>
      </c>
      <c r="C31" s="21"/>
      <c r="D31" s="22" t="s">
        <v>30</v>
      </c>
      <c r="E31" s="23"/>
      <c r="F31" s="24">
        <f>+'SC (1000)'!F31</f>
        <v>0</v>
      </c>
      <c r="G31" s="25">
        <f>$F$18</f>
        <v>2000</v>
      </c>
      <c r="H31" s="26">
        <f t="shared" si="0"/>
        <v>0</v>
      </c>
      <c r="I31" s="27"/>
      <c r="J31" s="50">
        <f>+'SC (1000)'!J31</f>
        <v>2.3000000000000001E-4</v>
      </c>
      <c r="K31" s="25">
        <f t="shared" si="17"/>
        <v>2000</v>
      </c>
      <c r="L31" s="26">
        <f t="shared" si="9"/>
        <v>0.46</v>
      </c>
      <c r="M31" s="27"/>
      <c r="N31" s="30">
        <f t="shared" si="10"/>
        <v>0.46</v>
      </c>
      <c r="O31" s="31" t="str">
        <f t="shared" si="11"/>
        <v/>
      </c>
      <c r="Q31" s="24">
        <f>+'SC (1000)'!Q31</f>
        <v>0</v>
      </c>
      <c r="R31" s="25">
        <f t="shared" si="18"/>
        <v>2000</v>
      </c>
      <c r="S31" s="26">
        <f t="shared" si="12"/>
        <v>0</v>
      </c>
      <c r="T31" s="27"/>
      <c r="U31" s="30">
        <f t="shared" si="1"/>
        <v>-0.46</v>
      </c>
      <c r="V31" s="31">
        <f t="shared" si="2"/>
        <v>-1</v>
      </c>
      <c r="X31" s="24">
        <f>+'SC (1000)'!X31</f>
        <v>0</v>
      </c>
      <c r="Y31" s="25">
        <f t="shared" si="19"/>
        <v>2000</v>
      </c>
      <c r="Z31" s="26">
        <f t="shared" si="13"/>
        <v>0</v>
      </c>
      <c r="AA31" s="27"/>
      <c r="AB31" s="30">
        <f t="shared" si="3"/>
        <v>0</v>
      </c>
      <c r="AC31" s="31" t="str">
        <f t="shared" si="4"/>
        <v/>
      </c>
      <c r="AE31" s="24">
        <f>+'SC (1000)'!AE31</f>
        <v>0</v>
      </c>
      <c r="AF31" s="25">
        <f t="shared" si="20"/>
        <v>2000</v>
      </c>
      <c r="AG31" s="26">
        <f t="shared" si="14"/>
        <v>0</v>
      </c>
      <c r="AH31" s="27"/>
      <c r="AI31" s="30">
        <f t="shared" si="5"/>
        <v>0</v>
      </c>
      <c r="AJ31" s="31" t="str">
        <f t="shared" si="6"/>
        <v/>
      </c>
      <c r="AL31" s="24">
        <f>+'SC (1000)'!AL31</f>
        <v>0</v>
      </c>
      <c r="AM31" s="25">
        <f t="shared" si="21"/>
        <v>2000</v>
      </c>
      <c r="AN31" s="26">
        <f t="shared" si="15"/>
        <v>0</v>
      </c>
      <c r="AO31" s="27"/>
      <c r="AP31" s="30">
        <f t="shared" si="7"/>
        <v>0</v>
      </c>
      <c r="AQ31" s="31" t="str">
        <f t="shared" si="8"/>
        <v/>
      </c>
    </row>
    <row r="32" spans="2:43" x14ac:dyDescent="0.2">
      <c r="B32" s="33"/>
      <c r="C32" s="21"/>
      <c r="D32" s="22"/>
      <c r="E32" s="23"/>
      <c r="F32" s="24"/>
      <c r="G32" s="25">
        <f t="shared" ref="G32:G38" si="22">$F$18</f>
        <v>2000</v>
      </c>
      <c r="H32" s="26">
        <f t="shared" si="0"/>
        <v>0</v>
      </c>
      <c r="I32" s="27"/>
      <c r="J32" s="28"/>
      <c r="K32" s="25">
        <f t="shared" si="17"/>
        <v>2000</v>
      </c>
      <c r="L32" s="26">
        <f t="shared" si="9"/>
        <v>0</v>
      </c>
      <c r="M32" s="27"/>
      <c r="N32" s="30">
        <f t="shared" si="10"/>
        <v>0</v>
      </c>
      <c r="O32" s="31" t="str">
        <f t="shared" si="11"/>
        <v/>
      </c>
      <c r="Q32" s="28"/>
      <c r="R32" s="25">
        <f t="shared" si="18"/>
        <v>2000</v>
      </c>
      <c r="S32" s="26">
        <f t="shared" si="12"/>
        <v>0</v>
      </c>
      <c r="T32" s="27"/>
      <c r="U32" s="30">
        <f t="shared" si="1"/>
        <v>0</v>
      </c>
      <c r="V32" s="31" t="str">
        <f t="shared" si="2"/>
        <v/>
      </c>
      <c r="X32" s="28"/>
      <c r="Y32" s="25">
        <f t="shared" si="19"/>
        <v>2000</v>
      </c>
      <c r="Z32" s="26">
        <f t="shared" si="13"/>
        <v>0</v>
      </c>
      <c r="AA32" s="27"/>
      <c r="AB32" s="30">
        <f t="shared" si="3"/>
        <v>0</v>
      </c>
      <c r="AC32" s="31" t="str">
        <f t="shared" si="4"/>
        <v/>
      </c>
      <c r="AE32" s="28"/>
      <c r="AF32" s="25">
        <f t="shared" si="20"/>
        <v>2000</v>
      </c>
      <c r="AG32" s="26">
        <f t="shared" si="14"/>
        <v>0</v>
      </c>
      <c r="AH32" s="27"/>
      <c r="AI32" s="30">
        <f t="shared" si="5"/>
        <v>0</v>
      </c>
      <c r="AJ32" s="31" t="str">
        <f t="shared" si="6"/>
        <v/>
      </c>
      <c r="AL32" s="28"/>
      <c r="AM32" s="25">
        <f t="shared" si="21"/>
        <v>2000</v>
      </c>
      <c r="AN32" s="26">
        <f t="shared" si="15"/>
        <v>0</v>
      </c>
      <c r="AO32" s="27"/>
      <c r="AP32" s="30">
        <f t="shared" si="7"/>
        <v>0</v>
      </c>
      <c r="AQ32" s="31" t="str">
        <f t="shared" si="8"/>
        <v/>
      </c>
    </row>
    <row r="33" spans="2:43" x14ac:dyDescent="0.2">
      <c r="B33" s="33"/>
      <c r="C33" s="21"/>
      <c r="D33" s="22"/>
      <c r="E33" s="23"/>
      <c r="F33" s="24"/>
      <c r="G33" s="25">
        <f t="shared" si="22"/>
        <v>2000</v>
      </c>
      <c r="H33" s="26">
        <f t="shared" si="0"/>
        <v>0</v>
      </c>
      <c r="I33" s="27"/>
      <c r="J33" s="28"/>
      <c r="K33" s="25">
        <f t="shared" si="17"/>
        <v>2000</v>
      </c>
      <c r="L33" s="26">
        <f t="shared" si="9"/>
        <v>0</v>
      </c>
      <c r="M33" s="27"/>
      <c r="N33" s="30">
        <f t="shared" si="10"/>
        <v>0</v>
      </c>
      <c r="O33" s="31" t="str">
        <f t="shared" si="11"/>
        <v/>
      </c>
      <c r="Q33" s="28"/>
      <c r="R33" s="25">
        <f t="shared" si="18"/>
        <v>2000</v>
      </c>
      <c r="S33" s="26">
        <f t="shared" si="12"/>
        <v>0</v>
      </c>
      <c r="T33" s="27"/>
      <c r="U33" s="30">
        <f t="shared" si="1"/>
        <v>0</v>
      </c>
      <c r="V33" s="31" t="str">
        <f t="shared" si="2"/>
        <v/>
      </c>
      <c r="X33" s="28"/>
      <c r="Y33" s="25">
        <f t="shared" si="19"/>
        <v>2000</v>
      </c>
      <c r="Z33" s="26">
        <f t="shared" si="13"/>
        <v>0</v>
      </c>
      <c r="AA33" s="27"/>
      <c r="AB33" s="30">
        <f t="shared" si="3"/>
        <v>0</v>
      </c>
      <c r="AC33" s="31" t="str">
        <f t="shared" si="4"/>
        <v/>
      </c>
      <c r="AE33" s="28"/>
      <c r="AF33" s="25">
        <f t="shared" si="20"/>
        <v>2000</v>
      </c>
      <c r="AG33" s="26">
        <f t="shared" si="14"/>
        <v>0</v>
      </c>
      <c r="AH33" s="27"/>
      <c r="AI33" s="30">
        <f t="shared" si="5"/>
        <v>0</v>
      </c>
      <c r="AJ33" s="31" t="str">
        <f t="shared" si="6"/>
        <v/>
      </c>
      <c r="AL33" s="28"/>
      <c r="AM33" s="25">
        <f t="shared" si="21"/>
        <v>2000</v>
      </c>
      <c r="AN33" s="26">
        <f t="shared" si="15"/>
        <v>0</v>
      </c>
      <c r="AO33" s="27"/>
      <c r="AP33" s="30">
        <f t="shared" si="7"/>
        <v>0</v>
      </c>
      <c r="AQ33" s="31" t="str">
        <f t="shared" si="8"/>
        <v/>
      </c>
    </row>
    <row r="34" spans="2:43" x14ac:dyDescent="0.2">
      <c r="B34" s="33"/>
      <c r="C34" s="21"/>
      <c r="D34" s="22"/>
      <c r="E34" s="23"/>
      <c r="F34" s="24"/>
      <c r="G34" s="25">
        <f t="shared" si="22"/>
        <v>2000</v>
      </c>
      <c r="H34" s="26">
        <f t="shared" si="0"/>
        <v>0</v>
      </c>
      <c r="I34" s="27"/>
      <c r="J34" s="28"/>
      <c r="K34" s="25">
        <f t="shared" si="17"/>
        <v>2000</v>
      </c>
      <c r="L34" s="26">
        <f t="shared" si="9"/>
        <v>0</v>
      </c>
      <c r="M34" s="27"/>
      <c r="N34" s="30">
        <f t="shared" si="10"/>
        <v>0</v>
      </c>
      <c r="O34" s="31" t="str">
        <f t="shared" si="11"/>
        <v/>
      </c>
      <c r="Q34" s="28"/>
      <c r="R34" s="25">
        <f t="shared" si="18"/>
        <v>2000</v>
      </c>
      <c r="S34" s="26">
        <f t="shared" si="12"/>
        <v>0</v>
      </c>
      <c r="T34" s="27"/>
      <c r="U34" s="30">
        <f t="shared" si="1"/>
        <v>0</v>
      </c>
      <c r="V34" s="31" t="str">
        <f t="shared" si="2"/>
        <v/>
      </c>
      <c r="X34" s="28"/>
      <c r="Y34" s="25">
        <f t="shared" si="19"/>
        <v>2000</v>
      </c>
      <c r="Z34" s="26">
        <f t="shared" si="13"/>
        <v>0</v>
      </c>
      <c r="AA34" s="27"/>
      <c r="AB34" s="30">
        <f t="shared" si="3"/>
        <v>0</v>
      </c>
      <c r="AC34" s="31" t="str">
        <f t="shared" si="4"/>
        <v/>
      </c>
      <c r="AE34" s="28"/>
      <c r="AF34" s="25">
        <f t="shared" si="20"/>
        <v>2000</v>
      </c>
      <c r="AG34" s="26">
        <f t="shared" si="14"/>
        <v>0</v>
      </c>
      <c r="AH34" s="27"/>
      <c r="AI34" s="30">
        <f t="shared" si="5"/>
        <v>0</v>
      </c>
      <c r="AJ34" s="31" t="str">
        <f t="shared" si="6"/>
        <v/>
      </c>
      <c r="AL34" s="28"/>
      <c r="AM34" s="25">
        <f t="shared" si="21"/>
        <v>2000</v>
      </c>
      <c r="AN34" s="26">
        <f t="shared" si="15"/>
        <v>0</v>
      </c>
      <c r="AO34" s="27"/>
      <c r="AP34" s="30">
        <f t="shared" si="7"/>
        <v>0</v>
      </c>
      <c r="AQ34" s="31" t="str">
        <f t="shared" si="8"/>
        <v/>
      </c>
    </row>
    <row r="35" spans="2:43" x14ac:dyDescent="0.2">
      <c r="B35" s="33"/>
      <c r="C35" s="21"/>
      <c r="D35" s="22"/>
      <c r="E35" s="23"/>
      <c r="F35" s="24"/>
      <c r="G35" s="25">
        <f t="shared" si="22"/>
        <v>2000</v>
      </c>
      <c r="H35" s="26">
        <f t="shared" si="0"/>
        <v>0</v>
      </c>
      <c r="I35" s="27"/>
      <c r="J35" s="28"/>
      <c r="K35" s="25">
        <f t="shared" si="17"/>
        <v>2000</v>
      </c>
      <c r="L35" s="26">
        <f t="shared" si="9"/>
        <v>0</v>
      </c>
      <c r="M35" s="27"/>
      <c r="N35" s="30">
        <f t="shared" si="10"/>
        <v>0</v>
      </c>
      <c r="O35" s="31" t="str">
        <f t="shared" si="11"/>
        <v/>
      </c>
      <c r="Q35" s="28"/>
      <c r="R35" s="25">
        <f t="shared" si="18"/>
        <v>2000</v>
      </c>
      <c r="S35" s="26">
        <f t="shared" si="12"/>
        <v>0</v>
      </c>
      <c r="T35" s="27"/>
      <c r="U35" s="30">
        <f t="shared" si="1"/>
        <v>0</v>
      </c>
      <c r="V35" s="31" t="str">
        <f t="shared" si="2"/>
        <v/>
      </c>
      <c r="X35" s="28"/>
      <c r="Y35" s="25">
        <f t="shared" si="19"/>
        <v>2000</v>
      </c>
      <c r="Z35" s="26">
        <f t="shared" si="13"/>
        <v>0</v>
      </c>
      <c r="AA35" s="27"/>
      <c r="AB35" s="30">
        <f t="shared" si="3"/>
        <v>0</v>
      </c>
      <c r="AC35" s="31" t="str">
        <f t="shared" si="4"/>
        <v/>
      </c>
      <c r="AE35" s="28"/>
      <c r="AF35" s="25">
        <f t="shared" si="20"/>
        <v>2000</v>
      </c>
      <c r="AG35" s="26">
        <f t="shared" si="14"/>
        <v>0</v>
      </c>
      <c r="AH35" s="27"/>
      <c r="AI35" s="30">
        <f t="shared" si="5"/>
        <v>0</v>
      </c>
      <c r="AJ35" s="31" t="str">
        <f t="shared" si="6"/>
        <v/>
      </c>
      <c r="AL35" s="28"/>
      <c r="AM35" s="25">
        <f t="shared" si="21"/>
        <v>2000</v>
      </c>
      <c r="AN35" s="26">
        <f t="shared" si="15"/>
        <v>0</v>
      </c>
      <c r="AO35" s="27"/>
      <c r="AP35" s="30">
        <f t="shared" si="7"/>
        <v>0</v>
      </c>
      <c r="AQ35" s="31" t="str">
        <f t="shared" si="8"/>
        <v/>
      </c>
    </row>
    <row r="36" spans="2:43" x14ac:dyDescent="0.2">
      <c r="B36" s="33"/>
      <c r="C36" s="21"/>
      <c r="D36" s="22"/>
      <c r="E36" s="23"/>
      <c r="F36" s="24"/>
      <c r="G36" s="25">
        <f t="shared" si="22"/>
        <v>2000</v>
      </c>
      <c r="H36" s="26">
        <f t="shared" si="0"/>
        <v>0</v>
      </c>
      <c r="I36" s="27"/>
      <c r="J36" s="28"/>
      <c r="K36" s="25">
        <f t="shared" si="17"/>
        <v>2000</v>
      </c>
      <c r="L36" s="26">
        <f t="shared" si="9"/>
        <v>0</v>
      </c>
      <c r="M36" s="27"/>
      <c r="N36" s="30">
        <f t="shared" si="10"/>
        <v>0</v>
      </c>
      <c r="O36" s="31" t="str">
        <f t="shared" si="11"/>
        <v/>
      </c>
      <c r="Q36" s="28"/>
      <c r="R36" s="25">
        <f t="shared" si="18"/>
        <v>2000</v>
      </c>
      <c r="S36" s="26">
        <f t="shared" si="12"/>
        <v>0</v>
      </c>
      <c r="T36" s="27"/>
      <c r="U36" s="30">
        <f t="shared" si="1"/>
        <v>0</v>
      </c>
      <c r="V36" s="31" t="str">
        <f t="shared" si="2"/>
        <v/>
      </c>
      <c r="X36" s="28"/>
      <c r="Y36" s="25">
        <f t="shared" si="19"/>
        <v>2000</v>
      </c>
      <c r="Z36" s="26">
        <f t="shared" si="13"/>
        <v>0</v>
      </c>
      <c r="AA36" s="27"/>
      <c r="AB36" s="30">
        <f t="shared" si="3"/>
        <v>0</v>
      </c>
      <c r="AC36" s="31" t="str">
        <f t="shared" si="4"/>
        <v/>
      </c>
      <c r="AE36" s="28"/>
      <c r="AF36" s="25">
        <f t="shared" si="20"/>
        <v>2000</v>
      </c>
      <c r="AG36" s="26">
        <f t="shared" si="14"/>
        <v>0</v>
      </c>
      <c r="AH36" s="27"/>
      <c r="AI36" s="30">
        <f t="shared" si="5"/>
        <v>0</v>
      </c>
      <c r="AJ36" s="31" t="str">
        <f t="shared" si="6"/>
        <v/>
      </c>
      <c r="AL36" s="28"/>
      <c r="AM36" s="25">
        <f t="shared" si="21"/>
        <v>2000</v>
      </c>
      <c r="AN36" s="26">
        <f t="shared" si="15"/>
        <v>0</v>
      </c>
      <c r="AO36" s="27"/>
      <c r="AP36" s="30">
        <f t="shared" si="7"/>
        <v>0</v>
      </c>
      <c r="AQ36" s="31" t="str">
        <f t="shared" si="8"/>
        <v/>
      </c>
    </row>
    <row r="37" spans="2:43" x14ac:dyDescent="0.2">
      <c r="B37" s="33"/>
      <c r="C37" s="21"/>
      <c r="D37" s="22"/>
      <c r="E37" s="23"/>
      <c r="F37" s="24"/>
      <c r="G37" s="25">
        <f t="shared" si="22"/>
        <v>2000</v>
      </c>
      <c r="H37" s="26">
        <f t="shared" si="0"/>
        <v>0</v>
      </c>
      <c r="I37" s="27"/>
      <c r="J37" s="28"/>
      <c r="K37" s="25">
        <f t="shared" si="17"/>
        <v>2000</v>
      </c>
      <c r="L37" s="26">
        <f t="shared" si="9"/>
        <v>0</v>
      </c>
      <c r="M37" s="27"/>
      <c r="N37" s="30">
        <f t="shared" si="10"/>
        <v>0</v>
      </c>
      <c r="O37" s="31" t="str">
        <f t="shared" si="11"/>
        <v/>
      </c>
      <c r="Q37" s="28"/>
      <c r="R37" s="25">
        <f t="shared" si="18"/>
        <v>2000</v>
      </c>
      <c r="S37" s="26">
        <f t="shared" si="12"/>
        <v>0</v>
      </c>
      <c r="T37" s="27"/>
      <c r="U37" s="30">
        <f t="shared" si="1"/>
        <v>0</v>
      </c>
      <c r="V37" s="31" t="str">
        <f t="shared" si="2"/>
        <v/>
      </c>
      <c r="X37" s="28"/>
      <c r="Y37" s="25">
        <f t="shared" si="19"/>
        <v>2000</v>
      </c>
      <c r="Z37" s="26">
        <f t="shared" si="13"/>
        <v>0</v>
      </c>
      <c r="AA37" s="27"/>
      <c r="AB37" s="30">
        <f t="shared" si="3"/>
        <v>0</v>
      </c>
      <c r="AC37" s="31" t="str">
        <f t="shared" si="4"/>
        <v/>
      </c>
      <c r="AE37" s="28"/>
      <c r="AF37" s="25">
        <f t="shared" si="20"/>
        <v>2000</v>
      </c>
      <c r="AG37" s="26">
        <f t="shared" si="14"/>
        <v>0</v>
      </c>
      <c r="AH37" s="27"/>
      <c r="AI37" s="30">
        <f t="shared" si="5"/>
        <v>0</v>
      </c>
      <c r="AJ37" s="31" t="str">
        <f t="shared" si="6"/>
        <v/>
      </c>
      <c r="AL37" s="28"/>
      <c r="AM37" s="25">
        <f t="shared" si="21"/>
        <v>2000</v>
      </c>
      <c r="AN37" s="26">
        <f t="shared" si="15"/>
        <v>0</v>
      </c>
      <c r="AO37" s="27"/>
      <c r="AP37" s="30">
        <f t="shared" si="7"/>
        <v>0</v>
      </c>
      <c r="AQ37" s="31" t="str">
        <f t="shared" si="8"/>
        <v/>
      </c>
    </row>
    <row r="38" spans="2:43" x14ac:dyDescent="0.2">
      <c r="B38" s="33"/>
      <c r="C38" s="21"/>
      <c r="D38" s="22"/>
      <c r="E38" s="23"/>
      <c r="F38" s="24"/>
      <c r="G38" s="25">
        <f t="shared" si="22"/>
        <v>2000</v>
      </c>
      <c r="H38" s="26">
        <f t="shared" si="0"/>
        <v>0</v>
      </c>
      <c r="I38" s="27"/>
      <c r="J38" s="28"/>
      <c r="K38" s="25">
        <f t="shared" si="17"/>
        <v>2000</v>
      </c>
      <c r="L38" s="26">
        <f t="shared" si="9"/>
        <v>0</v>
      </c>
      <c r="M38" s="27"/>
      <c r="N38" s="30">
        <f t="shared" si="10"/>
        <v>0</v>
      </c>
      <c r="O38" s="31" t="str">
        <f t="shared" si="11"/>
        <v/>
      </c>
      <c r="Q38" s="28"/>
      <c r="R38" s="25">
        <f t="shared" si="18"/>
        <v>2000</v>
      </c>
      <c r="S38" s="26">
        <f t="shared" si="12"/>
        <v>0</v>
      </c>
      <c r="T38" s="27"/>
      <c r="U38" s="30">
        <f t="shared" si="1"/>
        <v>0</v>
      </c>
      <c r="V38" s="31" t="str">
        <f t="shared" si="2"/>
        <v/>
      </c>
      <c r="X38" s="28"/>
      <c r="Y38" s="25">
        <f t="shared" si="19"/>
        <v>2000</v>
      </c>
      <c r="Z38" s="26">
        <f t="shared" si="13"/>
        <v>0</v>
      </c>
      <c r="AA38" s="27"/>
      <c r="AB38" s="30">
        <f t="shared" si="3"/>
        <v>0</v>
      </c>
      <c r="AC38" s="31" t="str">
        <f t="shared" si="4"/>
        <v/>
      </c>
      <c r="AE38" s="28"/>
      <c r="AF38" s="25">
        <f t="shared" si="20"/>
        <v>2000</v>
      </c>
      <c r="AG38" s="26">
        <f t="shared" si="14"/>
        <v>0</v>
      </c>
      <c r="AH38" s="27"/>
      <c r="AI38" s="30">
        <f t="shared" si="5"/>
        <v>0</v>
      </c>
      <c r="AJ38" s="31" t="str">
        <f t="shared" si="6"/>
        <v/>
      </c>
      <c r="AL38" s="28"/>
      <c r="AM38" s="25">
        <f t="shared" si="21"/>
        <v>2000</v>
      </c>
      <c r="AN38" s="26">
        <f t="shared" si="15"/>
        <v>0</v>
      </c>
      <c r="AO38" s="27"/>
      <c r="AP38" s="30">
        <f t="shared" si="7"/>
        <v>0</v>
      </c>
      <c r="AQ38" s="31" t="str">
        <f t="shared" si="8"/>
        <v/>
      </c>
    </row>
    <row r="39" spans="2:43" s="45" customFormat="1" x14ac:dyDescent="0.2">
      <c r="B39" s="34" t="s">
        <v>33</v>
      </c>
      <c r="C39" s="35"/>
      <c r="D39" s="36"/>
      <c r="E39" s="35"/>
      <c r="F39" s="37"/>
      <c r="G39" s="38"/>
      <c r="H39" s="39">
        <f>SUM(H23:H38)</f>
        <v>58.72</v>
      </c>
      <c r="I39" s="40"/>
      <c r="J39" s="41"/>
      <c r="K39" s="42"/>
      <c r="L39" s="39">
        <f>SUM(L23:L38)</f>
        <v>61.11</v>
      </c>
      <c r="M39" s="40"/>
      <c r="N39" s="43">
        <f t="shared" si="10"/>
        <v>2.3900000000000006</v>
      </c>
      <c r="O39" s="44">
        <f t="shared" si="11"/>
        <v>4.0701634877384207E-2</v>
      </c>
      <c r="Q39" s="41"/>
      <c r="R39" s="42"/>
      <c r="S39" s="39">
        <f>SUM(S23:S38)</f>
        <v>63.290000000000006</v>
      </c>
      <c r="T39" s="40"/>
      <c r="U39" s="43">
        <f t="shared" si="1"/>
        <v>2.1800000000000068</v>
      </c>
      <c r="V39" s="44">
        <f t="shared" si="2"/>
        <v>3.5673375879561556E-2</v>
      </c>
      <c r="X39" s="41"/>
      <c r="Y39" s="42"/>
      <c r="Z39" s="39">
        <f>SUM(Z23:Z38)</f>
        <v>66.19</v>
      </c>
      <c r="AA39" s="40"/>
      <c r="AB39" s="43">
        <f t="shared" si="3"/>
        <v>2.8999999999999915</v>
      </c>
      <c r="AC39" s="44">
        <f t="shared" si="4"/>
        <v>4.5820824774845809E-2</v>
      </c>
      <c r="AE39" s="41"/>
      <c r="AF39" s="42"/>
      <c r="AG39" s="39">
        <f>SUM(AG23:AG38)</f>
        <v>68.819999999999993</v>
      </c>
      <c r="AH39" s="40"/>
      <c r="AI39" s="43">
        <f t="shared" si="5"/>
        <v>2.6299999999999955</v>
      </c>
      <c r="AJ39" s="44">
        <f t="shared" si="6"/>
        <v>3.9734098806466167E-2</v>
      </c>
      <c r="AL39" s="41"/>
      <c r="AM39" s="42"/>
      <c r="AN39" s="39">
        <f>SUM(AN23:AN38)</f>
        <v>70.13</v>
      </c>
      <c r="AO39" s="40"/>
      <c r="AP39" s="43">
        <f t="shared" si="7"/>
        <v>1.3100000000000023</v>
      </c>
      <c r="AQ39" s="44">
        <f t="shared" si="8"/>
        <v>1.9035164196454554E-2</v>
      </c>
    </row>
    <row r="40" spans="2:43" ht="38.25" x14ac:dyDescent="0.2">
      <c r="B40" s="46" t="str">
        <f>+'Res (100)'!B40</f>
        <v>Deferral/Variance Account Disposition Rate Rider Group 1</v>
      </c>
      <c r="C40" s="21"/>
      <c r="D40" s="22" t="s">
        <v>30</v>
      </c>
      <c r="E40" s="23"/>
      <c r="F40" s="24">
        <v>0</v>
      </c>
      <c r="G40" s="25">
        <f>$F$18</f>
        <v>2000</v>
      </c>
      <c r="H40" s="26">
        <f>G40*F40</f>
        <v>0</v>
      </c>
      <c r="I40" s="27"/>
      <c r="J40" s="50">
        <f>+'SC (1000)'!J40</f>
        <v>-8.4000000000000003E-4</v>
      </c>
      <c r="K40" s="25">
        <f>$F$18</f>
        <v>2000</v>
      </c>
      <c r="L40" s="26">
        <f>K40*J40</f>
        <v>-1.6800000000000002</v>
      </c>
      <c r="M40" s="27"/>
      <c r="N40" s="30">
        <f>L40-H40</f>
        <v>-1.6800000000000002</v>
      </c>
      <c r="O40" s="31" t="str">
        <f>IF((H40)=0,"",(N40/H40))</f>
        <v/>
      </c>
      <c r="Q40" s="28"/>
      <c r="R40" s="25">
        <f>$F$18</f>
        <v>2000</v>
      </c>
      <c r="S40" s="26">
        <f>R40*Q40</f>
        <v>0</v>
      </c>
      <c r="T40" s="27"/>
      <c r="U40" s="30">
        <f t="shared" si="1"/>
        <v>1.6800000000000002</v>
      </c>
      <c r="V40" s="31">
        <f t="shared" si="2"/>
        <v>-1</v>
      </c>
      <c r="X40" s="28"/>
      <c r="Y40" s="25">
        <f>$F$18</f>
        <v>2000</v>
      </c>
      <c r="Z40" s="26">
        <f>Y40*X40</f>
        <v>0</v>
      </c>
      <c r="AA40" s="27"/>
      <c r="AB40" s="30">
        <f t="shared" si="3"/>
        <v>0</v>
      </c>
      <c r="AC40" s="31" t="str">
        <f t="shared" si="4"/>
        <v/>
      </c>
      <c r="AE40" s="28"/>
      <c r="AF40" s="25">
        <f>$F$18</f>
        <v>2000</v>
      </c>
      <c r="AG40" s="26">
        <f>AF40*AE40</f>
        <v>0</v>
      </c>
      <c r="AH40" s="27"/>
      <c r="AI40" s="30">
        <f t="shared" si="5"/>
        <v>0</v>
      </c>
      <c r="AJ40" s="31" t="str">
        <f t="shared" si="6"/>
        <v/>
      </c>
      <c r="AL40" s="28"/>
      <c r="AM40" s="25">
        <f>$F$18</f>
        <v>2000</v>
      </c>
      <c r="AN40" s="26">
        <f>AM40*AL40</f>
        <v>0</v>
      </c>
      <c r="AO40" s="27"/>
      <c r="AP40" s="30">
        <f t="shared" si="7"/>
        <v>0</v>
      </c>
      <c r="AQ40" s="31" t="str">
        <f t="shared" si="8"/>
        <v/>
      </c>
    </row>
    <row r="41" spans="2:43" ht="38.25" x14ac:dyDescent="0.2">
      <c r="B41" s="46" t="str">
        <f>+'Res (100)'!B41</f>
        <v>Deferral/Variance Account Disposition Rate Rider Group 2</v>
      </c>
      <c r="C41" s="21"/>
      <c r="D41" s="22" t="s">
        <v>30</v>
      </c>
      <c r="E41" s="23"/>
      <c r="F41" s="24"/>
      <c r="G41" s="25">
        <f t="shared" ref="G41:G43" si="23">$F$18</f>
        <v>2000</v>
      </c>
      <c r="H41" s="26">
        <f t="shared" ref="H41:H45" si="24">G41*F41</f>
        <v>0</v>
      </c>
      <c r="I41" s="47"/>
      <c r="J41" s="50">
        <f>+'SC (1000)'!J41</f>
        <v>1.3600000000000001E-3</v>
      </c>
      <c r="K41" s="25">
        <f t="shared" ref="K41:K43" si="25">$F$18</f>
        <v>2000</v>
      </c>
      <c r="L41" s="26">
        <f t="shared" ref="L41:L45" si="26">K41*J41</f>
        <v>2.72</v>
      </c>
      <c r="M41" s="48"/>
      <c r="N41" s="30">
        <f t="shared" ref="N41:N45" si="27">L41-H41</f>
        <v>2.72</v>
      </c>
      <c r="O41" s="31" t="str">
        <f t="shared" ref="O41:O65" si="28">IF((H41)=0,"",(N41/H41))</f>
        <v/>
      </c>
      <c r="Q41" s="28"/>
      <c r="R41" s="25">
        <f t="shared" ref="R41:R43" si="29">$F$18</f>
        <v>2000</v>
      </c>
      <c r="S41" s="26">
        <f t="shared" ref="S41:S43" si="30">R41*Q41</f>
        <v>0</v>
      </c>
      <c r="T41" s="48"/>
      <c r="U41" s="30">
        <f t="shared" si="1"/>
        <v>-2.72</v>
      </c>
      <c r="V41" s="31">
        <f t="shared" si="2"/>
        <v>-1</v>
      </c>
      <c r="X41" s="28"/>
      <c r="Y41" s="25">
        <f t="shared" ref="Y41:Y43" si="31">$F$18</f>
        <v>2000</v>
      </c>
      <c r="Z41" s="26">
        <f t="shared" ref="Z41:Z43" si="32">Y41*X41</f>
        <v>0</v>
      </c>
      <c r="AA41" s="48"/>
      <c r="AB41" s="30">
        <f t="shared" si="3"/>
        <v>0</v>
      </c>
      <c r="AC41" s="31" t="str">
        <f t="shared" si="4"/>
        <v/>
      </c>
      <c r="AE41" s="28"/>
      <c r="AF41" s="25">
        <f t="shared" ref="AF41:AF43" si="33">$F$18</f>
        <v>2000</v>
      </c>
      <c r="AG41" s="26">
        <f t="shared" ref="AG41:AG43" si="34">AF41*AE41</f>
        <v>0</v>
      </c>
      <c r="AH41" s="48"/>
      <c r="AI41" s="30">
        <f t="shared" si="5"/>
        <v>0</v>
      </c>
      <c r="AJ41" s="31" t="str">
        <f t="shared" si="6"/>
        <v/>
      </c>
      <c r="AL41" s="28"/>
      <c r="AM41" s="25">
        <f t="shared" ref="AM41:AM43" si="35">$F$18</f>
        <v>2000</v>
      </c>
      <c r="AN41" s="26">
        <f t="shared" ref="AN41:AN43" si="36">AM41*AL41</f>
        <v>0</v>
      </c>
      <c r="AO41" s="48"/>
      <c r="AP41" s="30">
        <f t="shared" si="7"/>
        <v>0</v>
      </c>
      <c r="AQ41" s="31" t="str">
        <f t="shared" si="8"/>
        <v/>
      </c>
    </row>
    <row r="42" spans="2:43" ht="38.25" x14ac:dyDescent="0.2">
      <c r="B42" s="46" t="str">
        <f>+'Res (100)'!B42</f>
        <v>Deferral / Variance Accounts Balances (excluding Global Adj.) - NON-WMP</v>
      </c>
      <c r="C42" s="21"/>
      <c r="D42" s="22" t="s">
        <v>30</v>
      </c>
      <c r="E42" s="23"/>
      <c r="F42" s="24"/>
      <c r="G42" s="25">
        <f t="shared" si="23"/>
        <v>2000</v>
      </c>
      <c r="H42" s="26">
        <f t="shared" si="24"/>
        <v>0</v>
      </c>
      <c r="I42" s="47"/>
      <c r="J42" s="28">
        <f>+'SC (1000)'!J42</f>
        <v>-1.5089999999999999E-3</v>
      </c>
      <c r="K42" s="25">
        <f t="shared" si="25"/>
        <v>2000</v>
      </c>
      <c r="L42" s="26">
        <f t="shared" si="26"/>
        <v>-3.0179999999999998</v>
      </c>
      <c r="M42" s="48"/>
      <c r="N42" s="30">
        <f t="shared" si="27"/>
        <v>-3.0179999999999998</v>
      </c>
      <c r="O42" s="31" t="str">
        <f t="shared" si="28"/>
        <v/>
      </c>
      <c r="Q42" s="28"/>
      <c r="R42" s="25">
        <f t="shared" si="29"/>
        <v>2000</v>
      </c>
      <c r="S42" s="26">
        <f t="shared" si="30"/>
        <v>0</v>
      </c>
      <c r="T42" s="48"/>
      <c r="U42" s="30">
        <f t="shared" si="1"/>
        <v>3.0179999999999998</v>
      </c>
      <c r="V42" s="31">
        <f t="shared" si="2"/>
        <v>-1</v>
      </c>
      <c r="X42" s="28"/>
      <c r="Y42" s="25">
        <f t="shared" si="31"/>
        <v>2000</v>
      </c>
      <c r="Z42" s="26">
        <f t="shared" si="32"/>
        <v>0</v>
      </c>
      <c r="AA42" s="48"/>
      <c r="AB42" s="30">
        <f t="shared" si="3"/>
        <v>0</v>
      </c>
      <c r="AC42" s="31" t="str">
        <f t="shared" si="4"/>
        <v/>
      </c>
      <c r="AE42" s="28"/>
      <c r="AF42" s="25">
        <f t="shared" si="33"/>
        <v>2000</v>
      </c>
      <c r="AG42" s="26">
        <f t="shared" si="34"/>
        <v>0</v>
      </c>
      <c r="AH42" s="48"/>
      <c r="AI42" s="30">
        <f t="shared" si="5"/>
        <v>0</v>
      </c>
      <c r="AJ42" s="31" t="str">
        <f t="shared" si="6"/>
        <v/>
      </c>
      <c r="AL42" s="28"/>
      <c r="AM42" s="25">
        <f t="shared" si="35"/>
        <v>2000</v>
      </c>
      <c r="AN42" s="26">
        <f t="shared" si="36"/>
        <v>0</v>
      </c>
      <c r="AO42" s="48"/>
      <c r="AP42" s="30">
        <f t="shared" si="7"/>
        <v>0</v>
      </c>
      <c r="AQ42" s="31" t="str">
        <f t="shared" si="8"/>
        <v/>
      </c>
    </row>
    <row r="43" spans="2:43" x14ac:dyDescent="0.2">
      <c r="B43" s="46"/>
      <c r="C43" s="21"/>
      <c r="D43" s="22"/>
      <c r="E43" s="23"/>
      <c r="F43" s="24"/>
      <c r="G43" s="25">
        <f t="shared" si="23"/>
        <v>2000</v>
      </c>
      <c r="H43" s="26">
        <f t="shared" si="24"/>
        <v>0</v>
      </c>
      <c r="I43" s="47"/>
      <c r="J43" s="28"/>
      <c r="K43" s="25">
        <f t="shared" si="25"/>
        <v>2000</v>
      </c>
      <c r="L43" s="26">
        <f t="shared" si="26"/>
        <v>0</v>
      </c>
      <c r="M43" s="48"/>
      <c r="N43" s="30">
        <f t="shared" si="27"/>
        <v>0</v>
      </c>
      <c r="O43" s="31" t="str">
        <f t="shared" si="28"/>
        <v/>
      </c>
      <c r="Q43" s="28"/>
      <c r="R43" s="25">
        <f t="shared" si="29"/>
        <v>2000</v>
      </c>
      <c r="S43" s="26">
        <f t="shared" si="30"/>
        <v>0</v>
      </c>
      <c r="T43" s="48"/>
      <c r="U43" s="30">
        <f t="shared" si="1"/>
        <v>0</v>
      </c>
      <c r="V43" s="31" t="str">
        <f t="shared" si="2"/>
        <v/>
      </c>
      <c r="X43" s="28"/>
      <c r="Y43" s="25">
        <f t="shared" si="31"/>
        <v>2000</v>
      </c>
      <c r="Z43" s="26">
        <f t="shared" si="32"/>
        <v>0</v>
      </c>
      <c r="AA43" s="48"/>
      <c r="AB43" s="30">
        <f t="shared" si="3"/>
        <v>0</v>
      </c>
      <c r="AC43" s="31" t="str">
        <f t="shared" si="4"/>
        <v/>
      </c>
      <c r="AE43" s="28"/>
      <c r="AF43" s="25">
        <f t="shared" si="33"/>
        <v>2000</v>
      </c>
      <c r="AG43" s="26">
        <f t="shared" si="34"/>
        <v>0</v>
      </c>
      <c r="AH43" s="48"/>
      <c r="AI43" s="30">
        <f t="shared" si="5"/>
        <v>0</v>
      </c>
      <c r="AJ43" s="31" t="str">
        <f t="shared" si="6"/>
        <v/>
      </c>
      <c r="AL43" s="28"/>
      <c r="AM43" s="25">
        <f t="shared" si="35"/>
        <v>2000</v>
      </c>
      <c r="AN43" s="26">
        <f t="shared" si="36"/>
        <v>0</v>
      </c>
      <c r="AO43" s="48"/>
      <c r="AP43" s="30">
        <f t="shared" si="7"/>
        <v>0</v>
      </c>
      <c r="AQ43" s="31" t="str">
        <f t="shared" si="8"/>
        <v/>
      </c>
    </row>
    <row r="44" spans="2:43" x14ac:dyDescent="0.2">
      <c r="B44" s="49" t="s">
        <v>35</v>
      </c>
      <c r="C44" s="21"/>
      <c r="D44" s="22" t="s">
        <v>30</v>
      </c>
      <c r="E44" s="23"/>
      <c r="F44" s="50">
        <v>6.0000000000000002E-5</v>
      </c>
      <c r="G44" s="51">
        <f>$F$18*(1+F74)</f>
        <v>2071.6</v>
      </c>
      <c r="H44" s="26">
        <f>G44*F44</f>
        <v>0.124296</v>
      </c>
      <c r="I44" s="27"/>
      <c r="J44" s="52">
        <v>6.0000000000000002E-5</v>
      </c>
      <c r="K44" s="51">
        <f>$F$18*(1+J74)</f>
        <v>2067</v>
      </c>
      <c r="L44" s="26">
        <f>K44*J44</f>
        <v>0.12402000000000001</v>
      </c>
      <c r="M44" s="27"/>
      <c r="N44" s="30">
        <f>L44-H44</f>
        <v>-2.7599999999999847E-4</v>
      </c>
      <c r="O44" s="31">
        <f>IF((H44)=0,"",(N44/H44))</f>
        <v>-2.2205058891677804E-3</v>
      </c>
      <c r="Q44" s="52">
        <f>+J44</f>
        <v>6.0000000000000002E-5</v>
      </c>
      <c r="R44" s="51">
        <f>$F$18*(1+Q74)</f>
        <v>2067</v>
      </c>
      <c r="S44" s="26">
        <f>R44*Q44</f>
        <v>0.12402000000000001</v>
      </c>
      <c r="T44" s="27"/>
      <c r="U44" s="30">
        <f t="shared" si="1"/>
        <v>0</v>
      </c>
      <c r="V44" s="31">
        <f t="shared" si="2"/>
        <v>0</v>
      </c>
      <c r="X44" s="52">
        <f>+Q44</f>
        <v>6.0000000000000002E-5</v>
      </c>
      <c r="Y44" s="51">
        <f>$F$18*(1+X74)</f>
        <v>2067</v>
      </c>
      <c r="Z44" s="26">
        <f>Y44*X44</f>
        <v>0.12402000000000001</v>
      </c>
      <c r="AA44" s="27"/>
      <c r="AB44" s="30">
        <f t="shared" si="3"/>
        <v>0</v>
      </c>
      <c r="AC44" s="31">
        <f t="shared" si="4"/>
        <v>0</v>
      </c>
      <c r="AE44" s="52">
        <f>+X44</f>
        <v>6.0000000000000002E-5</v>
      </c>
      <c r="AF44" s="51">
        <f>$F$18*(1+AE74)</f>
        <v>2067</v>
      </c>
      <c r="AG44" s="26">
        <f>AF44*AE44</f>
        <v>0.12402000000000001</v>
      </c>
      <c r="AH44" s="27"/>
      <c r="AI44" s="30">
        <f t="shared" si="5"/>
        <v>0</v>
      </c>
      <c r="AJ44" s="31">
        <f t="shared" si="6"/>
        <v>0</v>
      </c>
      <c r="AL44" s="52">
        <f>+AE44</f>
        <v>6.0000000000000002E-5</v>
      </c>
      <c r="AM44" s="51">
        <f>$F$18*(1+AL74)</f>
        <v>2067</v>
      </c>
      <c r="AN44" s="26">
        <f>AM44*AL44</f>
        <v>0.12402000000000001</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71.599999999999909</v>
      </c>
      <c r="H45" s="26">
        <f t="shared" si="24"/>
        <v>7.3132239999999911</v>
      </c>
      <c r="I45" s="27"/>
      <c r="J45" s="55">
        <f>0.64*$J$55+0.18*$J$56+0.18*$J$57</f>
        <v>0.10214000000000001</v>
      </c>
      <c r="K45" s="54">
        <f>$F$18*(1+$J$74)-$F$18</f>
        <v>67</v>
      </c>
      <c r="L45" s="26">
        <f t="shared" si="26"/>
        <v>6.8433800000000007</v>
      </c>
      <c r="M45" s="27"/>
      <c r="N45" s="30">
        <f t="shared" si="27"/>
        <v>-0.46984399999999038</v>
      </c>
      <c r="O45" s="31">
        <f t="shared" si="28"/>
        <v>-6.4245810055864688E-2</v>
      </c>
      <c r="Q45" s="55">
        <f>0.64*$Q$55+0.18*$Q$56+0.18*$Q$57</f>
        <v>0.10214000000000001</v>
      </c>
      <c r="R45" s="54">
        <f>$F$18*(1+Q74)-$F$18</f>
        <v>67</v>
      </c>
      <c r="S45" s="26">
        <f t="shared" ref="S45" si="37">R45*Q45</f>
        <v>6.8433800000000007</v>
      </c>
      <c r="T45" s="27"/>
      <c r="U45" s="30">
        <f t="shared" si="1"/>
        <v>0</v>
      </c>
      <c r="V45" s="31">
        <f t="shared" si="2"/>
        <v>0</v>
      </c>
      <c r="X45" s="55">
        <f>0.64*$X$55+0.18*$X$56+0.18*$X$57</f>
        <v>0.10214000000000001</v>
      </c>
      <c r="Y45" s="54">
        <f>$F$18*(1+X74)-$F$18</f>
        <v>67</v>
      </c>
      <c r="Z45" s="26">
        <f t="shared" ref="Z45" si="38">Y45*X45</f>
        <v>6.8433800000000007</v>
      </c>
      <c r="AA45" s="27"/>
      <c r="AB45" s="30">
        <f t="shared" si="3"/>
        <v>0</v>
      </c>
      <c r="AC45" s="31">
        <f t="shared" si="4"/>
        <v>0</v>
      </c>
      <c r="AE45" s="55">
        <f>0.64*$AE$55+0.18*$AE$56+0.18*$AE$57</f>
        <v>0.10214000000000001</v>
      </c>
      <c r="AF45" s="54">
        <f>$F$18*(1+AE74)-$F$18</f>
        <v>67</v>
      </c>
      <c r="AG45" s="26">
        <f t="shared" ref="AG45" si="39">AF45*AE45</f>
        <v>6.8433800000000007</v>
      </c>
      <c r="AH45" s="27"/>
      <c r="AI45" s="30">
        <f t="shared" si="5"/>
        <v>0</v>
      </c>
      <c r="AJ45" s="31">
        <f t="shared" si="6"/>
        <v>0</v>
      </c>
      <c r="AL45" s="55">
        <f>0.64*$AL$55+0.18*$AL$56+0.18*$AL$57</f>
        <v>0.10214000000000001</v>
      </c>
      <c r="AM45" s="54">
        <f>$F$18*(1+AL74)-$F$18</f>
        <v>67</v>
      </c>
      <c r="AN45" s="26">
        <f t="shared" ref="AN45" si="40">AM45*AL45</f>
        <v>6.8433800000000007</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8"/>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66.947519999999997</v>
      </c>
      <c r="I47" s="40"/>
      <c r="J47" s="59"/>
      <c r="K47" s="61"/>
      <c r="L47" s="60">
        <f>SUM(L40:L46)+L39</f>
        <v>66.889399999999995</v>
      </c>
      <c r="M47" s="40"/>
      <c r="N47" s="43">
        <f t="shared" ref="N47:N65" si="41">L47-H47</f>
        <v>-5.8120000000002392E-2</v>
      </c>
      <c r="O47" s="44">
        <f t="shared" si="28"/>
        <v>-8.6814268848199897E-4</v>
      </c>
      <c r="Q47" s="59"/>
      <c r="R47" s="61"/>
      <c r="S47" s="60">
        <f>SUM(S40:S46)+S39</f>
        <v>71.04740000000001</v>
      </c>
      <c r="T47" s="40"/>
      <c r="U47" s="43">
        <f t="shared" si="1"/>
        <v>4.1580000000000155</v>
      </c>
      <c r="V47" s="44">
        <f t="shared" si="2"/>
        <v>6.2162315703235729E-2</v>
      </c>
      <c r="X47" s="59"/>
      <c r="Y47" s="61"/>
      <c r="Z47" s="60">
        <f>SUM(Z40:Z46)+Z39</f>
        <v>73.947400000000002</v>
      </c>
      <c r="AA47" s="40"/>
      <c r="AB47" s="43">
        <f t="shared" si="3"/>
        <v>2.8999999999999915</v>
      </c>
      <c r="AC47" s="44">
        <f t="shared" si="4"/>
        <v>4.0817820215799466E-2</v>
      </c>
      <c r="AE47" s="59"/>
      <c r="AF47" s="61"/>
      <c r="AG47" s="60">
        <f>SUM(AG40:AG46)+AG39</f>
        <v>76.577399999999997</v>
      </c>
      <c r="AH47" s="40"/>
      <c r="AI47" s="43">
        <f t="shared" si="5"/>
        <v>2.6299999999999955</v>
      </c>
      <c r="AJ47" s="44">
        <f t="shared" si="6"/>
        <v>3.5565821110681316E-2</v>
      </c>
      <c r="AL47" s="59"/>
      <c r="AM47" s="61"/>
      <c r="AN47" s="60">
        <f>SUM(AN40:AN46)+AN39</f>
        <v>77.8874</v>
      </c>
      <c r="AO47" s="40"/>
      <c r="AP47" s="43">
        <f t="shared" si="7"/>
        <v>1.3100000000000023</v>
      </c>
      <c r="AQ47" s="44">
        <f t="shared" si="8"/>
        <v>1.7106874874310205E-2</v>
      </c>
    </row>
    <row r="48" spans="2:43" x14ac:dyDescent="0.2">
      <c r="B48" s="27" t="s">
        <v>39</v>
      </c>
      <c r="C48" s="27"/>
      <c r="D48" s="62" t="s">
        <v>30</v>
      </c>
      <c r="E48" s="63"/>
      <c r="F48" s="28">
        <v>7.0000000000000001E-3</v>
      </c>
      <c r="G48" s="64">
        <f>F18*(1+F74)</f>
        <v>2071.6</v>
      </c>
      <c r="H48" s="26">
        <f>G48*F48</f>
        <v>14.501199999999999</v>
      </c>
      <c r="I48" s="27"/>
      <c r="J48" s="28">
        <f>+F48</f>
        <v>7.0000000000000001E-3</v>
      </c>
      <c r="K48" s="65">
        <f>F18*(1+J74)</f>
        <v>2067</v>
      </c>
      <c r="L48" s="26">
        <f>K48*J48</f>
        <v>14.468999999999999</v>
      </c>
      <c r="M48" s="27"/>
      <c r="N48" s="30">
        <f t="shared" si="41"/>
        <v>-3.2199999999999562E-2</v>
      </c>
      <c r="O48" s="31">
        <f t="shared" si="28"/>
        <v>-2.2205058891677631E-3</v>
      </c>
      <c r="Q48" s="28">
        <f>+J48</f>
        <v>7.0000000000000001E-3</v>
      </c>
      <c r="R48" s="65">
        <f>$F$18*(1+Q74)</f>
        <v>2067</v>
      </c>
      <c r="S48" s="26">
        <f>R48*Q48</f>
        <v>14.468999999999999</v>
      </c>
      <c r="T48" s="27"/>
      <c r="U48" s="30">
        <f t="shared" si="1"/>
        <v>0</v>
      </c>
      <c r="V48" s="31">
        <f t="shared" si="2"/>
        <v>0</v>
      </c>
      <c r="X48" s="28">
        <f>+Q48</f>
        <v>7.0000000000000001E-3</v>
      </c>
      <c r="Y48" s="65">
        <f>$F$18*(1+X74)</f>
        <v>2067</v>
      </c>
      <c r="Z48" s="26">
        <f>Y48*X48</f>
        <v>14.468999999999999</v>
      </c>
      <c r="AA48" s="27"/>
      <c r="AB48" s="30">
        <f t="shared" si="3"/>
        <v>0</v>
      </c>
      <c r="AC48" s="31">
        <f t="shared" si="4"/>
        <v>0</v>
      </c>
      <c r="AE48" s="28">
        <f>+X48</f>
        <v>7.0000000000000001E-3</v>
      </c>
      <c r="AF48" s="65">
        <f>$F$18*(1+AE74)</f>
        <v>2067</v>
      </c>
      <c r="AG48" s="26">
        <f>AF48*AE48</f>
        <v>14.468999999999999</v>
      </c>
      <c r="AH48" s="27"/>
      <c r="AI48" s="30">
        <f t="shared" si="5"/>
        <v>0</v>
      </c>
      <c r="AJ48" s="31">
        <f t="shared" si="6"/>
        <v>0</v>
      </c>
      <c r="AL48" s="28">
        <f>+AE48</f>
        <v>7.0000000000000001E-3</v>
      </c>
      <c r="AM48" s="65">
        <f>$F$18*(1+AL74)</f>
        <v>2067</v>
      </c>
      <c r="AN48" s="26">
        <f>AM48*AL48</f>
        <v>14.468999999999999</v>
      </c>
      <c r="AO48" s="27"/>
      <c r="AP48" s="30">
        <f t="shared" si="7"/>
        <v>0</v>
      </c>
      <c r="AQ48" s="31">
        <f t="shared" si="8"/>
        <v>0</v>
      </c>
    </row>
    <row r="49" spans="2:43" ht="25.5" x14ac:dyDescent="0.2">
      <c r="B49" s="66" t="s">
        <v>40</v>
      </c>
      <c r="C49" s="27"/>
      <c r="D49" s="62" t="s">
        <v>30</v>
      </c>
      <c r="E49" s="63"/>
      <c r="F49" s="28">
        <v>4.0000000000000001E-3</v>
      </c>
      <c r="G49" s="64">
        <f>G48</f>
        <v>2071.6</v>
      </c>
      <c r="H49" s="26">
        <f>G49*F49</f>
        <v>8.2864000000000004</v>
      </c>
      <c r="I49" s="27"/>
      <c r="J49" s="28">
        <f>+F49</f>
        <v>4.0000000000000001E-3</v>
      </c>
      <c r="K49" s="65">
        <f>K48</f>
        <v>2067</v>
      </c>
      <c r="L49" s="26">
        <f>K49*J49</f>
        <v>8.2680000000000007</v>
      </c>
      <c r="M49" s="27"/>
      <c r="N49" s="30">
        <f t="shared" si="41"/>
        <v>-1.839999999999975E-2</v>
      </c>
      <c r="O49" s="31">
        <f t="shared" si="28"/>
        <v>-2.2205058891677626E-3</v>
      </c>
      <c r="Q49" s="28">
        <f>+J49</f>
        <v>4.0000000000000001E-3</v>
      </c>
      <c r="R49" s="65">
        <f>R48</f>
        <v>2067</v>
      </c>
      <c r="S49" s="26">
        <f>R49*Q49</f>
        <v>8.2680000000000007</v>
      </c>
      <c r="T49" s="27"/>
      <c r="U49" s="30">
        <f t="shared" si="1"/>
        <v>0</v>
      </c>
      <c r="V49" s="31">
        <f t="shared" si="2"/>
        <v>0</v>
      </c>
      <c r="X49" s="28">
        <f>+Q49</f>
        <v>4.0000000000000001E-3</v>
      </c>
      <c r="Y49" s="65">
        <f>Y48</f>
        <v>2067</v>
      </c>
      <c r="Z49" s="26">
        <f>Y49*X49</f>
        <v>8.2680000000000007</v>
      </c>
      <c r="AA49" s="27"/>
      <c r="AB49" s="30">
        <f t="shared" si="3"/>
        <v>0</v>
      </c>
      <c r="AC49" s="31">
        <f t="shared" si="4"/>
        <v>0</v>
      </c>
      <c r="AE49" s="28">
        <f>+X49</f>
        <v>4.0000000000000001E-3</v>
      </c>
      <c r="AF49" s="65">
        <f>AF48</f>
        <v>2067</v>
      </c>
      <c r="AG49" s="26">
        <f>AF49*AE49</f>
        <v>8.2680000000000007</v>
      </c>
      <c r="AH49" s="27"/>
      <c r="AI49" s="30">
        <f t="shared" si="5"/>
        <v>0</v>
      </c>
      <c r="AJ49" s="31">
        <f t="shared" si="6"/>
        <v>0</v>
      </c>
      <c r="AL49" s="28">
        <f>+AE49</f>
        <v>4.0000000000000001E-3</v>
      </c>
      <c r="AM49" s="65">
        <f>AM48</f>
        <v>2067</v>
      </c>
      <c r="AN49" s="26">
        <f>AM49*AL49</f>
        <v>8.2680000000000007</v>
      </c>
      <c r="AO49" s="27"/>
      <c r="AP49" s="30">
        <f t="shared" si="7"/>
        <v>0</v>
      </c>
      <c r="AQ49" s="31">
        <f t="shared" si="8"/>
        <v>0</v>
      </c>
    </row>
    <row r="50" spans="2:43" ht="25.5" x14ac:dyDescent="0.2">
      <c r="B50" s="56" t="s">
        <v>41</v>
      </c>
      <c r="C50" s="35"/>
      <c r="D50" s="35"/>
      <c r="E50" s="35"/>
      <c r="F50" s="67"/>
      <c r="G50" s="59"/>
      <c r="H50" s="60">
        <f>SUM(H47:H49)</f>
        <v>89.735119999999995</v>
      </c>
      <c r="I50" s="68"/>
      <c r="J50" s="69"/>
      <c r="K50" s="70"/>
      <c r="L50" s="60">
        <f>SUM(L47:L49)</f>
        <v>89.62639999999999</v>
      </c>
      <c r="M50" s="68"/>
      <c r="N50" s="43">
        <f t="shared" si="41"/>
        <v>-0.10872000000000526</v>
      </c>
      <c r="O50" s="44">
        <f t="shared" si="28"/>
        <v>-1.2115657726874971E-3</v>
      </c>
      <c r="Q50" s="69"/>
      <c r="R50" s="70"/>
      <c r="S50" s="60">
        <f>SUM(S47:S49)</f>
        <v>93.784400000000005</v>
      </c>
      <c r="T50" s="68"/>
      <c r="U50" s="43">
        <f t="shared" si="1"/>
        <v>4.1580000000000155</v>
      </c>
      <c r="V50" s="44">
        <f t="shared" si="2"/>
        <v>4.6392580757455573E-2</v>
      </c>
      <c r="X50" s="69"/>
      <c r="Y50" s="70"/>
      <c r="Z50" s="60">
        <f>SUM(Z47:Z49)</f>
        <v>96.684399999999997</v>
      </c>
      <c r="AA50" s="68"/>
      <c r="AB50" s="43">
        <f t="shared" si="3"/>
        <v>2.8999999999999915</v>
      </c>
      <c r="AC50" s="44">
        <f t="shared" si="4"/>
        <v>3.0921987025560663E-2</v>
      </c>
      <c r="AE50" s="69"/>
      <c r="AF50" s="70"/>
      <c r="AG50" s="60">
        <f>SUM(AG47:AG49)</f>
        <v>99.314399999999992</v>
      </c>
      <c r="AH50" s="68"/>
      <c r="AI50" s="43">
        <f t="shared" si="5"/>
        <v>2.6299999999999955</v>
      </c>
      <c r="AJ50" s="44">
        <f t="shared" si="6"/>
        <v>2.7201906408893219E-2</v>
      </c>
      <c r="AL50" s="69"/>
      <c r="AM50" s="70"/>
      <c r="AN50" s="60">
        <f>SUM(AN47:AN49)</f>
        <v>100.62439999999999</v>
      </c>
      <c r="AO50" s="68"/>
      <c r="AP50" s="43">
        <f t="shared" si="7"/>
        <v>1.3100000000000023</v>
      </c>
      <c r="AQ50" s="44">
        <f t="shared" si="8"/>
        <v>1.3190433612849722E-2</v>
      </c>
    </row>
    <row r="51" spans="2:43" ht="25.5" x14ac:dyDescent="0.2">
      <c r="B51" s="71" t="s">
        <v>42</v>
      </c>
      <c r="C51" s="21"/>
      <c r="D51" s="22" t="s">
        <v>30</v>
      </c>
      <c r="E51" s="23"/>
      <c r="F51" s="72">
        <v>4.4000000000000003E-3</v>
      </c>
      <c r="G51" s="64">
        <f>G49</f>
        <v>2071.6</v>
      </c>
      <c r="H51" s="73">
        <f t="shared" ref="H51:H57" si="42">G51*F51</f>
        <v>9.1150400000000005</v>
      </c>
      <c r="I51" s="27"/>
      <c r="J51" s="72">
        <v>4.4000000000000003E-3</v>
      </c>
      <c r="K51" s="65">
        <f>K49</f>
        <v>2067</v>
      </c>
      <c r="L51" s="73">
        <f t="shared" ref="L51:L57" si="43">K51*J51</f>
        <v>9.0948000000000011</v>
      </c>
      <c r="M51" s="27"/>
      <c r="N51" s="30">
        <f t="shared" si="41"/>
        <v>-2.023999999999937E-2</v>
      </c>
      <c r="O51" s="74">
        <f t="shared" si="28"/>
        <v>-2.2205058891677236E-3</v>
      </c>
      <c r="Q51" s="72">
        <f>+J51</f>
        <v>4.4000000000000003E-3</v>
      </c>
      <c r="R51" s="65">
        <f>R49</f>
        <v>2067</v>
      </c>
      <c r="S51" s="73">
        <f t="shared" ref="S51:S57" si="44">R51*Q51</f>
        <v>9.0948000000000011</v>
      </c>
      <c r="T51" s="27"/>
      <c r="U51" s="30">
        <f t="shared" si="1"/>
        <v>0</v>
      </c>
      <c r="V51" s="74">
        <f t="shared" si="2"/>
        <v>0</v>
      </c>
      <c r="X51" s="72">
        <f>+Q51</f>
        <v>4.4000000000000003E-3</v>
      </c>
      <c r="Y51" s="65">
        <f>Y49</f>
        <v>2067</v>
      </c>
      <c r="Z51" s="73">
        <f t="shared" ref="Z51:Z57" si="45">Y51*X51</f>
        <v>9.0948000000000011</v>
      </c>
      <c r="AA51" s="27"/>
      <c r="AB51" s="30">
        <f t="shared" si="3"/>
        <v>0</v>
      </c>
      <c r="AC51" s="74">
        <f t="shared" si="4"/>
        <v>0</v>
      </c>
      <c r="AE51" s="72">
        <f>+X51</f>
        <v>4.4000000000000003E-3</v>
      </c>
      <c r="AF51" s="65">
        <f>AF49</f>
        <v>2067</v>
      </c>
      <c r="AG51" s="73">
        <f t="shared" ref="AG51:AG57" si="46">AF51*AE51</f>
        <v>9.0948000000000011</v>
      </c>
      <c r="AH51" s="27"/>
      <c r="AI51" s="30">
        <f t="shared" si="5"/>
        <v>0</v>
      </c>
      <c r="AJ51" s="74">
        <f t="shared" si="6"/>
        <v>0</v>
      </c>
      <c r="AL51" s="72">
        <f>+AE51</f>
        <v>4.4000000000000003E-3</v>
      </c>
      <c r="AM51" s="65">
        <f>AM49</f>
        <v>2067</v>
      </c>
      <c r="AN51" s="73">
        <f t="shared" ref="AN51:AN57" si="47">AM51*AL51</f>
        <v>9.0948000000000011</v>
      </c>
      <c r="AO51" s="27"/>
      <c r="AP51" s="30">
        <f t="shared" si="7"/>
        <v>0</v>
      </c>
      <c r="AQ51" s="74">
        <f t="shared" si="8"/>
        <v>0</v>
      </c>
    </row>
    <row r="52" spans="2:43" ht="25.5" x14ac:dyDescent="0.2">
      <c r="B52" s="71" t="s">
        <v>43</v>
      </c>
      <c r="C52" s="21"/>
      <c r="D52" s="22" t="s">
        <v>30</v>
      </c>
      <c r="E52" s="23"/>
      <c r="F52" s="72">
        <v>1.2999999999999999E-3</v>
      </c>
      <c r="G52" s="64">
        <f>G49</f>
        <v>2071.6</v>
      </c>
      <c r="H52" s="73">
        <f t="shared" si="42"/>
        <v>2.6930799999999997</v>
      </c>
      <c r="I52" s="27"/>
      <c r="J52" s="72">
        <v>1.2999999999999999E-3</v>
      </c>
      <c r="K52" s="65">
        <f>K49</f>
        <v>2067</v>
      </c>
      <c r="L52" s="73">
        <f t="shared" si="43"/>
        <v>2.6871</v>
      </c>
      <c r="M52" s="27"/>
      <c r="N52" s="30">
        <f t="shared" si="41"/>
        <v>-5.9799999999996523E-3</v>
      </c>
      <c r="O52" s="74">
        <f t="shared" si="28"/>
        <v>-2.2205058891676642E-3</v>
      </c>
      <c r="Q52" s="72">
        <f>+J52</f>
        <v>1.2999999999999999E-3</v>
      </c>
      <c r="R52" s="65">
        <f>R49</f>
        <v>2067</v>
      </c>
      <c r="S52" s="73">
        <f t="shared" si="44"/>
        <v>2.6871</v>
      </c>
      <c r="T52" s="27"/>
      <c r="U52" s="30">
        <f t="shared" si="1"/>
        <v>0</v>
      </c>
      <c r="V52" s="74">
        <f t="shared" si="2"/>
        <v>0</v>
      </c>
      <c r="X52" s="72">
        <f>+Q52</f>
        <v>1.2999999999999999E-3</v>
      </c>
      <c r="Y52" s="65">
        <f>Y49</f>
        <v>2067</v>
      </c>
      <c r="Z52" s="73">
        <f t="shared" si="45"/>
        <v>2.6871</v>
      </c>
      <c r="AA52" s="27"/>
      <c r="AB52" s="30">
        <f t="shared" si="3"/>
        <v>0</v>
      </c>
      <c r="AC52" s="74">
        <f t="shared" si="4"/>
        <v>0</v>
      </c>
      <c r="AE52" s="72">
        <f>+X52</f>
        <v>1.2999999999999999E-3</v>
      </c>
      <c r="AF52" s="65">
        <f>AF49</f>
        <v>2067</v>
      </c>
      <c r="AG52" s="73">
        <f t="shared" si="46"/>
        <v>2.6871</v>
      </c>
      <c r="AH52" s="27"/>
      <c r="AI52" s="30">
        <f t="shared" si="5"/>
        <v>0</v>
      </c>
      <c r="AJ52" s="74">
        <f t="shared" si="6"/>
        <v>0</v>
      </c>
      <c r="AL52" s="72">
        <f>+AE52</f>
        <v>1.2999999999999999E-3</v>
      </c>
      <c r="AM52" s="65">
        <f>AM49</f>
        <v>2067</v>
      </c>
      <c r="AN52" s="73">
        <f t="shared" si="47"/>
        <v>2.6871</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2000</v>
      </c>
      <c r="H54" s="73">
        <f t="shared" si="42"/>
        <v>13.88</v>
      </c>
      <c r="I54" s="27"/>
      <c r="J54" s="72">
        <f>+F54</f>
        <v>6.94E-3</v>
      </c>
      <c r="K54" s="76">
        <f>$F$18</f>
        <v>2000</v>
      </c>
      <c r="L54" s="73">
        <f t="shared" si="43"/>
        <v>13.88</v>
      </c>
      <c r="M54" s="27"/>
      <c r="N54" s="30">
        <f t="shared" si="41"/>
        <v>0</v>
      </c>
      <c r="O54" s="74">
        <f t="shared" si="28"/>
        <v>0</v>
      </c>
      <c r="Q54" s="72">
        <f>+J54</f>
        <v>6.94E-3</v>
      </c>
      <c r="R54" s="76">
        <f>$F$18</f>
        <v>2000</v>
      </c>
      <c r="S54" s="73">
        <f t="shared" si="44"/>
        <v>13.88</v>
      </c>
      <c r="T54" s="27"/>
      <c r="U54" s="30">
        <f t="shared" si="1"/>
        <v>0</v>
      </c>
      <c r="V54" s="74">
        <f t="shared" si="2"/>
        <v>0</v>
      </c>
      <c r="X54" s="72">
        <f>+Q54</f>
        <v>6.94E-3</v>
      </c>
      <c r="Y54" s="76">
        <f>$F$18</f>
        <v>2000</v>
      </c>
      <c r="Z54" s="73">
        <f t="shared" si="45"/>
        <v>13.88</v>
      </c>
      <c r="AA54" s="27"/>
      <c r="AB54" s="30">
        <f t="shared" si="3"/>
        <v>0</v>
      </c>
      <c r="AC54" s="74">
        <f t="shared" si="4"/>
        <v>0</v>
      </c>
      <c r="AE54" s="72">
        <f>+X54</f>
        <v>6.94E-3</v>
      </c>
      <c r="AF54" s="76">
        <f>$F$18</f>
        <v>2000</v>
      </c>
      <c r="AG54" s="73">
        <f t="shared" si="46"/>
        <v>13.88</v>
      </c>
      <c r="AH54" s="27"/>
      <c r="AI54" s="30">
        <f t="shared" si="5"/>
        <v>0</v>
      </c>
      <c r="AJ54" s="74">
        <f t="shared" si="6"/>
        <v>0</v>
      </c>
      <c r="AL54" s="72">
        <f>+AE54</f>
        <v>6.94E-3</v>
      </c>
      <c r="AM54" s="76">
        <f>$F$18</f>
        <v>2000</v>
      </c>
      <c r="AN54" s="73">
        <f t="shared" si="47"/>
        <v>13.88</v>
      </c>
      <c r="AO54" s="27"/>
      <c r="AP54" s="30">
        <f t="shared" si="7"/>
        <v>0</v>
      </c>
      <c r="AQ54" s="74">
        <f t="shared" si="8"/>
        <v>0</v>
      </c>
    </row>
    <row r="55" spans="2:43" x14ac:dyDescent="0.2">
      <c r="B55" s="49" t="s">
        <v>46</v>
      </c>
      <c r="C55" s="21"/>
      <c r="D55" s="22"/>
      <c r="E55" s="23"/>
      <c r="F55" s="72">
        <v>0.08</v>
      </c>
      <c r="G55" s="77">
        <f>0.64*$F$18</f>
        <v>1280</v>
      </c>
      <c r="H55" s="73">
        <f t="shared" si="42"/>
        <v>102.4</v>
      </c>
      <c r="I55" s="27"/>
      <c r="J55" s="72">
        <v>0.08</v>
      </c>
      <c r="K55" s="77">
        <f>$G$55</f>
        <v>1280</v>
      </c>
      <c r="L55" s="73">
        <f t="shared" si="43"/>
        <v>102.4</v>
      </c>
      <c r="M55" s="27"/>
      <c r="N55" s="30">
        <f t="shared" si="41"/>
        <v>0</v>
      </c>
      <c r="O55" s="74">
        <f t="shared" si="28"/>
        <v>0</v>
      </c>
      <c r="Q55" s="72">
        <v>0.08</v>
      </c>
      <c r="R55" s="77">
        <f>$G$55</f>
        <v>1280</v>
      </c>
      <c r="S55" s="73">
        <f t="shared" si="44"/>
        <v>102.4</v>
      </c>
      <c r="T55" s="27"/>
      <c r="U55" s="30">
        <f t="shared" si="1"/>
        <v>0</v>
      </c>
      <c r="V55" s="74">
        <f t="shared" si="2"/>
        <v>0</v>
      </c>
      <c r="X55" s="72">
        <v>0.08</v>
      </c>
      <c r="Y55" s="77">
        <f>$G$55</f>
        <v>1280</v>
      </c>
      <c r="Z55" s="73">
        <f t="shared" si="45"/>
        <v>102.4</v>
      </c>
      <c r="AA55" s="27"/>
      <c r="AB55" s="30">
        <f t="shared" si="3"/>
        <v>0</v>
      </c>
      <c r="AC55" s="74">
        <f t="shared" si="4"/>
        <v>0</v>
      </c>
      <c r="AE55" s="72">
        <v>0.08</v>
      </c>
      <c r="AF55" s="77">
        <f>$G$55</f>
        <v>1280</v>
      </c>
      <c r="AG55" s="73">
        <f t="shared" si="46"/>
        <v>102.4</v>
      </c>
      <c r="AH55" s="27"/>
      <c r="AI55" s="30">
        <f t="shared" si="5"/>
        <v>0</v>
      </c>
      <c r="AJ55" s="74">
        <f t="shared" si="6"/>
        <v>0</v>
      </c>
      <c r="AL55" s="72">
        <v>0.08</v>
      </c>
      <c r="AM55" s="77">
        <f>$G$55</f>
        <v>1280</v>
      </c>
      <c r="AN55" s="73">
        <f t="shared" si="47"/>
        <v>102.4</v>
      </c>
      <c r="AO55" s="27"/>
      <c r="AP55" s="30">
        <f t="shared" si="7"/>
        <v>0</v>
      </c>
      <c r="AQ55" s="74">
        <f t="shared" si="8"/>
        <v>0</v>
      </c>
    </row>
    <row r="56" spans="2:43" x14ac:dyDescent="0.2">
      <c r="B56" s="49" t="s">
        <v>47</v>
      </c>
      <c r="C56" s="21"/>
      <c r="D56" s="22"/>
      <c r="E56" s="23"/>
      <c r="F56" s="72">
        <v>0.122</v>
      </c>
      <c r="G56" s="77">
        <f>0.18*$F$18</f>
        <v>360</v>
      </c>
      <c r="H56" s="73">
        <f t="shared" si="42"/>
        <v>43.92</v>
      </c>
      <c r="I56" s="27"/>
      <c r="J56" s="72">
        <v>0.122</v>
      </c>
      <c r="K56" s="77">
        <f>$G$56</f>
        <v>360</v>
      </c>
      <c r="L56" s="73">
        <f t="shared" si="43"/>
        <v>43.92</v>
      </c>
      <c r="M56" s="27"/>
      <c r="N56" s="30">
        <f t="shared" si="41"/>
        <v>0</v>
      </c>
      <c r="O56" s="74">
        <f t="shared" si="28"/>
        <v>0</v>
      </c>
      <c r="Q56" s="72">
        <v>0.122</v>
      </c>
      <c r="R56" s="77">
        <f>$G$56</f>
        <v>360</v>
      </c>
      <c r="S56" s="73">
        <f t="shared" si="44"/>
        <v>43.92</v>
      </c>
      <c r="T56" s="27"/>
      <c r="U56" s="30">
        <f t="shared" si="1"/>
        <v>0</v>
      </c>
      <c r="V56" s="74">
        <f t="shared" si="2"/>
        <v>0</v>
      </c>
      <c r="X56" s="72">
        <v>0.122</v>
      </c>
      <c r="Y56" s="77">
        <f>$G$56</f>
        <v>360</v>
      </c>
      <c r="Z56" s="73">
        <f t="shared" si="45"/>
        <v>43.92</v>
      </c>
      <c r="AA56" s="27"/>
      <c r="AB56" s="30">
        <f t="shared" si="3"/>
        <v>0</v>
      </c>
      <c r="AC56" s="74">
        <f t="shared" si="4"/>
        <v>0</v>
      </c>
      <c r="AE56" s="72">
        <v>0.122</v>
      </c>
      <c r="AF56" s="77">
        <f>$G$56</f>
        <v>360</v>
      </c>
      <c r="AG56" s="73">
        <f t="shared" si="46"/>
        <v>43.92</v>
      </c>
      <c r="AH56" s="27"/>
      <c r="AI56" s="30">
        <f t="shared" si="5"/>
        <v>0</v>
      </c>
      <c r="AJ56" s="74">
        <f t="shared" si="6"/>
        <v>0</v>
      </c>
      <c r="AL56" s="72">
        <v>0.122</v>
      </c>
      <c r="AM56" s="77">
        <f>$G$56</f>
        <v>360</v>
      </c>
      <c r="AN56" s="73">
        <f t="shared" si="47"/>
        <v>43.92</v>
      </c>
      <c r="AO56" s="27"/>
      <c r="AP56" s="30">
        <f t="shared" si="7"/>
        <v>0</v>
      </c>
      <c r="AQ56" s="74">
        <f t="shared" si="8"/>
        <v>0</v>
      </c>
    </row>
    <row r="57" spans="2:43" x14ac:dyDescent="0.2">
      <c r="B57" s="11" t="s">
        <v>48</v>
      </c>
      <c r="C57" s="21"/>
      <c r="D57" s="22"/>
      <c r="E57" s="23"/>
      <c r="F57" s="72">
        <v>0.161</v>
      </c>
      <c r="G57" s="77">
        <f>0.18*$F$18</f>
        <v>360</v>
      </c>
      <c r="H57" s="73">
        <f t="shared" si="42"/>
        <v>57.96</v>
      </c>
      <c r="I57" s="27"/>
      <c r="J57" s="72">
        <v>0.161</v>
      </c>
      <c r="K57" s="77">
        <f>$G$57</f>
        <v>360</v>
      </c>
      <c r="L57" s="73">
        <f t="shared" si="43"/>
        <v>57.96</v>
      </c>
      <c r="M57" s="27"/>
      <c r="N57" s="30">
        <f t="shared" si="41"/>
        <v>0</v>
      </c>
      <c r="O57" s="74">
        <f t="shared" si="28"/>
        <v>0</v>
      </c>
      <c r="Q57" s="72">
        <v>0.161</v>
      </c>
      <c r="R57" s="77">
        <f>$G$57</f>
        <v>360</v>
      </c>
      <c r="S57" s="73">
        <f t="shared" si="44"/>
        <v>57.96</v>
      </c>
      <c r="T57" s="27"/>
      <c r="U57" s="30">
        <f t="shared" si="1"/>
        <v>0</v>
      </c>
      <c r="V57" s="74">
        <f t="shared" si="2"/>
        <v>0</v>
      </c>
      <c r="X57" s="72">
        <v>0.161</v>
      </c>
      <c r="Y57" s="77">
        <f>$G$57</f>
        <v>360</v>
      </c>
      <c r="Z57" s="73">
        <f t="shared" si="45"/>
        <v>57.96</v>
      </c>
      <c r="AA57" s="27"/>
      <c r="AB57" s="30">
        <f t="shared" si="3"/>
        <v>0</v>
      </c>
      <c r="AC57" s="74">
        <f t="shared" si="4"/>
        <v>0</v>
      </c>
      <c r="AE57" s="72">
        <v>0.161</v>
      </c>
      <c r="AF57" s="77">
        <f>$G$57</f>
        <v>360</v>
      </c>
      <c r="AG57" s="73">
        <f t="shared" si="46"/>
        <v>57.96</v>
      </c>
      <c r="AH57" s="27"/>
      <c r="AI57" s="30">
        <f t="shared" si="5"/>
        <v>0</v>
      </c>
      <c r="AJ57" s="74">
        <f t="shared" si="6"/>
        <v>0</v>
      </c>
      <c r="AL57" s="72">
        <v>0.161</v>
      </c>
      <c r="AM57" s="77">
        <f>$G$57</f>
        <v>360</v>
      </c>
      <c r="AN57" s="73">
        <f t="shared" si="47"/>
        <v>57.96</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8"/>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1250</v>
      </c>
      <c r="H59" s="73">
        <f>G59*F59</f>
        <v>137.5</v>
      </c>
      <c r="I59" s="83"/>
      <c r="J59" s="72">
        <v>0.11</v>
      </c>
      <c r="K59" s="82">
        <f>$G$59</f>
        <v>1250</v>
      </c>
      <c r="L59" s="73">
        <f>K59*J59</f>
        <v>137.5</v>
      </c>
      <c r="M59" s="83"/>
      <c r="N59" s="84">
        <f t="shared" si="41"/>
        <v>0</v>
      </c>
      <c r="O59" s="74">
        <f t="shared" si="28"/>
        <v>0</v>
      </c>
      <c r="Q59" s="72">
        <v>0.11</v>
      </c>
      <c r="R59" s="82">
        <f>$G$59</f>
        <v>1250</v>
      </c>
      <c r="S59" s="73">
        <f>R59*Q59</f>
        <v>137.5</v>
      </c>
      <c r="T59" s="83"/>
      <c r="U59" s="84">
        <f t="shared" si="1"/>
        <v>0</v>
      </c>
      <c r="V59" s="74">
        <f t="shared" si="2"/>
        <v>0</v>
      </c>
      <c r="X59" s="72">
        <v>0.11</v>
      </c>
      <c r="Y59" s="82">
        <f>$G$59</f>
        <v>1250</v>
      </c>
      <c r="Z59" s="73">
        <f>Y59*X59</f>
        <v>137.5</v>
      </c>
      <c r="AA59" s="83"/>
      <c r="AB59" s="84">
        <f t="shared" si="3"/>
        <v>0</v>
      </c>
      <c r="AC59" s="74">
        <f t="shared" si="4"/>
        <v>0</v>
      </c>
      <c r="AE59" s="72">
        <v>0.11</v>
      </c>
      <c r="AF59" s="82">
        <f>$G$59</f>
        <v>1250</v>
      </c>
      <c r="AG59" s="73">
        <f>AF59*AE59</f>
        <v>137.5</v>
      </c>
      <c r="AH59" s="83"/>
      <c r="AI59" s="84">
        <f t="shared" si="5"/>
        <v>0</v>
      </c>
      <c r="AJ59" s="74">
        <f t="shared" si="6"/>
        <v>0</v>
      </c>
      <c r="AL59" s="72">
        <v>0.11</v>
      </c>
      <c r="AM59" s="82">
        <f>$G$59</f>
        <v>1250</v>
      </c>
      <c r="AN59" s="73">
        <f>AM59*AL59</f>
        <v>137.5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319.95324000000005</v>
      </c>
      <c r="I61" s="100"/>
      <c r="J61" s="101"/>
      <c r="K61" s="101"/>
      <c r="L61" s="103">
        <f>SUM(L51:L57,L50)</f>
        <v>319.81830000000002</v>
      </c>
      <c r="M61" s="102"/>
      <c r="N61" s="103">
        <f t="shared" ref="N61" si="48">L61-H61</f>
        <v>-0.1349400000000287</v>
      </c>
      <c r="O61" s="104">
        <f t="shared" ref="O61" si="49">IF((H61)=0,"",(N61/H61))</f>
        <v>-4.2174912809143201E-4</v>
      </c>
      <c r="Q61" s="101"/>
      <c r="R61" s="101"/>
      <c r="S61" s="103">
        <f>SUM(S51:S57,S50)</f>
        <v>323.97630000000004</v>
      </c>
      <c r="T61" s="102"/>
      <c r="U61" s="103">
        <f t="shared" si="1"/>
        <v>4.1580000000000155</v>
      </c>
      <c r="V61" s="104">
        <f>IF((L61)=0,"",(U61/L61))</f>
        <v>1.3001132205380414E-2</v>
      </c>
      <c r="X61" s="101"/>
      <c r="Y61" s="101"/>
      <c r="Z61" s="103">
        <f>SUM(Z51:Z57,Z50)</f>
        <v>326.87630000000001</v>
      </c>
      <c r="AA61" s="102"/>
      <c r="AB61" s="103">
        <f t="shared" si="3"/>
        <v>2.8999999999999773</v>
      </c>
      <c r="AC61" s="104">
        <f>IF((S61)=0,"",(AB61/S61))</f>
        <v>8.9512720529247875E-3</v>
      </c>
      <c r="AE61" s="101"/>
      <c r="AF61" s="101"/>
      <c r="AG61" s="103">
        <f>SUM(AG51:AG57,AG50)</f>
        <v>329.50630000000001</v>
      </c>
      <c r="AH61" s="102"/>
      <c r="AI61" s="103">
        <f t="shared" ref="AI61:AI65" si="50">AG61-Z61</f>
        <v>2.6299999999999955</v>
      </c>
      <c r="AJ61" s="104">
        <f>IF((Z61)=0,"",(AI61/Z61))</f>
        <v>8.0458571025185839E-3</v>
      </c>
      <c r="AL61" s="101"/>
      <c r="AM61" s="101"/>
      <c r="AN61" s="103">
        <f>SUM(AN51:AN57,AN50)</f>
        <v>330.81630000000001</v>
      </c>
      <c r="AO61" s="102"/>
      <c r="AP61" s="103">
        <f t="shared" ref="AP61:AP65" si="51">AN61-AG61</f>
        <v>1.3100000000000023</v>
      </c>
      <c r="AQ61" s="104">
        <f>IF((AG61)=0,"",(AP61/AG61))</f>
        <v>3.9756447752288867E-3</v>
      </c>
    </row>
    <row r="62" spans="2:43" x14ac:dyDescent="0.2">
      <c r="B62" s="105" t="s">
        <v>52</v>
      </c>
      <c r="C62" s="21"/>
      <c r="D62" s="21"/>
      <c r="E62" s="21"/>
      <c r="F62" s="106">
        <v>0.13</v>
      </c>
      <c r="G62" s="107"/>
      <c r="H62" s="108">
        <f>H61*F62</f>
        <v>41.593921200000011</v>
      </c>
      <c r="I62" s="109"/>
      <c r="J62" s="110">
        <v>0.13</v>
      </c>
      <c r="K62" s="109"/>
      <c r="L62" s="111">
        <f>L61*J62</f>
        <v>41.576379000000003</v>
      </c>
      <c r="M62" s="112"/>
      <c r="N62" s="113">
        <f t="shared" si="41"/>
        <v>-1.7542200000008279E-2</v>
      </c>
      <c r="O62" s="114">
        <f t="shared" si="28"/>
        <v>-4.217491280915413E-4</v>
      </c>
      <c r="Q62" s="110">
        <v>0.13</v>
      </c>
      <c r="R62" s="109"/>
      <c r="S62" s="111">
        <f>S61*Q62</f>
        <v>42.116919000000003</v>
      </c>
      <c r="T62" s="112"/>
      <c r="U62" s="113">
        <f t="shared" si="1"/>
        <v>0.54054000000000002</v>
      </c>
      <c r="V62" s="114">
        <f t="shared" ref="V62:V71" si="52">IF((L62)=0,"",(U62/L62))</f>
        <v>1.3001132205380368E-2</v>
      </c>
      <c r="X62" s="110">
        <v>0.13</v>
      </c>
      <c r="Y62" s="109"/>
      <c r="Z62" s="111">
        <f>Z61*X62</f>
        <v>42.493919000000005</v>
      </c>
      <c r="AA62" s="112"/>
      <c r="AB62" s="113">
        <f t="shared" si="3"/>
        <v>0.37700000000000244</v>
      </c>
      <c r="AC62" s="114">
        <f t="shared" ref="AC62:AC71" si="53">IF((S62)=0,"",(AB62/S62))</f>
        <v>8.9512720529249159E-3</v>
      </c>
      <c r="AE62" s="110">
        <v>0.13</v>
      </c>
      <c r="AF62" s="109"/>
      <c r="AG62" s="111">
        <f>AG61*AE62</f>
        <v>42.835819000000001</v>
      </c>
      <c r="AH62" s="112"/>
      <c r="AI62" s="113">
        <f t="shared" si="50"/>
        <v>0.34189999999999543</v>
      </c>
      <c r="AJ62" s="114">
        <f t="shared" ref="AJ62:AJ71" si="54">IF((Z62)=0,"",(AI62/Z62))</f>
        <v>8.0458571025184902E-3</v>
      </c>
      <c r="AL62" s="110">
        <v>0.13</v>
      </c>
      <c r="AM62" s="109"/>
      <c r="AN62" s="111">
        <f>AN61*AL62</f>
        <v>43.006119000000005</v>
      </c>
      <c r="AO62" s="112"/>
      <c r="AP62" s="113">
        <f t="shared" si="51"/>
        <v>0.17030000000000456</v>
      </c>
      <c r="AQ62" s="114">
        <f t="shared" ref="AQ62:AQ71" si="55">IF((AG62)=0,"",(AP62/AG62))</f>
        <v>3.9756447752289864E-3</v>
      </c>
    </row>
    <row r="63" spans="2:43" x14ac:dyDescent="0.2">
      <c r="B63" s="115" t="s">
        <v>53</v>
      </c>
      <c r="C63" s="21"/>
      <c r="D63" s="21"/>
      <c r="E63" s="21"/>
      <c r="F63" s="116"/>
      <c r="G63" s="107"/>
      <c r="H63" s="108">
        <f>H61+H62</f>
        <v>361.54716120000006</v>
      </c>
      <c r="I63" s="109"/>
      <c r="J63" s="109"/>
      <c r="K63" s="109"/>
      <c r="L63" s="111">
        <f>L61+L62</f>
        <v>361.394679</v>
      </c>
      <c r="M63" s="112"/>
      <c r="N63" s="113">
        <f t="shared" si="41"/>
        <v>-0.1524822000000654</v>
      </c>
      <c r="O63" s="114">
        <f t="shared" si="28"/>
        <v>-4.2174912809152319E-4</v>
      </c>
      <c r="Q63" s="109"/>
      <c r="R63" s="109"/>
      <c r="S63" s="111">
        <f>S61+S62</f>
        <v>366.09321900000003</v>
      </c>
      <c r="T63" s="112"/>
      <c r="U63" s="113">
        <f t="shared" si="1"/>
        <v>4.6985400000000368</v>
      </c>
      <c r="V63" s="114">
        <f t="shared" si="52"/>
        <v>1.300113220538047E-2</v>
      </c>
      <c r="X63" s="109"/>
      <c r="Y63" s="109"/>
      <c r="Z63" s="111">
        <f>Z61+Z62</f>
        <v>369.37021900000002</v>
      </c>
      <c r="AA63" s="112"/>
      <c r="AB63" s="113">
        <f t="shared" si="3"/>
        <v>3.2769999999999868</v>
      </c>
      <c r="AC63" s="114">
        <f t="shared" si="53"/>
        <v>8.9512720529248222E-3</v>
      </c>
      <c r="AE63" s="109"/>
      <c r="AF63" s="109"/>
      <c r="AG63" s="111">
        <f>AG61+AG62</f>
        <v>372.34211900000003</v>
      </c>
      <c r="AH63" s="112"/>
      <c r="AI63" s="113">
        <f t="shared" si="50"/>
        <v>2.9719000000000051</v>
      </c>
      <c r="AJ63" s="114">
        <f t="shared" si="54"/>
        <v>8.0458571025186117E-3</v>
      </c>
      <c r="AL63" s="109"/>
      <c r="AM63" s="109"/>
      <c r="AN63" s="111">
        <f>AN61+AN62</f>
        <v>373.82241900000002</v>
      </c>
      <c r="AO63" s="112"/>
      <c r="AP63" s="113">
        <f t="shared" si="51"/>
        <v>1.4802999999999997</v>
      </c>
      <c r="AQ63" s="114">
        <f t="shared" si="55"/>
        <v>3.9756447752288789E-3</v>
      </c>
    </row>
    <row r="64" spans="2:43" ht="15.75" customHeight="1" x14ac:dyDescent="0.2">
      <c r="B64" s="267" t="s">
        <v>54</v>
      </c>
      <c r="C64" s="267"/>
      <c r="D64" s="267"/>
      <c r="E64" s="21"/>
      <c r="F64" s="116"/>
      <c r="G64" s="107"/>
      <c r="H64" s="117">
        <f>ROUND(-H63*10%,2)</f>
        <v>-36.15</v>
      </c>
      <c r="I64" s="109"/>
      <c r="J64" s="109"/>
      <c r="K64" s="109"/>
      <c r="L64" s="118">
        <f>ROUND(-L63*10%,2)</f>
        <v>-36.14</v>
      </c>
      <c r="M64" s="112"/>
      <c r="N64" s="118">
        <f t="shared" si="41"/>
        <v>9.9999999999980105E-3</v>
      </c>
      <c r="O64" s="119">
        <f t="shared" si="28"/>
        <v>-2.7662517289067803E-4</v>
      </c>
      <c r="Q64" s="109"/>
      <c r="R64" s="109"/>
      <c r="S64" s="118">
        <f>ROUND(-S63*10%,2)</f>
        <v>-36.61</v>
      </c>
      <c r="T64" s="112"/>
      <c r="U64" s="118">
        <f t="shared" si="1"/>
        <v>-0.46999999999999886</v>
      </c>
      <c r="V64" s="119">
        <f t="shared" si="52"/>
        <v>1.3004980630879881E-2</v>
      </c>
      <c r="X64" s="109"/>
      <c r="Y64" s="109"/>
      <c r="Z64" s="118">
        <f>ROUND(-Z63*10%,2)</f>
        <v>-36.94</v>
      </c>
      <c r="AA64" s="112"/>
      <c r="AB64" s="118">
        <f t="shared" si="3"/>
        <v>-0.32999999999999829</v>
      </c>
      <c r="AC64" s="119">
        <f t="shared" si="53"/>
        <v>9.0139306200491213E-3</v>
      </c>
      <c r="AE64" s="109"/>
      <c r="AF64" s="109"/>
      <c r="AG64" s="118">
        <f>ROUND(-AG63*10%,2)</f>
        <v>-37.229999999999997</v>
      </c>
      <c r="AH64" s="112"/>
      <c r="AI64" s="118">
        <f t="shared" si="50"/>
        <v>-0.28999999999999915</v>
      </c>
      <c r="AJ64" s="119">
        <f t="shared" si="54"/>
        <v>7.850568489442317E-3</v>
      </c>
      <c r="AL64" s="109"/>
      <c r="AM64" s="109"/>
      <c r="AN64" s="118">
        <f>ROUND(-AN63*10%,2)</f>
        <v>-37.380000000000003</v>
      </c>
      <c r="AO64" s="112"/>
      <c r="AP64" s="118">
        <f t="shared" si="51"/>
        <v>-0.15000000000000568</v>
      </c>
      <c r="AQ64" s="119">
        <f t="shared" si="55"/>
        <v>4.0290088638196535E-3</v>
      </c>
    </row>
    <row r="65" spans="2:43" ht="13.5" thickBot="1" x14ac:dyDescent="0.25">
      <c r="B65" s="268" t="s">
        <v>55</v>
      </c>
      <c r="C65" s="268"/>
      <c r="D65" s="268"/>
      <c r="E65" s="120"/>
      <c r="F65" s="121"/>
      <c r="G65" s="122"/>
      <c r="H65" s="123">
        <f>H63+H64</f>
        <v>325.39716120000008</v>
      </c>
      <c r="I65" s="124"/>
      <c r="J65" s="124"/>
      <c r="K65" s="124"/>
      <c r="L65" s="125">
        <f>L63+L64</f>
        <v>325.25467900000001</v>
      </c>
      <c r="M65" s="126"/>
      <c r="N65" s="127">
        <f t="shared" si="41"/>
        <v>-0.1424822000000745</v>
      </c>
      <c r="O65" s="128">
        <f t="shared" si="28"/>
        <v>-4.3787167495447241E-4</v>
      </c>
      <c r="Q65" s="124"/>
      <c r="R65" s="124"/>
      <c r="S65" s="125">
        <f>S63+S64</f>
        <v>329.48321900000002</v>
      </c>
      <c r="T65" s="126"/>
      <c r="U65" s="127">
        <f t="shared" si="1"/>
        <v>4.2285400000000095</v>
      </c>
      <c r="V65" s="128">
        <f t="shared" si="52"/>
        <v>1.300070459555175E-2</v>
      </c>
      <c r="X65" s="124"/>
      <c r="Y65" s="124"/>
      <c r="Z65" s="125">
        <f>Z63+Z64</f>
        <v>332.43021900000002</v>
      </c>
      <c r="AA65" s="126"/>
      <c r="AB65" s="127">
        <f t="shared" si="3"/>
        <v>2.9470000000000027</v>
      </c>
      <c r="AC65" s="128">
        <f t="shared" si="53"/>
        <v>8.9443098466268252E-3</v>
      </c>
      <c r="AE65" s="124"/>
      <c r="AF65" s="124"/>
      <c r="AG65" s="125">
        <f>AG63+AG64</f>
        <v>335.11211900000001</v>
      </c>
      <c r="AH65" s="126"/>
      <c r="AI65" s="127">
        <f t="shared" si="50"/>
        <v>2.6818999999999846</v>
      </c>
      <c r="AJ65" s="128">
        <f t="shared" si="54"/>
        <v>8.0675577812015474E-3</v>
      </c>
      <c r="AL65" s="124"/>
      <c r="AM65" s="124"/>
      <c r="AN65" s="125">
        <f>AN63+AN64</f>
        <v>336.44241900000003</v>
      </c>
      <c r="AO65" s="126"/>
      <c r="AP65" s="127">
        <f t="shared" si="51"/>
        <v>1.3303000000000225</v>
      </c>
      <c r="AQ65" s="128">
        <f t="shared" si="55"/>
        <v>3.9697161772893758E-3</v>
      </c>
    </row>
    <row r="66" spans="2: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2:43" s="85" customFormat="1" x14ac:dyDescent="0.2">
      <c r="B67" s="136" t="s">
        <v>56</v>
      </c>
      <c r="C67" s="79"/>
      <c r="D67" s="79"/>
      <c r="E67" s="79"/>
      <c r="F67" s="137"/>
      <c r="G67" s="138"/>
      <c r="H67" s="139">
        <f>SUM(H58:H59,H50,H51:H54)</f>
        <v>323.67324000000002</v>
      </c>
      <c r="I67" s="140"/>
      <c r="J67" s="141"/>
      <c r="K67" s="141"/>
      <c r="L67" s="143">
        <f>SUM(L58:L59,L50,L51:L54)</f>
        <v>323.53829999999999</v>
      </c>
      <c r="M67" s="142"/>
      <c r="N67" s="143">
        <f t="shared" ref="N67:N71" si="56">L67-H67</f>
        <v>-0.1349400000000287</v>
      </c>
      <c r="O67" s="104">
        <f t="shared" ref="O67:O71" si="57">IF((H67)=0,"",(N67/H67))</f>
        <v>-4.1690193480322529E-4</v>
      </c>
      <c r="Q67" s="141"/>
      <c r="R67" s="141"/>
      <c r="S67" s="143">
        <f>SUM(S58:S59,S50,S51:S54)</f>
        <v>327.69630000000001</v>
      </c>
      <c r="T67" s="142"/>
      <c r="U67" s="143">
        <f t="shared" si="1"/>
        <v>4.1580000000000155</v>
      </c>
      <c r="V67" s="104">
        <f t="shared" si="52"/>
        <v>1.2851646930208929E-2</v>
      </c>
      <c r="X67" s="141"/>
      <c r="Y67" s="141"/>
      <c r="Z67" s="143">
        <f>SUM(Z58:Z59,Z50,Z51:Z54)</f>
        <v>330.59629999999999</v>
      </c>
      <c r="AA67" s="142"/>
      <c r="AB67" s="143">
        <f t="shared" si="3"/>
        <v>2.8999999999999773</v>
      </c>
      <c r="AC67" s="104">
        <f t="shared" si="53"/>
        <v>8.849657441966776E-3</v>
      </c>
      <c r="AE67" s="141"/>
      <c r="AF67" s="141"/>
      <c r="AG67" s="143">
        <f>SUM(AG58:AG59,AG50,AG51:AG54)</f>
        <v>333.22629999999998</v>
      </c>
      <c r="AH67" s="142"/>
      <c r="AI67" s="143">
        <f t="shared" ref="AI67:AI71" si="58">AG67-Z67</f>
        <v>2.6299999999999955</v>
      </c>
      <c r="AJ67" s="104">
        <f t="shared" si="54"/>
        <v>7.9553219440144842E-3</v>
      </c>
      <c r="AL67" s="141"/>
      <c r="AM67" s="141"/>
      <c r="AN67" s="143">
        <f>SUM(AN58:AN59,AN50,AN51:AN54)</f>
        <v>334.53629999999998</v>
      </c>
      <c r="AO67" s="142"/>
      <c r="AP67" s="143">
        <f t="shared" ref="AP67:AP71" si="59">AN67-AG67</f>
        <v>1.3100000000000023</v>
      </c>
      <c r="AQ67" s="104">
        <f t="shared" si="55"/>
        <v>3.9312623283336351E-3</v>
      </c>
    </row>
    <row r="68" spans="2:43" s="85" customFormat="1" x14ac:dyDescent="0.2">
      <c r="B68" s="144" t="s">
        <v>52</v>
      </c>
      <c r="C68" s="79"/>
      <c r="D68" s="79"/>
      <c r="E68" s="79"/>
      <c r="F68" s="145">
        <v>0.13</v>
      </c>
      <c r="G68" s="138"/>
      <c r="H68" s="146">
        <f>H67*F68</f>
        <v>42.077521200000007</v>
      </c>
      <c r="I68" s="147"/>
      <c r="J68" s="148">
        <v>0.13</v>
      </c>
      <c r="K68" s="149"/>
      <c r="L68" s="152">
        <f>L67*J68</f>
        <v>42.059978999999998</v>
      </c>
      <c r="M68" s="151"/>
      <c r="N68" s="152">
        <f t="shared" si="56"/>
        <v>-1.7542200000008279E-2</v>
      </c>
      <c r="O68" s="114">
        <f t="shared" si="57"/>
        <v>-4.1690193480333333E-4</v>
      </c>
      <c r="Q68" s="148">
        <v>0.13</v>
      </c>
      <c r="R68" s="149"/>
      <c r="S68" s="150">
        <f>S67*Q68</f>
        <v>42.600519000000006</v>
      </c>
      <c r="T68" s="151"/>
      <c r="U68" s="152">
        <f t="shared" si="1"/>
        <v>0.54054000000000713</v>
      </c>
      <c r="V68" s="114">
        <f t="shared" si="52"/>
        <v>1.2851646930209052E-2</v>
      </c>
      <c r="X68" s="148">
        <v>0.13</v>
      </c>
      <c r="Y68" s="149"/>
      <c r="Z68" s="150">
        <f>Z67*X68</f>
        <v>42.977519000000001</v>
      </c>
      <c r="AA68" s="151"/>
      <c r="AB68" s="152">
        <f t="shared" si="3"/>
        <v>0.37699999999999534</v>
      </c>
      <c r="AC68" s="114">
        <f t="shared" si="53"/>
        <v>8.8496574419667344E-3</v>
      </c>
      <c r="AE68" s="148">
        <v>0.13</v>
      </c>
      <c r="AF68" s="149"/>
      <c r="AG68" s="152">
        <f>AG67*AE68</f>
        <v>43.319418999999996</v>
      </c>
      <c r="AH68" s="151"/>
      <c r="AI68" s="152">
        <f t="shared" si="58"/>
        <v>0.34189999999999543</v>
      </c>
      <c r="AJ68" s="114">
        <f t="shared" si="54"/>
        <v>7.9553219440143905E-3</v>
      </c>
      <c r="AL68" s="148">
        <v>0.13</v>
      </c>
      <c r="AM68" s="149"/>
      <c r="AN68" s="150">
        <f>AN67*AL68</f>
        <v>43.489719000000001</v>
      </c>
      <c r="AO68" s="151"/>
      <c r="AP68" s="152">
        <f t="shared" si="59"/>
        <v>0.17030000000000456</v>
      </c>
      <c r="AQ68" s="114">
        <f t="shared" si="55"/>
        <v>3.9312623283337331E-3</v>
      </c>
    </row>
    <row r="69" spans="2:43" s="85" customFormat="1" x14ac:dyDescent="0.2">
      <c r="B69" s="153" t="s">
        <v>53</v>
      </c>
      <c r="C69" s="79"/>
      <c r="D69" s="79"/>
      <c r="E69" s="79"/>
      <c r="F69" s="154"/>
      <c r="G69" s="155"/>
      <c r="H69" s="146">
        <f>H67+H68</f>
        <v>365.75076120000006</v>
      </c>
      <c r="I69" s="147"/>
      <c r="J69" s="147"/>
      <c r="K69" s="147"/>
      <c r="L69" s="150">
        <f>L67+L68</f>
        <v>365.59827899999999</v>
      </c>
      <c r="M69" s="151"/>
      <c r="N69" s="152">
        <f t="shared" si="56"/>
        <v>-0.1524822000000654</v>
      </c>
      <c r="O69" s="114">
        <f t="shared" si="57"/>
        <v>-4.1690193480331539E-4</v>
      </c>
      <c r="Q69" s="147"/>
      <c r="R69" s="147"/>
      <c r="S69" s="150">
        <f>S67+S68</f>
        <v>370.29681900000003</v>
      </c>
      <c r="T69" s="151"/>
      <c r="U69" s="152">
        <f t="shared" si="1"/>
        <v>4.6985400000000368</v>
      </c>
      <c r="V69" s="114">
        <f t="shared" si="52"/>
        <v>1.2851646930208982E-2</v>
      </c>
      <c r="X69" s="147"/>
      <c r="Y69" s="147"/>
      <c r="Z69" s="150">
        <f>Z67+Z68</f>
        <v>373.57381899999996</v>
      </c>
      <c r="AA69" s="151"/>
      <c r="AB69" s="152">
        <f t="shared" si="3"/>
        <v>3.27699999999993</v>
      </c>
      <c r="AC69" s="114">
        <f t="shared" si="53"/>
        <v>8.8496574419666563E-3</v>
      </c>
      <c r="AE69" s="147"/>
      <c r="AF69" s="147"/>
      <c r="AG69" s="150">
        <f>AG67+AG68</f>
        <v>376.54571899999996</v>
      </c>
      <c r="AH69" s="151"/>
      <c r="AI69" s="152">
        <f t="shared" si="58"/>
        <v>2.9719000000000051</v>
      </c>
      <c r="AJ69" s="114">
        <f t="shared" si="54"/>
        <v>7.955321944014512E-3</v>
      </c>
      <c r="AL69" s="147"/>
      <c r="AM69" s="147"/>
      <c r="AN69" s="150">
        <f>AN67+AN68</f>
        <v>378.02601899999996</v>
      </c>
      <c r="AO69" s="151"/>
      <c r="AP69" s="152">
        <f t="shared" si="59"/>
        <v>1.4802999999999997</v>
      </c>
      <c r="AQ69" s="114">
        <f t="shared" si="55"/>
        <v>3.9312623283336273E-3</v>
      </c>
    </row>
    <row r="70" spans="2:43" s="85" customFormat="1" ht="15.75" customHeight="1" x14ac:dyDescent="0.2">
      <c r="B70" s="269" t="s">
        <v>54</v>
      </c>
      <c r="C70" s="269"/>
      <c r="D70" s="269"/>
      <c r="E70" s="79"/>
      <c r="F70" s="154"/>
      <c r="G70" s="155"/>
      <c r="H70" s="156">
        <f>ROUND(-H69*10%,2)</f>
        <v>-36.58</v>
      </c>
      <c r="I70" s="147"/>
      <c r="J70" s="147"/>
      <c r="K70" s="147"/>
      <c r="L70" s="157">
        <f>ROUND(-L69*10%,2)</f>
        <v>-36.56</v>
      </c>
      <c r="M70" s="151"/>
      <c r="N70" s="157">
        <f t="shared" si="56"/>
        <v>1.9999999999996021E-2</v>
      </c>
      <c r="O70" s="119">
        <f t="shared" si="57"/>
        <v>-5.4674685620546804E-4</v>
      </c>
      <c r="Q70" s="147"/>
      <c r="R70" s="147"/>
      <c r="S70" s="157">
        <f>ROUND(-S69*10%,2)</f>
        <v>-37.03</v>
      </c>
      <c r="T70" s="151"/>
      <c r="U70" s="157">
        <f t="shared" si="1"/>
        <v>-0.46999999999999886</v>
      </c>
      <c r="V70" s="119">
        <f t="shared" si="52"/>
        <v>1.2855579868708941E-2</v>
      </c>
      <c r="X70" s="147"/>
      <c r="Y70" s="147"/>
      <c r="Z70" s="157">
        <f>ROUND(-Z69*10%,2)</f>
        <v>-37.36</v>
      </c>
      <c r="AA70" s="151"/>
      <c r="AB70" s="157">
        <f t="shared" si="3"/>
        <v>-0.32999999999999829</v>
      </c>
      <c r="AC70" s="119">
        <f t="shared" si="53"/>
        <v>8.9116932217120793E-3</v>
      </c>
      <c r="AE70" s="147"/>
      <c r="AF70" s="147"/>
      <c r="AG70" s="157">
        <f>ROUND(-AG69*10%,2)</f>
        <v>-37.65</v>
      </c>
      <c r="AH70" s="151"/>
      <c r="AI70" s="157">
        <f t="shared" si="58"/>
        <v>-0.28999999999999915</v>
      </c>
      <c r="AJ70" s="119">
        <f t="shared" si="54"/>
        <v>7.7623126338329535E-3</v>
      </c>
      <c r="AL70" s="147"/>
      <c r="AM70" s="147"/>
      <c r="AN70" s="157">
        <f>ROUND(-AN69*10%,2)</f>
        <v>-37.799999999999997</v>
      </c>
      <c r="AO70" s="151"/>
      <c r="AP70" s="157">
        <f t="shared" si="59"/>
        <v>-0.14999999999999858</v>
      </c>
      <c r="AQ70" s="119">
        <f t="shared" si="55"/>
        <v>3.984063745019883E-3</v>
      </c>
    </row>
    <row r="71" spans="2:43" s="85" customFormat="1" ht="13.5" thickBot="1" x14ac:dyDescent="0.25">
      <c r="B71" s="266" t="s">
        <v>57</v>
      </c>
      <c r="C71" s="266"/>
      <c r="D71" s="266"/>
      <c r="E71" s="158"/>
      <c r="F71" s="159"/>
      <c r="G71" s="160"/>
      <c r="H71" s="161">
        <f>SUM(H69:H70)</f>
        <v>329.17076120000007</v>
      </c>
      <c r="I71" s="162"/>
      <c r="J71" s="162"/>
      <c r="K71" s="162"/>
      <c r="L71" s="163">
        <f>SUM(L69:L70)</f>
        <v>329.03827899999999</v>
      </c>
      <c r="M71" s="164"/>
      <c r="N71" s="165">
        <f t="shared" si="56"/>
        <v>-0.13248220000008359</v>
      </c>
      <c r="O71" s="166">
        <f t="shared" si="57"/>
        <v>-4.0247256322863091E-4</v>
      </c>
      <c r="Q71" s="162"/>
      <c r="R71" s="162"/>
      <c r="S71" s="163">
        <f>SUM(S69:S70)</f>
        <v>333.26681900000005</v>
      </c>
      <c r="T71" s="164"/>
      <c r="U71" s="165">
        <f t="shared" si="1"/>
        <v>4.2285400000000664</v>
      </c>
      <c r="V71" s="166">
        <f t="shared" si="52"/>
        <v>1.285120993475676E-2</v>
      </c>
      <c r="X71" s="162"/>
      <c r="Y71" s="162"/>
      <c r="Z71" s="163">
        <f>SUM(Z69:Z70)</f>
        <v>336.21381899999994</v>
      </c>
      <c r="AA71" s="164"/>
      <c r="AB71" s="165">
        <f t="shared" si="3"/>
        <v>2.946999999999889</v>
      </c>
      <c r="AC71" s="166">
        <f t="shared" si="53"/>
        <v>8.842764511758635E-3</v>
      </c>
      <c r="AE71" s="162"/>
      <c r="AF71" s="162"/>
      <c r="AG71" s="163">
        <f>SUM(AG69:AG70)</f>
        <v>338.89571899999999</v>
      </c>
      <c r="AH71" s="164"/>
      <c r="AI71" s="165">
        <f t="shared" si="58"/>
        <v>2.6819000000000415</v>
      </c>
      <c r="AJ71" s="166">
        <f t="shared" si="54"/>
        <v>7.9767690928850311E-3</v>
      </c>
      <c r="AL71" s="162"/>
      <c r="AM71" s="162"/>
      <c r="AN71" s="163">
        <f>SUM(AN69:AN70)</f>
        <v>340.22601899999995</v>
      </c>
      <c r="AO71" s="164"/>
      <c r="AP71" s="165">
        <f t="shared" si="59"/>
        <v>1.3302999999999656</v>
      </c>
      <c r="AQ71" s="166">
        <f t="shared" si="55"/>
        <v>3.9253962957259006E-3</v>
      </c>
    </row>
    <row r="72" spans="2: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2:43" x14ac:dyDescent="0.2">
      <c r="L73" s="173"/>
      <c r="S73" s="173"/>
      <c r="Z73" s="173"/>
      <c r="AG73" s="173"/>
      <c r="AN73" s="173"/>
    </row>
    <row r="74" spans="2: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5" spans="2:43" ht="13.5" thickBot="1" x14ac:dyDescent="0.25"/>
    <row r="76" spans="2:43" ht="8.25" customHeight="1" thickBot="1" x14ac:dyDescent="0.25">
      <c r="B76" s="86"/>
      <c r="C76" s="87"/>
      <c r="D76" s="88"/>
      <c r="E76" s="87"/>
      <c r="F76" s="89"/>
      <c r="G76" s="90"/>
      <c r="H76" s="91"/>
      <c r="I76" s="92"/>
      <c r="J76" s="89"/>
      <c r="K76" s="93"/>
      <c r="L76" s="91"/>
      <c r="M76" s="92"/>
      <c r="N76" s="94"/>
      <c r="O76" s="95"/>
      <c r="Q76" s="89"/>
      <c r="R76" s="93"/>
      <c r="S76" s="91"/>
      <c r="T76" s="92"/>
      <c r="U76" s="94"/>
      <c r="V76" s="95"/>
      <c r="X76" s="89"/>
      <c r="Y76" s="93"/>
      <c r="Z76" s="91"/>
      <c r="AA76" s="92"/>
      <c r="AB76" s="94"/>
      <c r="AC76" s="95"/>
      <c r="AE76" s="89"/>
      <c r="AF76" s="93"/>
      <c r="AG76" s="91"/>
      <c r="AH76" s="92"/>
      <c r="AI76" s="94"/>
      <c r="AJ76" s="95"/>
      <c r="AL76" s="89"/>
      <c r="AM76" s="93"/>
      <c r="AN76" s="91"/>
      <c r="AO76" s="92"/>
      <c r="AP76" s="94"/>
      <c r="AQ76" s="95"/>
    </row>
    <row r="77" spans="2:43" x14ac:dyDescent="0.2">
      <c r="B77" s="96" t="s">
        <v>51</v>
      </c>
      <c r="C77" s="21"/>
      <c r="D77" s="21"/>
      <c r="E77" s="21"/>
      <c r="F77" s="97"/>
      <c r="G77" s="98"/>
      <c r="H77" s="99">
        <f>+H61-H31-H40-H41</f>
        <v>319.95324000000005</v>
      </c>
      <c r="I77" s="100"/>
      <c r="J77" s="101"/>
      <c r="K77" s="101"/>
      <c r="L77" s="99">
        <f>+L61-L31-L40-L41</f>
        <v>318.31830000000002</v>
      </c>
      <c r="M77" s="102"/>
      <c r="N77" s="103">
        <f t="shared" ref="N77:N81" si="60">L77-H77</f>
        <v>-1.6349400000000287</v>
      </c>
      <c r="O77" s="104">
        <f t="shared" ref="O77:O81" si="61">IF((H77)=0,"",(N77/H77))</f>
        <v>-5.1099341891334762E-3</v>
      </c>
      <c r="Q77" s="101"/>
      <c r="R77" s="101"/>
      <c r="S77" s="99">
        <f>+S61-S31-S40-S41</f>
        <v>323.97630000000004</v>
      </c>
      <c r="T77" s="102"/>
      <c r="U77" s="103">
        <f t="shared" ref="U77:U81" si="62">S77-L77</f>
        <v>5.6580000000000155</v>
      </c>
      <c r="V77" s="104">
        <f>IF((L77)=0,"",(U77/L77))</f>
        <v>1.7774661400239995E-2</v>
      </c>
      <c r="X77" s="101"/>
      <c r="Y77" s="101"/>
      <c r="Z77" s="99">
        <f>+Z61-Z31-Z40-Z41</f>
        <v>326.87630000000001</v>
      </c>
      <c r="AA77" s="102"/>
      <c r="AB77" s="103">
        <f t="shared" ref="AB77:AB81" si="63">Z77-S77</f>
        <v>2.8999999999999773</v>
      </c>
      <c r="AC77" s="104">
        <f>IF((S77)=0,"",(AB77/S77))</f>
        <v>8.9512720529247875E-3</v>
      </c>
      <c r="AE77" s="101"/>
      <c r="AF77" s="101"/>
      <c r="AG77" s="99">
        <f>+AG61-AG31-AG40-AG41</f>
        <v>329.50630000000001</v>
      </c>
      <c r="AH77" s="102"/>
      <c r="AI77" s="103">
        <f t="shared" ref="AI77:AI81" si="64">AG77-Z77</f>
        <v>2.6299999999999955</v>
      </c>
      <c r="AJ77" s="104">
        <f>IF((Z77)=0,"",(AI77/Z77))</f>
        <v>8.0458571025185839E-3</v>
      </c>
      <c r="AL77" s="101"/>
      <c r="AM77" s="101"/>
      <c r="AN77" s="99">
        <f>+AN61-AN31-AN40-AN41</f>
        <v>330.81630000000001</v>
      </c>
      <c r="AO77" s="102"/>
      <c r="AP77" s="103">
        <f t="shared" ref="AP77:AP81" si="65">AN77-AG77</f>
        <v>1.3100000000000023</v>
      </c>
      <c r="AQ77" s="104">
        <f>IF((AG77)=0,"",(AP77/AG77))</f>
        <v>3.9756447752288867E-3</v>
      </c>
    </row>
    <row r="78" spans="2:43" x14ac:dyDescent="0.2">
      <c r="B78" s="105" t="s">
        <v>52</v>
      </c>
      <c r="C78" s="21"/>
      <c r="D78" s="21"/>
      <c r="E78" s="21"/>
      <c r="F78" s="106">
        <v>0.13</v>
      </c>
      <c r="G78" s="107"/>
      <c r="H78" s="108">
        <f>H77*F78</f>
        <v>41.593921200000011</v>
      </c>
      <c r="I78" s="109"/>
      <c r="J78" s="110">
        <v>0.13</v>
      </c>
      <c r="K78" s="109"/>
      <c r="L78" s="111">
        <f>L77*J78</f>
        <v>41.381379000000003</v>
      </c>
      <c r="M78" s="112"/>
      <c r="N78" s="113">
        <f t="shared" si="60"/>
        <v>-0.21254220000000856</v>
      </c>
      <c r="O78" s="114">
        <f t="shared" si="61"/>
        <v>-5.1099341891335916E-3</v>
      </c>
      <c r="Q78" s="110">
        <v>0.13</v>
      </c>
      <c r="R78" s="109"/>
      <c r="S78" s="111">
        <f>S77*Q78</f>
        <v>42.116919000000003</v>
      </c>
      <c r="T78" s="112"/>
      <c r="U78" s="113">
        <f t="shared" si="62"/>
        <v>0.7355400000000003</v>
      </c>
      <c r="V78" s="114">
        <f t="shared" ref="V78:V81" si="66">IF((L78)=0,"",(U78/L78))</f>
        <v>1.7774661400239956E-2</v>
      </c>
      <c r="X78" s="110">
        <v>0.13</v>
      </c>
      <c r="Y78" s="109"/>
      <c r="Z78" s="111">
        <f>Z77*X78</f>
        <v>42.493919000000005</v>
      </c>
      <c r="AA78" s="112"/>
      <c r="AB78" s="113">
        <f t="shared" si="63"/>
        <v>0.37700000000000244</v>
      </c>
      <c r="AC78" s="114">
        <f t="shared" ref="AC78:AC81" si="67">IF((S78)=0,"",(AB78/S78))</f>
        <v>8.9512720529249159E-3</v>
      </c>
      <c r="AE78" s="110">
        <v>0.13</v>
      </c>
      <c r="AF78" s="109"/>
      <c r="AG78" s="111">
        <f>AG77*AE78</f>
        <v>42.835819000000001</v>
      </c>
      <c r="AH78" s="112"/>
      <c r="AI78" s="113">
        <f t="shared" si="64"/>
        <v>0.34189999999999543</v>
      </c>
      <c r="AJ78" s="114">
        <f t="shared" ref="AJ78:AJ81" si="68">IF((Z78)=0,"",(AI78/Z78))</f>
        <v>8.0458571025184902E-3</v>
      </c>
      <c r="AL78" s="110">
        <v>0.13</v>
      </c>
      <c r="AM78" s="109"/>
      <c r="AN78" s="111">
        <f>AN77*AL78</f>
        <v>43.006119000000005</v>
      </c>
      <c r="AO78" s="112"/>
      <c r="AP78" s="113">
        <f t="shared" si="65"/>
        <v>0.17030000000000456</v>
      </c>
      <c r="AQ78" s="114">
        <f t="shared" ref="AQ78:AQ81" si="69">IF((AG78)=0,"",(AP78/AG78))</f>
        <v>3.9756447752289864E-3</v>
      </c>
    </row>
    <row r="79" spans="2:43" x14ac:dyDescent="0.2">
      <c r="B79" s="115" t="s">
        <v>53</v>
      </c>
      <c r="C79" s="21"/>
      <c r="D79" s="21"/>
      <c r="E79" s="21"/>
      <c r="F79" s="116"/>
      <c r="G79" s="107"/>
      <c r="H79" s="108">
        <f>H77+H78</f>
        <v>361.54716120000006</v>
      </c>
      <c r="I79" s="109"/>
      <c r="J79" s="109"/>
      <c r="K79" s="109"/>
      <c r="L79" s="111">
        <f>L77+L78</f>
        <v>359.699679</v>
      </c>
      <c r="M79" s="112"/>
      <c r="N79" s="113">
        <f t="shared" si="60"/>
        <v>-1.8474822000000586</v>
      </c>
      <c r="O79" s="114">
        <f t="shared" si="61"/>
        <v>-5.1099341891335482E-3</v>
      </c>
      <c r="Q79" s="109"/>
      <c r="R79" s="109"/>
      <c r="S79" s="111">
        <f>S77+S78</f>
        <v>366.09321900000003</v>
      </c>
      <c r="T79" s="112"/>
      <c r="U79" s="113">
        <f t="shared" si="62"/>
        <v>6.39354000000003</v>
      </c>
      <c r="V79" s="114">
        <f t="shared" si="66"/>
        <v>1.7774661400240033E-2</v>
      </c>
      <c r="X79" s="109"/>
      <c r="Y79" s="109"/>
      <c r="Z79" s="111">
        <f>Z77+Z78</f>
        <v>369.37021900000002</v>
      </c>
      <c r="AA79" s="112"/>
      <c r="AB79" s="113">
        <f t="shared" si="63"/>
        <v>3.2769999999999868</v>
      </c>
      <c r="AC79" s="114">
        <f t="shared" si="67"/>
        <v>8.9512720529248222E-3</v>
      </c>
      <c r="AE79" s="109"/>
      <c r="AF79" s="109"/>
      <c r="AG79" s="111">
        <f>AG77+AG78</f>
        <v>372.34211900000003</v>
      </c>
      <c r="AH79" s="112"/>
      <c r="AI79" s="113">
        <f t="shared" si="64"/>
        <v>2.9719000000000051</v>
      </c>
      <c r="AJ79" s="114">
        <f t="shared" si="68"/>
        <v>8.0458571025186117E-3</v>
      </c>
      <c r="AL79" s="109"/>
      <c r="AM79" s="109"/>
      <c r="AN79" s="111">
        <f>AN77+AN78</f>
        <v>373.82241900000002</v>
      </c>
      <c r="AO79" s="112"/>
      <c r="AP79" s="113">
        <f t="shared" si="65"/>
        <v>1.4802999999999997</v>
      </c>
      <c r="AQ79" s="114">
        <f t="shared" si="69"/>
        <v>3.9756447752288789E-3</v>
      </c>
    </row>
    <row r="80" spans="2:43" ht="15.75" customHeight="1" x14ac:dyDescent="0.2">
      <c r="B80" s="267" t="s">
        <v>54</v>
      </c>
      <c r="C80" s="267"/>
      <c r="D80" s="267"/>
      <c r="E80" s="21"/>
      <c r="F80" s="116"/>
      <c r="G80" s="107"/>
      <c r="H80" s="117">
        <f>ROUND(-H79*10%,2)</f>
        <v>-36.15</v>
      </c>
      <c r="I80" s="109"/>
      <c r="J80" s="109"/>
      <c r="K80" s="109"/>
      <c r="L80" s="118">
        <f>ROUND(-L79*10%,2)</f>
        <v>-35.97</v>
      </c>
      <c r="M80" s="112"/>
      <c r="N80" s="118">
        <f t="shared" si="60"/>
        <v>0.17999999999999972</v>
      </c>
      <c r="O80" s="119">
        <f t="shared" si="61"/>
        <v>-4.9792531120331877E-3</v>
      </c>
      <c r="Q80" s="109"/>
      <c r="R80" s="109"/>
      <c r="S80" s="118">
        <f>ROUND(-S79*10%,2)</f>
        <v>-36.61</v>
      </c>
      <c r="T80" s="112"/>
      <c r="U80" s="118">
        <f t="shared" si="62"/>
        <v>-0.64000000000000057</v>
      </c>
      <c r="V80" s="119">
        <f t="shared" si="66"/>
        <v>1.7792604948568269E-2</v>
      </c>
      <c r="X80" s="109"/>
      <c r="Y80" s="109"/>
      <c r="Z80" s="118">
        <f>ROUND(-Z79*10%,2)</f>
        <v>-36.94</v>
      </c>
      <c r="AA80" s="112"/>
      <c r="AB80" s="118">
        <f t="shared" si="63"/>
        <v>-0.32999999999999829</v>
      </c>
      <c r="AC80" s="119">
        <f t="shared" si="67"/>
        <v>9.0139306200491213E-3</v>
      </c>
      <c r="AE80" s="109"/>
      <c r="AF80" s="109"/>
      <c r="AG80" s="118">
        <f>ROUND(-AG79*10%,2)</f>
        <v>-37.229999999999997</v>
      </c>
      <c r="AH80" s="112"/>
      <c r="AI80" s="118">
        <f t="shared" si="64"/>
        <v>-0.28999999999999915</v>
      </c>
      <c r="AJ80" s="119">
        <f t="shared" si="68"/>
        <v>7.850568489442317E-3</v>
      </c>
      <c r="AL80" s="109"/>
      <c r="AM80" s="109"/>
      <c r="AN80" s="118">
        <f>ROUND(-AN79*10%,2)</f>
        <v>-37.380000000000003</v>
      </c>
      <c r="AO80" s="112"/>
      <c r="AP80" s="118">
        <f t="shared" si="65"/>
        <v>-0.15000000000000568</v>
      </c>
      <c r="AQ80" s="119">
        <f t="shared" si="69"/>
        <v>4.0290088638196535E-3</v>
      </c>
    </row>
    <row r="81" spans="1:43" x14ac:dyDescent="0.2">
      <c r="B81" s="268" t="s">
        <v>55</v>
      </c>
      <c r="C81" s="268"/>
      <c r="D81" s="268"/>
      <c r="E81" s="120"/>
      <c r="F81" s="121"/>
      <c r="G81" s="122"/>
      <c r="H81" s="123">
        <f>H79+H80</f>
        <v>325.39716120000008</v>
      </c>
      <c r="I81" s="124"/>
      <c r="J81" s="124"/>
      <c r="K81" s="124"/>
      <c r="L81" s="125">
        <f>L79+L80</f>
        <v>323.72967900000003</v>
      </c>
      <c r="M81" s="126"/>
      <c r="N81" s="127">
        <f t="shared" si="60"/>
        <v>-1.6674822000000518</v>
      </c>
      <c r="O81" s="218">
        <f t="shared" si="61"/>
        <v>-5.1244522043483991E-3</v>
      </c>
      <c r="Q81" s="124"/>
      <c r="R81" s="124"/>
      <c r="S81" s="125">
        <f>S79+S80</f>
        <v>329.48321900000002</v>
      </c>
      <c r="T81" s="126"/>
      <c r="U81" s="127">
        <f t="shared" si="62"/>
        <v>5.7535399999999868</v>
      </c>
      <c r="V81" s="128">
        <f t="shared" si="66"/>
        <v>1.7772667670670955E-2</v>
      </c>
      <c r="X81" s="124"/>
      <c r="Y81" s="124"/>
      <c r="Z81" s="125">
        <f>Z79+Z80</f>
        <v>332.43021900000002</v>
      </c>
      <c r="AA81" s="126"/>
      <c r="AB81" s="127">
        <f t="shared" si="63"/>
        <v>2.9470000000000027</v>
      </c>
      <c r="AC81" s="128">
        <f t="shared" si="67"/>
        <v>8.9443098466268252E-3</v>
      </c>
      <c r="AE81" s="124"/>
      <c r="AF81" s="124"/>
      <c r="AG81" s="125">
        <f>AG79+AG80</f>
        <v>335.11211900000001</v>
      </c>
      <c r="AH81" s="126"/>
      <c r="AI81" s="127">
        <f t="shared" si="64"/>
        <v>2.6818999999999846</v>
      </c>
      <c r="AJ81" s="128">
        <f t="shared" si="68"/>
        <v>8.0675577812015474E-3</v>
      </c>
      <c r="AL81" s="124"/>
      <c r="AM81" s="124"/>
      <c r="AN81" s="125">
        <f>AN79+AN80</f>
        <v>336.44241900000003</v>
      </c>
      <c r="AO81" s="126"/>
      <c r="AP81" s="127">
        <f t="shared" si="65"/>
        <v>1.3303000000000225</v>
      </c>
      <c r="AQ81" s="128">
        <f t="shared" si="69"/>
        <v>3.9697161772893758E-3</v>
      </c>
    </row>
    <row r="82" spans="1:43" x14ac:dyDescent="0.2">
      <c r="A82" s="11" t="s">
        <v>63</v>
      </c>
    </row>
    <row r="84" spans="1:43" x14ac:dyDescent="0.2">
      <c r="A84" s="6" t="s">
        <v>64</v>
      </c>
    </row>
    <row r="85" spans="1:43" x14ac:dyDescent="0.2">
      <c r="A85" s="6" t="s">
        <v>65</v>
      </c>
    </row>
    <row r="86" spans="1:43" x14ac:dyDescent="0.2">
      <c r="A86" s="6" t="s">
        <v>66</v>
      </c>
    </row>
    <row r="87" spans="1:43" x14ac:dyDescent="0.2">
      <c r="A87" s="6" t="s">
        <v>67</v>
      </c>
    </row>
    <row r="88" spans="1:43" x14ac:dyDescent="0.2">
      <c r="A88" s="6" t="s">
        <v>68</v>
      </c>
    </row>
    <row r="90" spans="1:43" x14ac:dyDescent="0.2">
      <c r="A90" s="176"/>
      <c r="B90" s="6" t="s">
        <v>69</v>
      </c>
    </row>
    <row r="92" spans="1:43" x14ac:dyDescent="0.2">
      <c r="B92" s="177" t="s">
        <v>70</v>
      </c>
    </row>
  </sheetData>
  <sheetProtection selectLockedCells="1"/>
  <mergeCells count="30">
    <mergeCell ref="AJ21:AJ22"/>
    <mergeCell ref="AP21:AP22"/>
    <mergeCell ref="AQ21:AQ22"/>
    <mergeCell ref="B64:D64"/>
    <mergeCell ref="B65:D65"/>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80:D80"/>
    <mergeCell ref="B81:D81"/>
    <mergeCell ref="A3:K3"/>
    <mergeCell ref="D14:O14"/>
    <mergeCell ref="F20:H20"/>
    <mergeCell ref="J20:L20"/>
    <mergeCell ref="N20:O20"/>
    <mergeCell ref="B71:D71"/>
    <mergeCell ref="B70:D70"/>
  </mergeCells>
  <dataValidations count="4">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76 D48:D49 D40:D46">
      <formula1>"Monthly, per kWh, per kW"</formula1>
    </dataValidation>
    <dataValidation type="list" allowBlank="1" showInputMessage="1" showErrorMessage="1" sqref="D16">
      <formula1>"TOU, non-TOU"</formula1>
    </dataValidation>
    <dataValidation type="list" allowBlank="1" showInputMessage="1" showErrorMessage="1" sqref="E76">
      <formula1>#REF!</formula1>
    </dataValidation>
  </dataValidations>
  <pageMargins left="0.74803149606299213" right="0.74803149606299213" top="0.98425196850393704" bottom="0.98425196850393704" header="0.51181102362204722" footer="0.51181102362204722"/>
  <pageSetup scale="44"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moveWithCells="1">
                  <from>
                    <xdr:col>6</xdr:col>
                    <xdr:colOff>476250</xdr:colOff>
                    <xdr:row>16</xdr:row>
                    <xdr:rowOff>171450</xdr:rowOff>
                  </from>
                  <to>
                    <xdr:col>9</xdr:col>
                    <xdr:colOff>476250</xdr:colOff>
                    <xdr:row>18</xdr:row>
                    <xdr:rowOff>28575</xdr:rowOff>
                  </to>
                </anchor>
              </controlPr>
            </control>
          </mc:Choice>
        </mc:AlternateContent>
        <mc:AlternateContent xmlns:mc="http://schemas.openxmlformats.org/markup-compatibility/2006">
          <mc:Choice Requires="x14">
            <control shapeId="17410" r:id="rId5" name="Option Button 2">
              <controlPr defaultSize="0" autoFill="0" autoLine="0" autoPict="0">
                <anchor moveWithCells="1">
                  <from>
                    <xdr:col>9</xdr:col>
                    <xdr:colOff>361950</xdr:colOff>
                    <xdr:row>16</xdr:row>
                    <xdr:rowOff>114300</xdr:rowOff>
                  </from>
                  <to>
                    <xdr:col>15</xdr:col>
                    <xdr:colOff>219075</xdr:colOff>
                    <xdr:row>18</xdr:row>
                    <xdr:rowOff>133350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Q92"/>
  <sheetViews>
    <sheetView showGridLines="0" view="pageBreakPreview" topLeftCell="A22" zoomScale="60" zoomScaleNormal="8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9.7109375" style="6" bestFit="1" customWidth="1"/>
    <col min="7" max="7" width="9.85546875" style="6" bestFit="1" customWidth="1"/>
    <col min="8" max="8" width="12.7109375" style="6" bestFit="1" customWidth="1"/>
    <col min="9" max="9" width="2.85546875" style="6" customWidth="1"/>
    <col min="10" max="10" width="11.5703125" style="6" bestFit="1" customWidth="1"/>
    <col min="11" max="11" width="9.85546875" style="6" bestFit="1" customWidth="1"/>
    <col min="12" max="12" width="12.7109375" style="6" bestFit="1" customWidth="1"/>
    <col min="13" max="13" width="2.85546875" style="6" customWidth="1"/>
    <col min="14" max="14" width="11.85546875" style="6" bestFit="1" customWidth="1"/>
    <col min="15" max="15" width="12" style="6" bestFit="1" customWidth="1"/>
    <col min="16" max="16" width="3.85546875" style="6" customWidth="1"/>
    <col min="17" max="17" width="11.5703125" style="6" bestFit="1" customWidth="1"/>
    <col min="18" max="18" width="9.85546875" style="6" bestFit="1" customWidth="1"/>
    <col min="19" max="19" width="12.7109375" style="6" bestFit="1" customWidth="1"/>
    <col min="20" max="20" width="2.710937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2.7109375" style="6" bestFit="1" customWidth="1"/>
    <col min="27" max="27" width="2.710937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2.7109375" style="6" bestFit="1" customWidth="1"/>
    <col min="34" max="34" width="2.7109375" style="6" bestFit="1" customWidth="1"/>
    <col min="35" max="35" width="11.85546875" style="6" bestFit="1" customWidth="1"/>
    <col min="36" max="36" width="12" style="6" bestFit="1" customWidth="1"/>
    <col min="37" max="37" width="4.5703125" style="6" customWidth="1"/>
    <col min="38" max="38" width="11.5703125" style="6" bestFit="1" customWidth="1"/>
    <col min="39" max="39" width="9.85546875" style="6" bestFit="1" customWidth="1"/>
    <col min="40" max="40" width="12.710937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71</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5000</v>
      </c>
      <c r="G18" s="12" t="s">
        <v>7</v>
      </c>
    </row>
    <row r="19" spans="2:43" x14ac:dyDescent="0.2">
      <c r="B19" s="11"/>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24">
        <f>+'SC (1000)'!F23</f>
        <v>16.72</v>
      </c>
      <c r="G23" s="25">
        <v>1</v>
      </c>
      <c r="H23" s="26">
        <f>G23*F23</f>
        <v>16.72</v>
      </c>
      <c r="I23" s="27"/>
      <c r="J23" s="24">
        <f>+'SC (1000)'!J23</f>
        <v>17.25</v>
      </c>
      <c r="K23" s="29">
        <v>1</v>
      </c>
      <c r="L23" s="26">
        <f>K23*J23</f>
        <v>17.25</v>
      </c>
      <c r="M23" s="27"/>
      <c r="N23" s="30">
        <f>L23-H23</f>
        <v>0.53000000000000114</v>
      </c>
      <c r="O23" s="31">
        <f>IF((H23)=0,"",(N23/H23))</f>
        <v>3.1698564593301504E-2</v>
      </c>
      <c r="Q23" s="24">
        <f>+'SC (1000)'!Q23</f>
        <v>17.89</v>
      </c>
      <c r="R23" s="29">
        <v>1</v>
      </c>
      <c r="S23" s="26">
        <f>R23*Q23</f>
        <v>17.89</v>
      </c>
      <c r="T23" s="27"/>
      <c r="U23" s="30">
        <f>S23-L23</f>
        <v>0.64000000000000057</v>
      </c>
      <c r="V23" s="31">
        <f>IF((L23)=0,"",(U23/L23))</f>
        <v>3.7101449275362353E-2</v>
      </c>
      <c r="X23" s="24">
        <f>+'SC (1000)'!X23</f>
        <v>18.59</v>
      </c>
      <c r="Y23" s="29">
        <v>1</v>
      </c>
      <c r="Z23" s="26">
        <f>Y23*X23</f>
        <v>18.59</v>
      </c>
      <c r="AA23" s="27"/>
      <c r="AB23" s="30">
        <f>Z23-S23</f>
        <v>0.69999999999999929</v>
      </c>
      <c r="AC23" s="31">
        <f>IF((S23)=0,"",(AB23/S23))</f>
        <v>3.91280044717719E-2</v>
      </c>
      <c r="AE23" s="24">
        <f>+'SC (1000)'!AE23</f>
        <v>19.22</v>
      </c>
      <c r="AF23" s="29">
        <v>1</v>
      </c>
      <c r="AG23" s="26">
        <f>AF23*AE23</f>
        <v>19.22</v>
      </c>
      <c r="AH23" s="27"/>
      <c r="AI23" s="30">
        <f>AG23-Z23</f>
        <v>0.62999999999999901</v>
      </c>
      <c r="AJ23" s="31">
        <f>IF((Z23)=0,"",(AI23/Z23))</f>
        <v>3.3889187735341525E-2</v>
      </c>
      <c r="AL23" s="24">
        <f>+'SC (1000)'!AL23</f>
        <v>19.53</v>
      </c>
      <c r="AM23" s="29">
        <v>1</v>
      </c>
      <c r="AN23" s="26">
        <f>AM23*AL23</f>
        <v>19.53</v>
      </c>
      <c r="AO23" s="27"/>
      <c r="AP23" s="30">
        <f>AN23-AG23</f>
        <v>0.31000000000000227</v>
      </c>
      <c r="AQ23" s="31">
        <f>IF((AG23)=0,"",(AP23/AG23))</f>
        <v>1.6129032258064637E-2</v>
      </c>
    </row>
    <row r="24" spans="2:43" x14ac:dyDescent="0.2">
      <c r="B24" s="21" t="s">
        <v>28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1" si="1">S24-L24</f>
        <v>0</v>
      </c>
      <c r="V24" s="31" t="str">
        <f t="shared" ref="V24:V59" si="2">IF((L24)=0,"",(U24/L24))</f>
        <v/>
      </c>
      <c r="X24" s="24"/>
      <c r="Y24" s="29">
        <v>1</v>
      </c>
      <c r="Z24" s="26">
        <f>Y24*X24</f>
        <v>0</v>
      </c>
      <c r="AA24" s="27"/>
      <c r="AB24" s="30">
        <f t="shared" ref="AB24:AB71" si="3">Z24-S24</f>
        <v>0</v>
      </c>
      <c r="AC24" s="31" t="str">
        <f t="shared" ref="AC24:AC59" si="4">IF((S24)=0,"",(AB24/S24))</f>
        <v/>
      </c>
      <c r="AE24" s="24"/>
      <c r="AF24" s="29">
        <v>1</v>
      </c>
      <c r="AG24" s="26">
        <f>AF24*AE24</f>
        <v>0</v>
      </c>
      <c r="AH24" s="27"/>
      <c r="AI24" s="30">
        <f t="shared" ref="AI24:AI59" si="5">AG24-Z24</f>
        <v>0</v>
      </c>
      <c r="AJ24" s="31" t="str">
        <f t="shared" ref="AJ24:AJ59" si="6">IF((Z24)=0,"",(AI24/Z24))</f>
        <v/>
      </c>
      <c r="AL24" s="24"/>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4"/>
      <c r="K25" s="29">
        <v>1</v>
      </c>
      <c r="L25" s="26">
        <f t="shared" ref="L25:L38" si="9">K25*J25</f>
        <v>0</v>
      </c>
      <c r="M25" s="27"/>
      <c r="N25" s="30">
        <f t="shared" ref="N25:N39" si="10">L25-H25</f>
        <v>0</v>
      </c>
      <c r="O25" s="31" t="str">
        <f t="shared" ref="O25:O39" si="11">IF((H25)=0,"",(N25/H25))</f>
        <v/>
      </c>
      <c r="Q25" s="24"/>
      <c r="R25" s="29">
        <v>1</v>
      </c>
      <c r="S25" s="26">
        <f t="shared" ref="S25:S38" si="12">R25*Q25</f>
        <v>0</v>
      </c>
      <c r="T25" s="27"/>
      <c r="U25" s="30">
        <f t="shared" si="1"/>
        <v>0</v>
      </c>
      <c r="V25" s="31" t="str">
        <f t="shared" si="2"/>
        <v/>
      </c>
      <c r="X25" s="24"/>
      <c r="Y25" s="29">
        <v>1</v>
      </c>
      <c r="Z25" s="26">
        <f t="shared" ref="Z25:Z38" si="13">Y25*X25</f>
        <v>0</v>
      </c>
      <c r="AA25" s="27"/>
      <c r="AB25" s="30">
        <f t="shared" si="3"/>
        <v>0</v>
      </c>
      <c r="AC25" s="31" t="str">
        <f t="shared" si="4"/>
        <v/>
      </c>
      <c r="AE25" s="24"/>
      <c r="AF25" s="29">
        <v>1</v>
      </c>
      <c r="AG25" s="26">
        <f t="shared" ref="AG25:AG38" si="14">AF25*AE25</f>
        <v>0</v>
      </c>
      <c r="AH25" s="27"/>
      <c r="AI25" s="30">
        <f t="shared" si="5"/>
        <v>0</v>
      </c>
      <c r="AJ25" s="31" t="str">
        <f t="shared" si="6"/>
        <v/>
      </c>
      <c r="AL25" s="24"/>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4"/>
      <c r="K26" s="29">
        <v>1</v>
      </c>
      <c r="L26" s="26">
        <f t="shared" si="9"/>
        <v>0</v>
      </c>
      <c r="M26" s="27"/>
      <c r="N26" s="30">
        <f t="shared" si="10"/>
        <v>0</v>
      </c>
      <c r="O26" s="31" t="str">
        <f t="shared" si="11"/>
        <v/>
      </c>
      <c r="Q26" s="24"/>
      <c r="R26" s="29">
        <v>1</v>
      </c>
      <c r="S26" s="26">
        <f t="shared" si="12"/>
        <v>0</v>
      </c>
      <c r="T26" s="27"/>
      <c r="U26" s="30">
        <f t="shared" si="1"/>
        <v>0</v>
      </c>
      <c r="V26" s="31" t="str">
        <f t="shared" si="2"/>
        <v/>
      </c>
      <c r="X26" s="24"/>
      <c r="Y26" s="29">
        <v>1</v>
      </c>
      <c r="Z26" s="26">
        <f t="shared" si="13"/>
        <v>0</v>
      </c>
      <c r="AA26" s="27"/>
      <c r="AB26" s="30">
        <f t="shared" si="3"/>
        <v>0</v>
      </c>
      <c r="AC26" s="31" t="str">
        <f t="shared" si="4"/>
        <v/>
      </c>
      <c r="AE26" s="24"/>
      <c r="AF26" s="29">
        <v>1</v>
      </c>
      <c r="AG26" s="26">
        <f t="shared" si="14"/>
        <v>0</v>
      </c>
      <c r="AH26" s="27"/>
      <c r="AI26" s="30">
        <f t="shared" si="5"/>
        <v>0</v>
      </c>
      <c r="AJ26" s="31" t="str">
        <f t="shared" si="6"/>
        <v/>
      </c>
      <c r="AL26" s="24"/>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4"/>
      <c r="K27" s="29">
        <v>1</v>
      </c>
      <c r="L27" s="26">
        <f t="shared" si="9"/>
        <v>0</v>
      </c>
      <c r="M27" s="27"/>
      <c r="N27" s="30">
        <f t="shared" si="10"/>
        <v>0</v>
      </c>
      <c r="O27" s="31" t="str">
        <f t="shared" si="11"/>
        <v/>
      </c>
      <c r="Q27" s="24"/>
      <c r="R27" s="29">
        <v>1</v>
      </c>
      <c r="S27" s="26">
        <f t="shared" si="12"/>
        <v>0</v>
      </c>
      <c r="T27" s="27"/>
      <c r="U27" s="30">
        <f t="shared" si="1"/>
        <v>0</v>
      </c>
      <c r="V27" s="31" t="str">
        <f t="shared" si="2"/>
        <v/>
      </c>
      <c r="X27" s="24"/>
      <c r="Y27" s="29">
        <v>1</v>
      </c>
      <c r="Z27" s="26">
        <f t="shared" si="13"/>
        <v>0</v>
      </c>
      <c r="AA27" s="27"/>
      <c r="AB27" s="30">
        <f t="shared" si="3"/>
        <v>0</v>
      </c>
      <c r="AC27" s="31" t="str">
        <f t="shared" si="4"/>
        <v/>
      </c>
      <c r="AE27" s="24"/>
      <c r="AF27" s="29">
        <v>1</v>
      </c>
      <c r="AG27" s="26">
        <f t="shared" si="14"/>
        <v>0</v>
      </c>
      <c r="AH27" s="27"/>
      <c r="AI27" s="30">
        <f t="shared" si="5"/>
        <v>0</v>
      </c>
      <c r="AJ27" s="31" t="str">
        <f t="shared" si="6"/>
        <v/>
      </c>
      <c r="AL27" s="24"/>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si="9"/>
        <v>0</v>
      </c>
      <c r="M28" s="27"/>
      <c r="N28" s="30">
        <f t="shared" si="10"/>
        <v>0</v>
      </c>
      <c r="O28" s="31" t="str">
        <f t="shared" si="11"/>
        <v/>
      </c>
      <c r="Q28" s="24"/>
      <c r="R28" s="29">
        <v>1</v>
      </c>
      <c r="S28" s="26">
        <f t="shared" si="12"/>
        <v>0</v>
      </c>
      <c r="T28" s="27"/>
      <c r="U28" s="30">
        <f t="shared" si="1"/>
        <v>0</v>
      </c>
      <c r="V28" s="31" t="str">
        <f t="shared" si="2"/>
        <v/>
      </c>
      <c r="X28" s="24"/>
      <c r="Y28" s="29">
        <v>1</v>
      </c>
      <c r="Z28" s="26">
        <f t="shared" si="13"/>
        <v>0</v>
      </c>
      <c r="AA28" s="27"/>
      <c r="AB28" s="30">
        <f t="shared" si="3"/>
        <v>0</v>
      </c>
      <c r="AC28" s="31" t="str">
        <f t="shared" si="4"/>
        <v/>
      </c>
      <c r="AE28" s="24"/>
      <c r="AF28" s="29">
        <v>1</v>
      </c>
      <c r="AG28" s="26">
        <f t="shared" si="14"/>
        <v>0</v>
      </c>
      <c r="AH28" s="27"/>
      <c r="AI28" s="30">
        <f t="shared" si="5"/>
        <v>0</v>
      </c>
      <c r="AJ28" s="31" t="str">
        <f t="shared" si="6"/>
        <v/>
      </c>
      <c r="AL28" s="24"/>
      <c r="AM28" s="29">
        <v>1</v>
      </c>
      <c r="AN28" s="26">
        <f t="shared" si="15"/>
        <v>0</v>
      </c>
      <c r="AO28" s="27"/>
      <c r="AP28" s="30">
        <f t="shared" si="7"/>
        <v>0</v>
      </c>
      <c r="AQ28" s="31" t="str">
        <f t="shared" si="8"/>
        <v/>
      </c>
    </row>
    <row r="29" spans="2:43" x14ac:dyDescent="0.2">
      <c r="B29" s="21" t="s">
        <v>29</v>
      </c>
      <c r="C29" s="21"/>
      <c r="D29" s="22" t="s">
        <v>30</v>
      </c>
      <c r="E29" s="23"/>
      <c r="F29" s="24">
        <f>+'SC (1000)'!F29</f>
        <v>2.1000000000000001E-2</v>
      </c>
      <c r="G29" s="25">
        <f>$F$18</f>
        <v>5000</v>
      </c>
      <c r="H29" s="26">
        <f t="shared" si="0"/>
        <v>105</v>
      </c>
      <c r="I29" s="27"/>
      <c r="J29" s="24">
        <f>+'SC (1000)'!J29</f>
        <v>2.1700000000000001E-2</v>
      </c>
      <c r="K29" s="25">
        <f>$F$18</f>
        <v>5000</v>
      </c>
      <c r="L29" s="26">
        <f t="shared" si="9"/>
        <v>108.5</v>
      </c>
      <c r="M29" s="27"/>
      <c r="N29" s="30">
        <f t="shared" si="10"/>
        <v>3.5</v>
      </c>
      <c r="O29" s="31">
        <f t="shared" si="11"/>
        <v>3.3333333333333333E-2</v>
      </c>
      <c r="Q29" s="24">
        <f>+'SC (1000)'!Q29</f>
        <v>2.2700000000000001E-2</v>
      </c>
      <c r="R29" s="25">
        <f>$F$18</f>
        <v>5000</v>
      </c>
      <c r="S29" s="26">
        <f t="shared" si="12"/>
        <v>113.50000000000001</v>
      </c>
      <c r="T29" s="27"/>
      <c r="U29" s="30">
        <f t="shared" si="1"/>
        <v>5.0000000000000142</v>
      </c>
      <c r="V29" s="31">
        <f t="shared" si="2"/>
        <v>4.6082949308755894E-2</v>
      </c>
      <c r="X29" s="24">
        <f>+'SC (1000)'!X29</f>
        <v>2.3800000000000002E-2</v>
      </c>
      <c r="Y29" s="25">
        <f>$F$18</f>
        <v>5000</v>
      </c>
      <c r="Z29" s="26">
        <f t="shared" si="13"/>
        <v>119.00000000000001</v>
      </c>
      <c r="AA29" s="27"/>
      <c r="AB29" s="30">
        <f t="shared" si="3"/>
        <v>5.5</v>
      </c>
      <c r="AC29" s="31">
        <f t="shared" si="4"/>
        <v>4.8458149779735678E-2</v>
      </c>
      <c r="AE29" s="24">
        <f>+'SC (1000)'!AE29</f>
        <v>2.4799999999999999E-2</v>
      </c>
      <c r="AF29" s="25">
        <f>$F$18</f>
        <v>5000</v>
      </c>
      <c r="AG29" s="26">
        <f t="shared" si="14"/>
        <v>124</v>
      </c>
      <c r="AH29" s="27"/>
      <c r="AI29" s="30">
        <f t="shared" si="5"/>
        <v>4.9999999999999858</v>
      </c>
      <c r="AJ29" s="31">
        <f t="shared" si="6"/>
        <v>4.2016806722688954E-2</v>
      </c>
      <c r="AL29" s="24">
        <f>+'SC (1000)'!AL29</f>
        <v>2.53E-2</v>
      </c>
      <c r="AM29" s="25">
        <f>$F$18</f>
        <v>5000</v>
      </c>
      <c r="AN29" s="26">
        <f t="shared" si="15"/>
        <v>126.5</v>
      </c>
      <c r="AO29" s="27"/>
      <c r="AP29" s="30">
        <f t="shared" si="7"/>
        <v>2.5</v>
      </c>
      <c r="AQ29" s="31">
        <f t="shared" si="8"/>
        <v>2.0161290322580645E-2</v>
      </c>
    </row>
    <row r="30" spans="2:43" x14ac:dyDescent="0.2">
      <c r="B30" s="21" t="s">
        <v>31</v>
      </c>
      <c r="C30" s="21"/>
      <c r="D30" s="22"/>
      <c r="E30" s="23"/>
      <c r="F30" s="24"/>
      <c r="G30" s="25">
        <f t="shared" ref="G30" si="16">$F$18</f>
        <v>5000</v>
      </c>
      <c r="H30" s="26">
        <f t="shared" si="0"/>
        <v>0</v>
      </c>
      <c r="I30" s="27"/>
      <c r="J30" s="24"/>
      <c r="K30" s="25">
        <f t="shared" ref="K30:K38" si="17">$F$18</f>
        <v>5000</v>
      </c>
      <c r="L30" s="26">
        <f t="shared" si="9"/>
        <v>0</v>
      </c>
      <c r="M30" s="27"/>
      <c r="N30" s="30">
        <f t="shared" si="10"/>
        <v>0</v>
      </c>
      <c r="O30" s="31" t="str">
        <f t="shared" si="11"/>
        <v/>
      </c>
      <c r="Q30" s="24"/>
      <c r="R30" s="25">
        <f t="shared" ref="R30:R38" si="18">$F$18</f>
        <v>5000</v>
      </c>
      <c r="S30" s="26">
        <f t="shared" si="12"/>
        <v>0</v>
      </c>
      <c r="T30" s="27"/>
      <c r="U30" s="30">
        <f t="shared" si="1"/>
        <v>0</v>
      </c>
      <c r="V30" s="31" t="str">
        <f t="shared" si="2"/>
        <v/>
      </c>
      <c r="X30" s="24"/>
      <c r="Y30" s="25">
        <f t="shared" ref="Y30:Y38" si="19">$F$18</f>
        <v>5000</v>
      </c>
      <c r="Z30" s="26">
        <f t="shared" si="13"/>
        <v>0</v>
      </c>
      <c r="AA30" s="27"/>
      <c r="AB30" s="30">
        <f t="shared" si="3"/>
        <v>0</v>
      </c>
      <c r="AC30" s="31" t="str">
        <f t="shared" si="4"/>
        <v/>
      </c>
      <c r="AE30" s="24"/>
      <c r="AF30" s="25">
        <f t="shared" ref="AF30:AF38" si="20">$F$18</f>
        <v>5000</v>
      </c>
      <c r="AG30" s="26">
        <f t="shared" si="14"/>
        <v>0</v>
      </c>
      <c r="AH30" s="27"/>
      <c r="AI30" s="30">
        <f t="shared" si="5"/>
        <v>0</v>
      </c>
      <c r="AJ30" s="31" t="str">
        <f t="shared" si="6"/>
        <v/>
      </c>
      <c r="AL30" s="24"/>
      <c r="AM30" s="25">
        <f t="shared" ref="AM30:AM38" si="21">$F$18</f>
        <v>5000</v>
      </c>
      <c r="AN30" s="26">
        <f t="shared" si="15"/>
        <v>0</v>
      </c>
      <c r="AO30" s="27"/>
      <c r="AP30" s="30">
        <f t="shared" si="7"/>
        <v>0</v>
      </c>
      <c r="AQ30" s="31" t="str">
        <f t="shared" si="8"/>
        <v/>
      </c>
    </row>
    <row r="31" spans="2:43" x14ac:dyDescent="0.2">
      <c r="B31" s="21" t="s">
        <v>32</v>
      </c>
      <c r="C31" s="21"/>
      <c r="D31" s="22" t="s">
        <v>30</v>
      </c>
      <c r="E31" s="23"/>
      <c r="F31" s="24">
        <f>+'SC (1000)'!F31</f>
        <v>0</v>
      </c>
      <c r="G31" s="25">
        <f>$F$18</f>
        <v>5000</v>
      </c>
      <c r="H31" s="26">
        <f t="shared" si="0"/>
        <v>0</v>
      </c>
      <c r="I31" s="27"/>
      <c r="J31" s="50">
        <f>+'SC (1000)'!J31</f>
        <v>2.3000000000000001E-4</v>
      </c>
      <c r="K31" s="25">
        <f t="shared" si="17"/>
        <v>5000</v>
      </c>
      <c r="L31" s="26">
        <f t="shared" si="9"/>
        <v>1.1500000000000001</v>
      </c>
      <c r="M31" s="27"/>
      <c r="N31" s="30">
        <f t="shared" si="10"/>
        <v>1.1500000000000001</v>
      </c>
      <c r="O31" s="31" t="str">
        <f t="shared" si="11"/>
        <v/>
      </c>
      <c r="Q31" s="24">
        <f>+'SC (1000)'!Q31</f>
        <v>0</v>
      </c>
      <c r="R31" s="25">
        <f t="shared" si="18"/>
        <v>5000</v>
      </c>
      <c r="S31" s="26">
        <f t="shared" si="12"/>
        <v>0</v>
      </c>
      <c r="T31" s="27"/>
      <c r="U31" s="30">
        <f t="shared" si="1"/>
        <v>-1.1500000000000001</v>
      </c>
      <c r="V31" s="31">
        <f t="shared" si="2"/>
        <v>-1</v>
      </c>
      <c r="X31" s="24">
        <f>+'SC (1000)'!X31</f>
        <v>0</v>
      </c>
      <c r="Y31" s="25">
        <f t="shared" si="19"/>
        <v>5000</v>
      </c>
      <c r="Z31" s="26">
        <f t="shared" si="13"/>
        <v>0</v>
      </c>
      <c r="AA31" s="27"/>
      <c r="AB31" s="30">
        <f t="shared" si="3"/>
        <v>0</v>
      </c>
      <c r="AC31" s="31" t="str">
        <f t="shared" si="4"/>
        <v/>
      </c>
      <c r="AE31" s="24">
        <f>+'SC (1000)'!AE31</f>
        <v>0</v>
      </c>
      <c r="AF31" s="25">
        <f t="shared" si="20"/>
        <v>5000</v>
      </c>
      <c r="AG31" s="26">
        <f t="shared" si="14"/>
        <v>0</v>
      </c>
      <c r="AH31" s="27"/>
      <c r="AI31" s="30">
        <f t="shared" si="5"/>
        <v>0</v>
      </c>
      <c r="AJ31" s="31" t="str">
        <f t="shared" si="6"/>
        <v/>
      </c>
      <c r="AL31" s="24">
        <f>+'SC (1000)'!AL31</f>
        <v>0</v>
      </c>
      <c r="AM31" s="25">
        <f t="shared" si="21"/>
        <v>5000</v>
      </c>
      <c r="AN31" s="26">
        <f t="shared" si="15"/>
        <v>0</v>
      </c>
      <c r="AO31" s="27"/>
      <c r="AP31" s="30">
        <f t="shared" si="7"/>
        <v>0</v>
      </c>
      <c r="AQ31" s="31" t="str">
        <f t="shared" si="8"/>
        <v/>
      </c>
    </row>
    <row r="32" spans="2:43" x14ac:dyDescent="0.2">
      <c r="B32" s="33"/>
      <c r="C32" s="21"/>
      <c r="D32" s="22"/>
      <c r="E32" s="23"/>
      <c r="F32" s="24"/>
      <c r="G32" s="25">
        <f t="shared" ref="G32:G38" si="22">$F$18</f>
        <v>5000</v>
      </c>
      <c r="H32" s="26">
        <f t="shared" si="0"/>
        <v>0</v>
      </c>
      <c r="I32" s="27"/>
      <c r="J32" s="28"/>
      <c r="K32" s="25">
        <f t="shared" si="17"/>
        <v>5000</v>
      </c>
      <c r="L32" s="26">
        <f t="shared" si="9"/>
        <v>0</v>
      </c>
      <c r="M32" s="27"/>
      <c r="N32" s="30">
        <f t="shared" si="10"/>
        <v>0</v>
      </c>
      <c r="O32" s="31" t="str">
        <f t="shared" si="11"/>
        <v/>
      </c>
      <c r="Q32" s="28"/>
      <c r="R32" s="25">
        <f t="shared" si="18"/>
        <v>5000</v>
      </c>
      <c r="S32" s="26">
        <f t="shared" si="12"/>
        <v>0</v>
      </c>
      <c r="T32" s="27"/>
      <c r="U32" s="30">
        <f t="shared" si="1"/>
        <v>0</v>
      </c>
      <c r="V32" s="31" t="str">
        <f t="shared" si="2"/>
        <v/>
      </c>
      <c r="X32" s="28"/>
      <c r="Y32" s="25">
        <f t="shared" si="19"/>
        <v>5000</v>
      </c>
      <c r="Z32" s="26">
        <f t="shared" si="13"/>
        <v>0</v>
      </c>
      <c r="AA32" s="27"/>
      <c r="AB32" s="30">
        <f t="shared" si="3"/>
        <v>0</v>
      </c>
      <c r="AC32" s="31" t="str">
        <f t="shared" si="4"/>
        <v/>
      </c>
      <c r="AE32" s="28"/>
      <c r="AF32" s="25">
        <f t="shared" si="20"/>
        <v>5000</v>
      </c>
      <c r="AG32" s="26">
        <f t="shared" si="14"/>
        <v>0</v>
      </c>
      <c r="AH32" s="27"/>
      <c r="AI32" s="30">
        <f t="shared" si="5"/>
        <v>0</v>
      </c>
      <c r="AJ32" s="31" t="str">
        <f t="shared" si="6"/>
        <v/>
      </c>
      <c r="AL32" s="28"/>
      <c r="AM32" s="25">
        <f t="shared" si="21"/>
        <v>5000</v>
      </c>
      <c r="AN32" s="26">
        <f t="shared" si="15"/>
        <v>0</v>
      </c>
      <c r="AO32" s="27"/>
      <c r="AP32" s="30">
        <f t="shared" si="7"/>
        <v>0</v>
      </c>
      <c r="AQ32" s="31" t="str">
        <f t="shared" si="8"/>
        <v/>
      </c>
    </row>
    <row r="33" spans="2:43" x14ac:dyDescent="0.2">
      <c r="B33" s="33"/>
      <c r="C33" s="21"/>
      <c r="D33" s="22"/>
      <c r="E33" s="23"/>
      <c r="F33" s="24"/>
      <c r="G33" s="25">
        <f t="shared" si="22"/>
        <v>5000</v>
      </c>
      <c r="H33" s="26">
        <f t="shared" si="0"/>
        <v>0</v>
      </c>
      <c r="I33" s="27"/>
      <c r="J33" s="28"/>
      <c r="K33" s="25">
        <f t="shared" si="17"/>
        <v>5000</v>
      </c>
      <c r="L33" s="26">
        <f t="shared" si="9"/>
        <v>0</v>
      </c>
      <c r="M33" s="27"/>
      <c r="N33" s="30">
        <f t="shared" si="10"/>
        <v>0</v>
      </c>
      <c r="O33" s="31" t="str">
        <f t="shared" si="11"/>
        <v/>
      </c>
      <c r="Q33" s="28"/>
      <c r="R33" s="25">
        <f t="shared" si="18"/>
        <v>5000</v>
      </c>
      <c r="S33" s="26">
        <f t="shared" si="12"/>
        <v>0</v>
      </c>
      <c r="T33" s="27"/>
      <c r="U33" s="30">
        <f t="shared" si="1"/>
        <v>0</v>
      </c>
      <c r="V33" s="31" t="str">
        <f t="shared" si="2"/>
        <v/>
      </c>
      <c r="X33" s="28"/>
      <c r="Y33" s="25">
        <f t="shared" si="19"/>
        <v>5000</v>
      </c>
      <c r="Z33" s="26">
        <f t="shared" si="13"/>
        <v>0</v>
      </c>
      <c r="AA33" s="27"/>
      <c r="AB33" s="30">
        <f t="shared" si="3"/>
        <v>0</v>
      </c>
      <c r="AC33" s="31" t="str">
        <f t="shared" si="4"/>
        <v/>
      </c>
      <c r="AE33" s="28"/>
      <c r="AF33" s="25">
        <f t="shared" si="20"/>
        <v>5000</v>
      </c>
      <c r="AG33" s="26">
        <f t="shared" si="14"/>
        <v>0</v>
      </c>
      <c r="AH33" s="27"/>
      <c r="AI33" s="30">
        <f t="shared" si="5"/>
        <v>0</v>
      </c>
      <c r="AJ33" s="31" t="str">
        <f t="shared" si="6"/>
        <v/>
      </c>
      <c r="AL33" s="28"/>
      <c r="AM33" s="25">
        <f t="shared" si="21"/>
        <v>5000</v>
      </c>
      <c r="AN33" s="26">
        <f t="shared" si="15"/>
        <v>0</v>
      </c>
      <c r="AO33" s="27"/>
      <c r="AP33" s="30">
        <f t="shared" si="7"/>
        <v>0</v>
      </c>
      <c r="AQ33" s="31" t="str">
        <f t="shared" si="8"/>
        <v/>
      </c>
    </row>
    <row r="34" spans="2:43" x14ac:dyDescent="0.2">
      <c r="B34" s="33"/>
      <c r="C34" s="21"/>
      <c r="D34" s="22"/>
      <c r="E34" s="23"/>
      <c r="F34" s="24"/>
      <c r="G34" s="25">
        <f t="shared" si="22"/>
        <v>5000</v>
      </c>
      <c r="H34" s="26">
        <f t="shared" si="0"/>
        <v>0</v>
      </c>
      <c r="I34" s="27"/>
      <c r="J34" s="28"/>
      <c r="K34" s="25">
        <f t="shared" si="17"/>
        <v>5000</v>
      </c>
      <c r="L34" s="26">
        <f t="shared" si="9"/>
        <v>0</v>
      </c>
      <c r="M34" s="27"/>
      <c r="N34" s="30">
        <f t="shared" si="10"/>
        <v>0</v>
      </c>
      <c r="O34" s="31" t="str">
        <f t="shared" si="11"/>
        <v/>
      </c>
      <c r="Q34" s="28"/>
      <c r="R34" s="25">
        <f t="shared" si="18"/>
        <v>5000</v>
      </c>
      <c r="S34" s="26">
        <f t="shared" si="12"/>
        <v>0</v>
      </c>
      <c r="T34" s="27"/>
      <c r="U34" s="30">
        <f t="shared" si="1"/>
        <v>0</v>
      </c>
      <c r="V34" s="31" t="str">
        <f t="shared" si="2"/>
        <v/>
      </c>
      <c r="X34" s="28"/>
      <c r="Y34" s="25">
        <f t="shared" si="19"/>
        <v>5000</v>
      </c>
      <c r="Z34" s="26">
        <f t="shared" si="13"/>
        <v>0</v>
      </c>
      <c r="AA34" s="27"/>
      <c r="AB34" s="30">
        <f t="shared" si="3"/>
        <v>0</v>
      </c>
      <c r="AC34" s="31" t="str">
        <f t="shared" si="4"/>
        <v/>
      </c>
      <c r="AE34" s="28"/>
      <c r="AF34" s="25">
        <f t="shared" si="20"/>
        <v>5000</v>
      </c>
      <c r="AG34" s="26">
        <f t="shared" si="14"/>
        <v>0</v>
      </c>
      <c r="AH34" s="27"/>
      <c r="AI34" s="30">
        <f t="shared" si="5"/>
        <v>0</v>
      </c>
      <c r="AJ34" s="31" t="str">
        <f t="shared" si="6"/>
        <v/>
      </c>
      <c r="AL34" s="28"/>
      <c r="AM34" s="25">
        <f t="shared" si="21"/>
        <v>5000</v>
      </c>
      <c r="AN34" s="26">
        <f t="shared" si="15"/>
        <v>0</v>
      </c>
      <c r="AO34" s="27"/>
      <c r="AP34" s="30">
        <f t="shared" si="7"/>
        <v>0</v>
      </c>
      <c r="AQ34" s="31" t="str">
        <f t="shared" si="8"/>
        <v/>
      </c>
    </row>
    <row r="35" spans="2:43" x14ac:dyDescent="0.2">
      <c r="B35" s="33"/>
      <c r="C35" s="21"/>
      <c r="D35" s="22"/>
      <c r="E35" s="23"/>
      <c r="F35" s="24"/>
      <c r="G35" s="25">
        <f t="shared" si="22"/>
        <v>5000</v>
      </c>
      <c r="H35" s="26">
        <f t="shared" si="0"/>
        <v>0</v>
      </c>
      <c r="I35" s="27"/>
      <c r="J35" s="28"/>
      <c r="K35" s="25">
        <f t="shared" si="17"/>
        <v>5000</v>
      </c>
      <c r="L35" s="26">
        <f t="shared" si="9"/>
        <v>0</v>
      </c>
      <c r="M35" s="27"/>
      <c r="N35" s="30">
        <f t="shared" si="10"/>
        <v>0</v>
      </c>
      <c r="O35" s="31" t="str">
        <f t="shared" si="11"/>
        <v/>
      </c>
      <c r="Q35" s="28"/>
      <c r="R35" s="25">
        <f t="shared" si="18"/>
        <v>5000</v>
      </c>
      <c r="S35" s="26">
        <f t="shared" si="12"/>
        <v>0</v>
      </c>
      <c r="T35" s="27"/>
      <c r="U35" s="30">
        <f t="shared" si="1"/>
        <v>0</v>
      </c>
      <c r="V35" s="31" t="str">
        <f t="shared" si="2"/>
        <v/>
      </c>
      <c r="X35" s="28"/>
      <c r="Y35" s="25">
        <f t="shared" si="19"/>
        <v>5000</v>
      </c>
      <c r="Z35" s="26">
        <f t="shared" si="13"/>
        <v>0</v>
      </c>
      <c r="AA35" s="27"/>
      <c r="AB35" s="30">
        <f t="shared" si="3"/>
        <v>0</v>
      </c>
      <c r="AC35" s="31" t="str">
        <f t="shared" si="4"/>
        <v/>
      </c>
      <c r="AE35" s="28"/>
      <c r="AF35" s="25">
        <f t="shared" si="20"/>
        <v>5000</v>
      </c>
      <c r="AG35" s="26">
        <f t="shared" si="14"/>
        <v>0</v>
      </c>
      <c r="AH35" s="27"/>
      <c r="AI35" s="30">
        <f t="shared" si="5"/>
        <v>0</v>
      </c>
      <c r="AJ35" s="31" t="str">
        <f t="shared" si="6"/>
        <v/>
      </c>
      <c r="AL35" s="28"/>
      <c r="AM35" s="25">
        <f t="shared" si="21"/>
        <v>5000</v>
      </c>
      <c r="AN35" s="26">
        <f t="shared" si="15"/>
        <v>0</v>
      </c>
      <c r="AO35" s="27"/>
      <c r="AP35" s="30">
        <f t="shared" si="7"/>
        <v>0</v>
      </c>
      <c r="AQ35" s="31" t="str">
        <f t="shared" si="8"/>
        <v/>
      </c>
    </row>
    <row r="36" spans="2:43" x14ac:dyDescent="0.2">
      <c r="B36" s="33"/>
      <c r="C36" s="21"/>
      <c r="D36" s="22"/>
      <c r="E36" s="23"/>
      <c r="F36" s="24"/>
      <c r="G36" s="25">
        <f t="shared" si="22"/>
        <v>5000</v>
      </c>
      <c r="H36" s="26">
        <f t="shared" si="0"/>
        <v>0</v>
      </c>
      <c r="I36" s="27"/>
      <c r="J36" s="28"/>
      <c r="K36" s="25">
        <f t="shared" si="17"/>
        <v>5000</v>
      </c>
      <c r="L36" s="26">
        <f t="shared" si="9"/>
        <v>0</v>
      </c>
      <c r="M36" s="27"/>
      <c r="N36" s="30">
        <f t="shared" si="10"/>
        <v>0</v>
      </c>
      <c r="O36" s="31" t="str">
        <f t="shared" si="11"/>
        <v/>
      </c>
      <c r="Q36" s="28"/>
      <c r="R36" s="25">
        <f t="shared" si="18"/>
        <v>5000</v>
      </c>
      <c r="S36" s="26">
        <f t="shared" si="12"/>
        <v>0</v>
      </c>
      <c r="T36" s="27"/>
      <c r="U36" s="30">
        <f t="shared" si="1"/>
        <v>0</v>
      </c>
      <c r="V36" s="31" t="str">
        <f t="shared" si="2"/>
        <v/>
      </c>
      <c r="X36" s="28"/>
      <c r="Y36" s="25">
        <f t="shared" si="19"/>
        <v>5000</v>
      </c>
      <c r="Z36" s="26">
        <f t="shared" si="13"/>
        <v>0</v>
      </c>
      <c r="AA36" s="27"/>
      <c r="AB36" s="30">
        <f t="shared" si="3"/>
        <v>0</v>
      </c>
      <c r="AC36" s="31" t="str">
        <f t="shared" si="4"/>
        <v/>
      </c>
      <c r="AE36" s="28"/>
      <c r="AF36" s="25">
        <f t="shared" si="20"/>
        <v>5000</v>
      </c>
      <c r="AG36" s="26">
        <f t="shared" si="14"/>
        <v>0</v>
      </c>
      <c r="AH36" s="27"/>
      <c r="AI36" s="30">
        <f t="shared" si="5"/>
        <v>0</v>
      </c>
      <c r="AJ36" s="31" t="str">
        <f t="shared" si="6"/>
        <v/>
      </c>
      <c r="AL36" s="28"/>
      <c r="AM36" s="25">
        <f t="shared" si="21"/>
        <v>5000</v>
      </c>
      <c r="AN36" s="26">
        <f t="shared" si="15"/>
        <v>0</v>
      </c>
      <c r="AO36" s="27"/>
      <c r="AP36" s="30">
        <f t="shared" si="7"/>
        <v>0</v>
      </c>
      <c r="AQ36" s="31" t="str">
        <f t="shared" si="8"/>
        <v/>
      </c>
    </row>
    <row r="37" spans="2:43" x14ac:dyDescent="0.2">
      <c r="B37" s="33"/>
      <c r="C37" s="21"/>
      <c r="D37" s="22"/>
      <c r="E37" s="23"/>
      <c r="F37" s="24"/>
      <c r="G37" s="25">
        <f t="shared" si="22"/>
        <v>5000</v>
      </c>
      <c r="H37" s="26">
        <f t="shared" si="0"/>
        <v>0</v>
      </c>
      <c r="I37" s="27"/>
      <c r="J37" s="28"/>
      <c r="K37" s="25">
        <f t="shared" si="17"/>
        <v>5000</v>
      </c>
      <c r="L37" s="26">
        <f t="shared" si="9"/>
        <v>0</v>
      </c>
      <c r="M37" s="27"/>
      <c r="N37" s="30">
        <f t="shared" si="10"/>
        <v>0</v>
      </c>
      <c r="O37" s="31" t="str">
        <f t="shared" si="11"/>
        <v/>
      </c>
      <c r="Q37" s="28"/>
      <c r="R37" s="25">
        <f t="shared" si="18"/>
        <v>5000</v>
      </c>
      <c r="S37" s="26">
        <f t="shared" si="12"/>
        <v>0</v>
      </c>
      <c r="T37" s="27"/>
      <c r="U37" s="30">
        <f t="shared" si="1"/>
        <v>0</v>
      </c>
      <c r="V37" s="31" t="str">
        <f t="shared" si="2"/>
        <v/>
      </c>
      <c r="X37" s="28"/>
      <c r="Y37" s="25">
        <f t="shared" si="19"/>
        <v>5000</v>
      </c>
      <c r="Z37" s="26">
        <f t="shared" si="13"/>
        <v>0</v>
      </c>
      <c r="AA37" s="27"/>
      <c r="AB37" s="30">
        <f t="shared" si="3"/>
        <v>0</v>
      </c>
      <c r="AC37" s="31" t="str">
        <f t="shared" si="4"/>
        <v/>
      </c>
      <c r="AE37" s="28"/>
      <c r="AF37" s="25">
        <f t="shared" si="20"/>
        <v>5000</v>
      </c>
      <c r="AG37" s="26">
        <f t="shared" si="14"/>
        <v>0</v>
      </c>
      <c r="AH37" s="27"/>
      <c r="AI37" s="30">
        <f t="shared" si="5"/>
        <v>0</v>
      </c>
      <c r="AJ37" s="31" t="str">
        <f t="shared" si="6"/>
        <v/>
      </c>
      <c r="AL37" s="28"/>
      <c r="AM37" s="25">
        <f t="shared" si="21"/>
        <v>5000</v>
      </c>
      <c r="AN37" s="26">
        <f t="shared" si="15"/>
        <v>0</v>
      </c>
      <c r="AO37" s="27"/>
      <c r="AP37" s="30">
        <f t="shared" si="7"/>
        <v>0</v>
      </c>
      <c r="AQ37" s="31" t="str">
        <f t="shared" si="8"/>
        <v/>
      </c>
    </row>
    <row r="38" spans="2:43" x14ac:dyDescent="0.2">
      <c r="B38" s="33"/>
      <c r="C38" s="21"/>
      <c r="D38" s="22"/>
      <c r="E38" s="23"/>
      <c r="F38" s="24"/>
      <c r="G38" s="25">
        <f t="shared" si="22"/>
        <v>5000</v>
      </c>
      <c r="H38" s="26">
        <f t="shared" si="0"/>
        <v>0</v>
      </c>
      <c r="I38" s="27"/>
      <c r="J38" s="28"/>
      <c r="K38" s="25">
        <f t="shared" si="17"/>
        <v>5000</v>
      </c>
      <c r="L38" s="26">
        <f t="shared" si="9"/>
        <v>0</v>
      </c>
      <c r="M38" s="27"/>
      <c r="N38" s="30">
        <f t="shared" si="10"/>
        <v>0</v>
      </c>
      <c r="O38" s="31" t="str">
        <f t="shared" si="11"/>
        <v/>
      </c>
      <c r="Q38" s="28"/>
      <c r="R38" s="25">
        <f t="shared" si="18"/>
        <v>5000</v>
      </c>
      <c r="S38" s="26">
        <f t="shared" si="12"/>
        <v>0</v>
      </c>
      <c r="T38" s="27"/>
      <c r="U38" s="30">
        <f t="shared" si="1"/>
        <v>0</v>
      </c>
      <c r="V38" s="31" t="str">
        <f t="shared" si="2"/>
        <v/>
      </c>
      <c r="X38" s="28"/>
      <c r="Y38" s="25">
        <f t="shared" si="19"/>
        <v>5000</v>
      </c>
      <c r="Z38" s="26">
        <f t="shared" si="13"/>
        <v>0</v>
      </c>
      <c r="AA38" s="27"/>
      <c r="AB38" s="30">
        <f t="shared" si="3"/>
        <v>0</v>
      </c>
      <c r="AC38" s="31" t="str">
        <f t="shared" si="4"/>
        <v/>
      </c>
      <c r="AE38" s="28"/>
      <c r="AF38" s="25">
        <f t="shared" si="20"/>
        <v>5000</v>
      </c>
      <c r="AG38" s="26">
        <f t="shared" si="14"/>
        <v>0</v>
      </c>
      <c r="AH38" s="27"/>
      <c r="AI38" s="30">
        <f t="shared" si="5"/>
        <v>0</v>
      </c>
      <c r="AJ38" s="31" t="str">
        <f t="shared" si="6"/>
        <v/>
      </c>
      <c r="AL38" s="28"/>
      <c r="AM38" s="25">
        <f t="shared" si="21"/>
        <v>5000</v>
      </c>
      <c r="AN38" s="26">
        <f t="shared" si="15"/>
        <v>0</v>
      </c>
      <c r="AO38" s="27"/>
      <c r="AP38" s="30">
        <f t="shared" si="7"/>
        <v>0</v>
      </c>
      <c r="AQ38" s="31" t="str">
        <f t="shared" si="8"/>
        <v/>
      </c>
    </row>
    <row r="39" spans="2:43" s="45" customFormat="1" x14ac:dyDescent="0.2">
      <c r="B39" s="34" t="s">
        <v>33</v>
      </c>
      <c r="C39" s="35"/>
      <c r="D39" s="36"/>
      <c r="E39" s="35"/>
      <c r="F39" s="37"/>
      <c r="G39" s="38"/>
      <c r="H39" s="39">
        <f>SUM(H23:H38)</f>
        <v>121.72</v>
      </c>
      <c r="I39" s="40"/>
      <c r="J39" s="41"/>
      <c r="K39" s="42"/>
      <c r="L39" s="39">
        <f>SUM(L23:L38)</f>
        <v>126.9</v>
      </c>
      <c r="M39" s="40"/>
      <c r="N39" s="43">
        <f t="shared" si="10"/>
        <v>5.1800000000000068</v>
      </c>
      <c r="O39" s="44">
        <f t="shared" si="11"/>
        <v>4.2556687479461112E-2</v>
      </c>
      <c r="Q39" s="41"/>
      <c r="R39" s="42"/>
      <c r="S39" s="39">
        <f>SUM(S23:S38)</f>
        <v>131.39000000000001</v>
      </c>
      <c r="T39" s="40"/>
      <c r="U39" s="43">
        <f t="shared" si="1"/>
        <v>4.4900000000000091</v>
      </c>
      <c r="V39" s="44">
        <f t="shared" si="2"/>
        <v>3.5382190701339709E-2</v>
      </c>
      <c r="X39" s="41"/>
      <c r="Y39" s="42"/>
      <c r="Z39" s="39">
        <f>SUM(Z23:Z38)</f>
        <v>137.59</v>
      </c>
      <c r="AA39" s="40"/>
      <c r="AB39" s="43">
        <f t="shared" si="3"/>
        <v>6.1999999999999886</v>
      </c>
      <c r="AC39" s="44">
        <f t="shared" si="4"/>
        <v>4.7187761625694408E-2</v>
      </c>
      <c r="AE39" s="41"/>
      <c r="AF39" s="42"/>
      <c r="AG39" s="39">
        <f>SUM(AG23:AG38)</f>
        <v>143.22</v>
      </c>
      <c r="AH39" s="40"/>
      <c r="AI39" s="43">
        <f t="shared" si="5"/>
        <v>5.6299999999999955</v>
      </c>
      <c r="AJ39" s="44">
        <f t="shared" si="6"/>
        <v>4.0918671415073736E-2</v>
      </c>
      <c r="AL39" s="41"/>
      <c r="AM39" s="42"/>
      <c r="AN39" s="39">
        <f>SUM(AN23:AN38)</f>
        <v>146.03</v>
      </c>
      <c r="AO39" s="40"/>
      <c r="AP39" s="43">
        <f t="shared" si="7"/>
        <v>2.8100000000000023</v>
      </c>
      <c r="AQ39" s="44">
        <f t="shared" si="8"/>
        <v>1.9620164781455122E-2</v>
      </c>
    </row>
    <row r="40" spans="2:43" ht="38.25" x14ac:dyDescent="0.2">
      <c r="B40" s="46" t="str">
        <f>+'Res (100)'!B40</f>
        <v>Deferral/Variance Account Disposition Rate Rider Group 1</v>
      </c>
      <c r="C40" s="21"/>
      <c r="D40" s="22" t="s">
        <v>30</v>
      </c>
      <c r="E40" s="23"/>
      <c r="F40" s="24">
        <v>0</v>
      </c>
      <c r="G40" s="25">
        <f>$F$18</f>
        <v>5000</v>
      </c>
      <c r="H40" s="26">
        <f>G40*F40</f>
        <v>0</v>
      </c>
      <c r="I40" s="27"/>
      <c r="J40" s="50">
        <f>+'SC (1000)'!J40</f>
        <v>-8.4000000000000003E-4</v>
      </c>
      <c r="K40" s="25">
        <f>$F$18</f>
        <v>5000</v>
      </c>
      <c r="L40" s="26">
        <f>K40*J40</f>
        <v>-4.2</v>
      </c>
      <c r="M40" s="27"/>
      <c r="N40" s="30">
        <f>L40-H40</f>
        <v>-4.2</v>
      </c>
      <c r="O40" s="31" t="str">
        <f>IF((H40)=0,"",(N40/H40))</f>
        <v/>
      </c>
      <c r="Q40" s="28"/>
      <c r="R40" s="25">
        <f>$F$18</f>
        <v>5000</v>
      </c>
      <c r="S40" s="26">
        <f>R40*Q40</f>
        <v>0</v>
      </c>
      <c r="T40" s="27"/>
      <c r="U40" s="30">
        <f t="shared" si="1"/>
        <v>4.2</v>
      </c>
      <c r="V40" s="31">
        <f t="shared" si="2"/>
        <v>-1</v>
      </c>
      <c r="X40" s="28"/>
      <c r="Y40" s="25">
        <f>$F$18</f>
        <v>5000</v>
      </c>
      <c r="Z40" s="26">
        <f>Y40*X40</f>
        <v>0</v>
      </c>
      <c r="AA40" s="27"/>
      <c r="AB40" s="30">
        <f t="shared" si="3"/>
        <v>0</v>
      </c>
      <c r="AC40" s="31" t="str">
        <f t="shared" si="4"/>
        <v/>
      </c>
      <c r="AE40" s="28"/>
      <c r="AF40" s="25">
        <f>$F$18</f>
        <v>5000</v>
      </c>
      <c r="AG40" s="26">
        <f>AF40*AE40</f>
        <v>0</v>
      </c>
      <c r="AH40" s="27"/>
      <c r="AI40" s="30">
        <f t="shared" si="5"/>
        <v>0</v>
      </c>
      <c r="AJ40" s="31" t="str">
        <f t="shared" si="6"/>
        <v/>
      </c>
      <c r="AL40" s="28"/>
      <c r="AM40" s="25">
        <f>$F$18</f>
        <v>5000</v>
      </c>
      <c r="AN40" s="26">
        <f>AM40*AL40</f>
        <v>0</v>
      </c>
      <c r="AO40" s="27"/>
      <c r="AP40" s="30">
        <f t="shared" si="7"/>
        <v>0</v>
      </c>
      <c r="AQ40" s="31" t="str">
        <f t="shared" si="8"/>
        <v/>
      </c>
    </row>
    <row r="41" spans="2:43" ht="38.25" x14ac:dyDescent="0.2">
      <c r="B41" s="46" t="str">
        <f>+'Res (100)'!B41</f>
        <v>Deferral/Variance Account Disposition Rate Rider Group 2</v>
      </c>
      <c r="C41" s="21"/>
      <c r="D41" s="22" t="s">
        <v>30</v>
      </c>
      <c r="E41" s="23"/>
      <c r="F41" s="24"/>
      <c r="G41" s="25">
        <f t="shared" ref="G41:G43" si="23">$F$18</f>
        <v>5000</v>
      </c>
      <c r="H41" s="26">
        <f t="shared" ref="H41:H45" si="24">G41*F41</f>
        <v>0</v>
      </c>
      <c r="I41" s="47"/>
      <c r="J41" s="50">
        <f>+'SC (1000)'!J41</f>
        <v>1.3600000000000001E-3</v>
      </c>
      <c r="K41" s="25">
        <f t="shared" ref="K41:K43" si="25">$F$18</f>
        <v>5000</v>
      </c>
      <c r="L41" s="26">
        <f t="shared" ref="L41:L45" si="26">K41*J41</f>
        <v>6.8000000000000007</v>
      </c>
      <c r="M41" s="48"/>
      <c r="N41" s="30">
        <f t="shared" ref="N41:N45" si="27">L41-H41</f>
        <v>6.8000000000000007</v>
      </c>
      <c r="O41" s="31" t="str">
        <f t="shared" ref="O41:O65" si="28">IF((H41)=0,"",(N41/H41))</f>
        <v/>
      </c>
      <c r="Q41" s="28"/>
      <c r="R41" s="25">
        <f t="shared" ref="R41:R43" si="29">$F$18</f>
        <v>5000</v>
      </c>
      <c r="S41" s="26">
        <f t="shared" ref="S41:S43" si="30">R41*Q41</f>
        <v>0</v>
      </c>
      <c r="T41" s="48"/>
      <c r="U41" s="30">
        <f t="shared" si="1"/>
        <v>-6.8000000000000007</v>
      </c>
      <c r="V41" s="31">
        <f t="shared" si="2"/>
        <v>-1</v>
      </c>
      <c r="X41" s="28"/>
      <c r="Y41" s="25">
        <f t="shared" ref="Y41:Y43" si="31">$F$18</f>
        <v>5000</v>
      </c>
      <c r="Z41" s="26">
        <f t="shared" ref="Z41:Z43" si="32">Y41*X41</f>
        <v>0</v>
      </c>
      <c r="AA41" s="48"/>
      <c r="AB41" s="30">
        <f t="shared" si="3"/>
        <v>0</v>
      </c>
      <c r="AC41" s="31" t="str">
        <f t="shared" si="4"/>
        <v/>
      </c>
      <c r="AE41" s="28"/>
      <c r="AF41" s="25">
        <f t="shared" ref="AF41:AF43" si="33">$F$18</f>
        <v>5000</v>
      </c>
      <c r="AG41" s="26">
        <f t="shared" ref="AG41:AG43" si="34">AF41*AE41</f>
        <v>0</v>
      </c>
      <c r="AH41" s="48"/>
      <c r="AI41" s="30">
        <f t="shared" si="5"/>
        <v>0</v>
      </c>
      <c r="AJ41" s="31" t="str">
        <f t="shared" si="6"/>
        <v/>
      </c>
      <c r="AL41" s="28"/>
      <c r="AM41" s="25">
        <f t="shared" ref="AM41:AM43" si="35">$F$18</f>
        <v>5000</v>
      </c>
      <c r="AN41" s="26">
        <f t="shared" ref="AN41:AN43" si="36">AM41*AL41</f>
        <v>0</v>
      </c>
      <c r="AO41" s="48"/>
      <c r="AP41" s="30">
        <f t="shared" si="7"/>
        <v>0</v>
      </c>
      <c r="AQ41" s="31" t="str">
        <f t="shared" si="8"/>
        <v/>
      </c>
    </row>
    <row r="42" spans="2:43" ht="38.25" x14ac:dyDescent="0.2">
      <c r="B42" s="46" t="str">
        <f>+'Res (100)'!B42</f>
        <v>Deferral / Variance Accounts Balances (excluding Global Adj.) - NON-WMP</v>
      </c>
      <c r="C42" s="21"/>
      <c r="D42" s="22" t="s">
        <v>30</v>
      </c>
      <c r="E42" s="23"/>
      <c r="F42" s="24"/>
      <c r="G42" s="25">
        <f t="shared" si="23"/>
        <v>5000</v>
      </c>
      <c r="H42" s="26">
        <f t="shared" si="24"/>
        <v>0</v>
      </c>
      <c r="I42" s="47"/>
      <c r="J42" s="28">
        <f>+'SC (1000)'!J42</f>
        <v>-1.5089999999999999E-3</v>
      </c>
      <c r="K42" s="25">
        <f t="shared" si="25"/>
        <v>5000</v>
      </c>
      <c r="L42" s="26">
        <f t="shared" si="26"/>
        <v>-7.5449999999999999</v>
      </c>
      <c r="M42" s="48"/>
      <c r="N42" s="30">
        <f t="shared" si="27"/>
        <v>-7.5449999999999999</v>
      </c>
      <c r="O42" s="31" t="str">
        <f t="shared" si="28"/>
        <v/>
      </c>
      <c r="Q42" s="28"/>
      <c r="R42" s="25">
        <f t="shared" si="29"/>
        <v>5000</v>
      </c>
      <c r="S42" s="26">
        <f t="shared" si="30"/>
        <v>0</v>
      </c>
      <c r="T42" s="48"/>
      <c r="U42" s="30">
        <f t="shared" si="1"/>
        <v>7.5449999999999999</v>
      </c>
      <c r="V42" s="31">
        <f t="shared" si="2"/>
        <v>-1</v>
      </c>
      <c r="X42" s="28"/>
      <c r="Y42" s="25">
        <f t="shared" si="31"/>
        <v>5000</v>
      </c>
      <c r="Z42" s="26">
        <f t="shared" si="32"/>
        <v>0</v>
      </c>
      <c r="AA42" s="48"/>
      <c r="AB42" s="30">
        <f t="shared" si="3"/>
        <v>0</v>
      </c>
      <c r="AC42" s="31" t="str">
        <f t="shared" si="4"/>
        <v/>
      </c>
      <c r="AE42" s="28"/>
      <c r="AF42" s="25">
        <f t="shared" si="33"/>
        <v>5000</v>
      </c>
      <c r="AG42" s="26">
        <f t="shared" si="34"/>
        <v>0</v>
      </c>
      <c r="AH42" s="48"/>
      <c r="AI42" s="30">
        <f t="shared" si="5"/>
        <v>0</v>
      </c>
      <c r="AJ42" s="31" t="str">
        <f t="shared" si="6"/>
        <v/>
      </c>
      <c r="AL42" s="28"/>
      <c r="AM42" s="25">
        <f t="shared" si="35"/>
        <v>5000</v>
      </c>
      <c r="AN42" s="26">
        <f t="shared" si="36"/>
        <v>0</v>
      </c>
      <c r="AO42" s="48"/>
      <c r="AP42" s="30">
        <f t="shared" si="7"/>
        <v>0</v>
      </c>
      <c r="AQ42" s="31" t="str">
        <f t="shared" si="8"/>
        <v/>
      </c>
    </row>
    <row r="43" spans="2:43" x14ac:dyDescent="0.2">
      <c r="B43" s="46"/>
      <c r="C43" s="21"/>
      <c r="D43" s="22"/>
      <c r="E43" s="23"/>
      <c r="F43" s="24"/>
      <c r="G43" s="25">
        <f t="shared" si="23"/>
        <v>5000</v>
      </c>
      <c r="H43" s="26">
        <f t="shared" si="24"/>
        <v>0</v>
      </c>
      <c r="I43" s="47"/>
      <c r="J43" s="28"/>
      <c r="K43" s="25">
        <f t="shared" si="25"/>
        <v>5000</v>
      </c>
      <c r="L43" s="26">
        <f t="shared" si="26"/>
        <v>0</v>
      </c>
      <c r="M43" s="48"/>
      <c r="N43" s="30">
        <f t="shared" si="27"/>
        <v>0</v>
      </c>
      <c r="O43" s="31" t="str">
        <f t="shared" si="28"/>
        <v/>
      </c>
      <c r="Q43" s="28"/>
      <c r="R43" s="25">
        <f t="shared" si="29"/>
        <v>5000</v>
      </c>
      <c r="S43" s="26">
        <f t="shared" si="30"/>
        <v>0</v>
      </c>
      <c r="T43" s="48"/>
      <c r="U43" s="30">
        <f t="shared" si="1"/>
        <v>0</v>
      </c>
      <c r="V43" s="31" t="str">
        <f t="shared" si="2"/>
        <v/>
      </c>
      <c r="X43" s="28"/>
      <c r="Y43" s="25">
        <f t="shared" si="31"/>
        <v>5000</v>
      </c>
      <c r="Z43" s="26">
        <f t="shared" si="32"/>
        <v>0</v>
      </c>
      <c r="AA43" s="48"/>
      <c r="AB43" s="30">
        <f t="shared" si="3"/>
        <v>0</v>
      </c>
      <c r="AC43" s="31" t="str">
        <f t="shared" si="4"/>
        <v/>
      </c>
      <c r="AE43" s="28"/>
      <c r="AF43" s="25">
        <f t="shared" si="33"/>
        <v>5000</v>
      </c>
      <c r="AG43" s="26">
        <f t="shared" si="34"/>
        <v>0</v>
      </c>
      <c r="AH43" s="48"/>
      <c r="AI43" s="30">
        <f t="shared" si="5"/>
        <v>0</v>
      </c>
      <c r="AJ43" s="31" t="str">
        <f t="shared" si="6"/>
        <v/>
      </c>
      <c r="AL43" s="28"/>
      <c r="AM43" s="25">
        <f t="shared" si="35"/>
        <v>5000</v>
      </c>
      <c r="AN43" s="26">
        <f t="shared" si="36"/>
        <v>0</v>
      </c>
      <c r="AO43" s="48"/>
      <c r="AP43" s="30">
        <f t="shared" si="7"/>
        <v>0</v>
      </c>
      <c r="AQ43" s="31" t="str">
        <f t="shared" si="8"/>
        <v/>
      </c>
    </row>
    <row r="44" spans="2:43" x14ac:dyDescent="0.2">
      <c r="B44" s="49" t="s">
        <v>35</v>
      </c>
      <c r="C44" s="21"/>
      <c r="D44" s="22" t="s">
        <v>30</v>
      </c>
      <c r="E44" s="23"/>
      <c r="F44" s="50">
        <v>6.0000000000000002E-5</v>
      </c>
      <c r="G44" s="51">
        <f>$F$18*(1+F74)</f>
        <v>5179</v>
      </c>
      <c r="H44" s="26">
        <f>G44*F44</f>
        <v>0.31074000000000002</v>
      </c>
      <c r="I44" s="27"/>
      <c r="J44" s="52">
        <v>6.0000000000000002E-5</v>
      </c>
      <c r="K44" s="51">
        <f>$F$18*(1+J74)</f>
        <v>5167.5</v>
      </c>
      <c r="L44" s="26">
        <f>K44*J44</f>
        <v>0.31004999999999999</v>
      </c>
      <c r="M44" s="27"/>
      <c r="N44" s="30">
        <f>L44-H44</f>
        <v>-6.9000000000002393E-4</v>
      </c>
      <c r="O44" s="31">
        <f>IF((H44)=0,"",(N44/H44))</f>
        <v>-2.2205058891678698E-3</v>
      </c>
      <c r="Q44" s="52">
        <f>+J44</f>
        <v>6.0000000000000002E-5</v>
      </c>
      <c r="R44" s="51">
        <f>$F$18*(1+Q74)</f>
        <v>5167.5</v>
      </c>
      <c r="S44" s="26">
        <f>R44*Q44</f>
        <v>0.31004999999999999</v>
      </c>
      <c r="T44" s="27"/>
      <c r="U44" s="30">
        <f t="shared" si="1"/>
        <v>0</v>
      </c>
      <c r="V44" s="31">
        <f t="shared" si="2"/>
        <v>0</v>
      </c>
      <c r="X44" s="52">
        <f>+Q44</f>
        <v>6.0000000000000002E-5</v>
      </c>
      <c r="Y44" s="51">
        <f>$F$18*(1+X74)</f>
        <v>5167.5</v>
      </c>
      <c r="Z44" s="26">
        <f>Y44*X44</f>
        <v>0.31004999999999999</v>
      </c>
      <c r="AA44" s="27"/>
      <c r="AB44" s="30">
        <f t="shared" si="3"/>
        <v>0</v>
      </c>
      <c r="AC44" s="31">
        <f t="shared" si="4"/>
        <v>0</v>
      </c>
      <c r="AE44" s="52">
        <f>+X44</f>
        <v>6.0000000000000002E-5</v>
      </c>
      <c r="AF44" s="51">
        <f>$F$18*(1+AE74)</f>
        <v>5167.5</v>
      </c>
      <c r="AG44" s="26">
        <f>AF44*AE44</f>
        <v>0.31004999999999999</v>
      </c>
      <c r="AH44" s="27"/>
      <c r="AI44" s="30">
        <f t="shared" si="5"/>
        <v>0</v>
      </c>
      <c r="AJ44" s="31">
        <f t="shared" si="6"/>
        <v>0</v>
      </c>
      <c r="AL44" s="52">
        <f>+AE44</f>
        <v>6.0000000000000002E-5</v>
      </c>
      <c r="AM44" s="51">
        <f>$F$18*(1+AL74)</f>
        <v>5167.5</v>
      </c>
      <c r="AN44" s="26">
        <f>AM44*AL44</f>
        <v>0.31004999999999999</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179</v>
      </c>
      <c r="H45" s="26">
        <f t="shared" si="24"/>
        <v>18.283060000000003</v>
      </c>
      <c r="I45" s="27"/>
      <c r="J45" s="55">
        <f>0.64*$J$55+0.18*$J$56+0.18*$J$57</f>
        <v>0.10214000000000001</v>
      </c>
      <c r="K45" s="54">
        <f>$F$18*(1+$J$74)-$F$18</f>
        <v>167.5</v>
      </c>
      <c r="L45" s="26">
        <f t="shared" si="26"/>
        <v>17.108450000000001</v>
      </c>
      <c r="M45" s="27"/>
      <c r="N45" s="30">
        <f t="shared" si="27"/>
        <v>-1.1746100000000013</v>
      </c>
      <c r="O45" s="31">
        <f t="shared" si="28"/>
        <v>-6.4245810055865979E-2</v>
      </c>
      <c r="Q45" s="55">
        <f>0.64*$Q$55+0.18*$Q$56+0.18*$Q$57</f>
        <v>0.10214000000000001</v>
      </c>
      <c r="R45" s="54">
        <f>$F$18*(1+Q74)-$F$18</f>
        <v>167.5</v>
      </c>
      <c r="S45" s="26">
        <f t="shared" ref="S45" si="37">R45*Q45</f>
        <v>17.108450000000001</v>
      </c>
      <c r="T45" s="27"/>
      <c r="U45" s="30">
        <f t="shared" si="1"/>
        <v>0</v>
      </c>
      <c r="V45" s="31">
        <f t="shared" si="2"/>
        <v>0</v>
      </c>
      <c r="X45" s="55">
        <f>0.64*$X$55+0.18*$X$56+0.18*$X$57</f>
        <v>0.10214000000000001</v>
      </c>
      <c r="Y45" s="54">
        <f>$F$18*(1+X74)-$F$18</f>
        <v>167.5</v>
      </c>
      <c r="Z45" s="26">
        <f t="shared" ref="Z45" si="38">Y45*X45</f>
        <v>17.108450000000001</v>
      </c>
      <c r="AA45" s="27"/>
      <c r="AB45" s="30">
        <f t="shared" si="3"/>
        <v>0</v>
      </c>
      <c r="AC45" s="31">
        <f t="shared" si="4"/>
        <v>0</v>
      </c>
      <c r="AE45" s="55">
        <f>0.64*$AE$55+0.18*$AE$56+0.18*$AE$57</f>
        <v>0.10214000000000001</v>
      </c>
      <c r="AF45" s="54">
        <f>$F$18*(1+AE74)-$F$18</f>
        <v>167.5</v>
      </c>
      <c r="AG45" s="26">
        <f t="shared" ref="AG45" si="39">AF45*AE45</f>
        <v>17.108450000000001</v>
      </c>
      <c r="AH45" s="27"/>
      <c r="AI45" s="30">
        <f t="shared" si="5"/>
        <v>0</v>
      </c>
      <c r="AJ45" s="31">
        <f t="shared" si="6"/>
        <v>0</v>
      </c>
      <c r="AL45" s="55">
        <f>0.64*$AL$55+0.18*$AL$56+0.18*$AL$57</f>
        <v>0.10214000000000001</v>
      </c>
      <c r="AM45" s="54">
        <f>$F$18*(1+AL74)-$F$18</f>
        <v>167.5</v>
      </c>
      <c r="AN45" s="26">
        <f t="shared" ref="AN45" si="40">AM45*AL45</f>
        <v>17.108450000000001</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8"/>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141.10380000000001</v>
      </c>
      <c r="I47" s="40"/>
      <c r="J47" s="59"/>
      <c r="K47" s="61"/>
      <c r="L47" s="60">
        <f>SUM(L40:L46)+L39</f>
        <v>140.1635</v>
      </c>
      <c r="M47" s="40"/>
      <c r="N47" s="43">
        <f t="shared" ref="N47:N65" si="41">L47-H47</f>
        <v>-0.94030000000000769</v>
      </c>
      <c r="O47" s="44">
        <f t="shared" si="28"/>
        <v>-6.6638885699747815E-3</v>
      </c>
      <c r="Q47" s="59"/>
      <c r="R47" s="61"/>
      <c r="S47" s="60">
        <f>SUM(S40:S46)+S39</f>
        <v>149.5985</v>
      </c>
      <c r="T47" s="40"/>
      <c r="U47" s="43">
        <f t="shared" si="1"/>
        <v>9.4350000000000023</v>
      </c>
      <c r="V47" s="44">
        <f t="shared" si="2"/>
        <v>6.7314243722509798E-2</v>
      </c>
      <c r="X47" s="59"/>
      <c r="Y47" s="61"/>
      <c r="Z47" s="60">
        <f>SUM(Z40:Z46)+Z39</f>
        <v>155.79849999999999</v>
      </c>
      <c r="AA47" s="40"/>
      <c r="AB47" s="43">
        <f t="shared" si="3"/>
        <v>6.1999999999999886</v>
      </c>
      <c r="AC47" s="44">
        <f t="shared" si="4"/>
        <v>4.1444265818173232E-2</v>
      </c>
      <c r="AE47" s="59"/>
      <c r="AF47" s="61"/>
      <c r="AG47" s="60">
        <f>SUM(AG40:AG46)+AG39</f>
        <v>161.42849999999999</v>
      </c>
      <c r="AH47" s="40"/>
      <c r="AI47" s="43">
        <f t="shared" si="5"/>
        <v>5.6299999999999955</v>
      </c>
      <c r="AJ47" s="44">
        <f t="shared" si="6"/>
        <v>3.6136419798650156E-2</v>
      </c>
      <c r="AL47" s="59"/>
      <c r="AM47" s="61"/>
      <c r="AN47" s="60">
        <f>SUM(AN40:AN46)+AN39</f>
        <v>164.23849999999999</v>
      </c>
      <c r="AO47" s="40"/>
      <c r="AP47" s="43">
        <f t="shared" si="7"/>
        <v>2.8100000000000023</v>
      </c>
      <c r="AQ47" s="44">
        <f t="shared" si="8"/>
        <v>1.7407087348268752E-2</v>
      </c>
    </row>
    <row r="48" spans="2:43" x14ac:dyDescent="0.2">
      <c r="B48" s="27" t="s">
        <v>39</v>
      </c>
      <c r="C48" s="27"/>
      <c r="D48" s="62" t="s">
        <v>30</v>
      </c>
      <c r="E48" s="63"/>
      <c r="F48" s="28">
        <v>7.0000000000000001E-3</v>
      </c>
      <c r="G48" s="64">
        <f>F18*(1+F74)</f>
        <v>5179</v>
      </c>
      <c r="H48" s="26">
        <f>G48*F48</f>
        <v>36.253</v>
      </c>
      <c r="I48" s="27"/>
      <c r="J48" s="28">
        <f>+F48</f>
        <v>7.0000000000000001E-3</v>
      </c>
      <c r="K48" s="65">
        <f>F18*(1+J74)</f>
        <v>5167.5</v>
      </c>
      <c r="L48" s="26">
        <f>K48*J48</f>
        <v>36.172499999999999</v>
      </c>
      <c r="M48" s="27"/>
      <c r="N48" s="30">
        <f t="shared" si="41"/>
        <v>-8.0500000000000682E-2</v>
      </c>
      <c r="O48" s="31">
        <f t="shared" si="28"/>
        <v>-2.2205058891678117E-3</v>
      </c>
      <c r="Q48" s="28">
        <f>+J48</f>
        <v>7.0000000000000001E-3</v>
      </c>
      <c r="R48" s="65">
        <f>$F$18*(1+Q74)</f>
        <v>5167.5</v>
      </c>
      <c r="S48" s="26">
        <f>R48*Q48</f>
        <v>36.172499999999999</v>
      </c>
      <c r="T48" s="27"/>
      <c r="U48" s="30">
        <f t="shared" si="1"/>
        <v>0</v>
      </c>
      <c r="V48" s="31">
        <f t="shared" si="2"/>
        <v>0</v>
      </c>
      <c r="X48" s="28">
        <f>+Q48</f>
        <v>7.0000000000000001E-3</v>
      </c>
      <c r="Y48" s="65">
        <f>$F$18*(1+X74)</f>
        <v>5167.5</v>
      </c>
      <c r="Z48" s="26">
        <f>Y48*X48</f>
        <v>36.172499999999999</v>
      </c>
      <c r="AA48" s="27"/>
      <c r="AB48" s="30">
        <f t="shared" si="3"/>
        <v>0</v>
      </c>
      <c r="AC48" s="31">
        <f t="shared" si="4"/>
        <v>0</v>
      </c>
      <c r="AE48" s="28">
        <f>+X48</f>
        <v>7.0000000000000001E-3</v>
      </c>
      <c r="AF48" s="65">
        <f>$F$18*(1+AE74)</f>
        <v>5167.5</v>
      </c>
      <c r="AG48" s="26">
        <f>AF48*AE48</f>
        <v>36.172499999999999</v>
      </c>
      <c r="AH48" s="27"/>
      <c r="AI48" s="30">
        <f t="shared" si="5"/>
        <v>0</v>
      </c>
      <c r="AJ48" s="31">
        <f t="shared" si="6"/>
        <v>0</v>
      </c>
      <c r="AL48" s="28">
        <f>+AE48</f>
        <v>7.0000000000000001E-3</v>
      </c>
      <c r="AM48" s="65">
        <f>$F$18*(1+AL74)</f>
        <v>5167.5</v>
      </c>
      <c r="AN48" s="26">
        <f>AM48*AL48</f>
        <v>36.172499999999999</v>
      </c>
      <c r="AO48" s="27"/>
      <c r="AP48" s="30">
        <f t="shared" si="7"/>
        <v>0</v>
      </c>
      <c r="AQ48" s="31">
        <f t="shared" si="8"/>
        <v>0</v>
      </c>
    </row>
    <row r="49" spans="2:43" ht="25.5" x14ac:dyDescent="0.2">
      <c r="B49" s="66" t="s">
        <v>40</v>
      </c>
      <c r="C49" s="27"/>
      <c r="D49" s="62" t="s">
        <v>30</v>
      </c>
      <c r="E49" s="63"/>
      <c r="F49" s="28">
        <v>4.0000000000000001E-3</v>
      </c>
      <c r="G49" s="64">
        <f>G48</f>
        <v>5179</v>
      </c>
      <c r="H49" s="26">
        <f>G49*F49</f>
        <v>20.716000000000001</v>
      </c>
      <c r="I49" s="27"/>
      <c r="J49" s="28">
        <f>+F49</f>
        <v>4.0000000000000001E-3</v>
      </c>
      <c r="K49" s="65">
        <f>K48</f>
        <v>5167.5</v>
      </c>
      <c r="L49" s="26">
        <f>K49*J49</f>
        <v>20.67</v>
      </c>
      <c r="M49" s="27"/>
      <c r="N49" s="30">
        <f t="shared" si="41"/>
        <v>-4.5999999999999375E-2</v>
      </c>
      <c r="O49" s="31">
        <f t="shared" si="28"/>
        <v>-2.2205058891677626E-3</v>
      </c>
      <c r="Q49" s="28">
        <f>+J49</f>
        <v>4.0000000000000001E-3</v>
      </c>
      <c r="R49" s="65">
        <f>R48</f>
        <v>5167.5</v>
      </c>
      <c r="S49" s="26">
        <f>R49*Q49</f>
        <v>20.67</v>
      </c>
      <c r="T49" s="27"/>
      <c r="U49" s="30">
        <f t="shared" si="1"/>
        <v>0</v>
      </c>
      <c r="V49" s="31">
        <f t="shared" si="2"/>
        <v>0</v>
      </c>
      <c r="X49" s="28">
        <f>+Q49</f>
        <v>4.0000000000000001E-3</v>
      </c>
      <c r="Y49" s="65">
        <f>Y48</f>
        <v>5167.5</v>
      </c>
      <c r="Z49" s="26">
        <f>Y49*X49</f>
        <v>20.67</v>
      </c>
      <c r="AA49" s="27"/>
      <c r="AB49" s="30">
        <f t="shared" si="3"/>
        <v>0</v>
      </c>
      <c r="AC49" s="31">
        <f t="shared" si="4"/>
        <v>0</v>
      </c>
      <c r="AE49" s="28">
        <f>+X49</f>
        <v>4.0000000000000001E-3</v>
      </c>
      <c r="AF49" s="65">
        <f>AF48</f>
        <v>5167.5</v>
      </c>
      <c r="AG49" s="26">
        <f>AF49*AE49</f>
        <v>20.67</v>
      </c>
      <c r="AH49" s="27"/>
      <c r="AI49" s="30">
        <f t="shared" si="5"/>
        <v>0</v>
      </c>
      <c r="AJ49" s="31">
        <f t="shared" si="6"/>
        <v>0</v>
      </c>
      <c r="AL49" s="28">
        <f>+AE49</f>
        <v>4.0000000000000001E-3</v>
      </c>
      <c r="AM49" s="65">
        <f>AM48</f>
        <v>5167.5</v>
      </c>
      <c r="AN49" s="26">
        <f>AM49*AL49</f>
        <v>20.67</v>
      </c>
      <c r="AO49" s="27"/>
      <c r="AP49" s="30">
        <f t="shared" si="7"/>
        <v>0</v>
      </c>
      <c r="AQ49" s="31">
        <f t="shared" si="8"/>
        <v>0</v>
      </c>
    </row>
    <row r="50" spans="2:43" ht="25.5" x14ac:dyDescent="0.2">
      <c r="B50" s="56" t="s">
        <v>41</v>
      </c>
      <c r="C50" s="35"/>
      <c r="D50" s="35"/>
      <c r="E50" s="35"/>
      <c r="F50" s="67"/>
      <c r="G50" s="59"/>
      <c r="H50" s="60">
        <f>SUM(H47:H49)</f>
        <v>198.07280000000003</v>
      </c>
      <c r="I50" s="68"/>
      <c r="J50" s="69"/>
      <c r="K50" s="70"/>
      <c r="L50" s="60">
        <f>SUM(L47:L49)</f>
        <v>197.00600000000003</v>
      </c>
      <c r="M50" s="68"/>
      <c r="N50" s="43">
        <f t="shared" si="41"/>
        <v>-1.0668000000000006</v>
      </c>
      <c r="O50" s="44">
        <f t="shared" si="28"/>
        <v>-5.3858985181206125E-3</v>
      </c>
      <c r="Q50" s="69"/>
      <c r="R50" s="70"/>
      <c r="S50" s="60">
        <f>SUM(S47:S49)</f>
        <v>206.44100000000003</v>
      </c>
      <c r="T50" s="68"/>
      <c r="U50" s="43">
        <f t="shared" si="1"/>
        <v>9.4350000000000023</v>
      </c>
      <c r="V50" s="44">
        <f t="shared" si="2"/>
        <v>4.7891942377389522E-2</v>
      </c>
      <c r="X50" s="69"/>
      <c r="Y50" s="70"/>
      <c r="Z50" s="60">
        <f>SUM(Z47:Z49)</f>
        <v>212.64100000000002</v>
      </c>
      <c r="AA50" s="68"/>
      <c r="AB50" s="43">
        <f t="shared" si="3"/>
        <v>6.1999999999999886</v>
      </c>
      <c r="AC50" s="44">
        <f t="shared" si="4"/>
        <v>3.0032793873309989E-2</v>
      </c>
      <c r="AE50" s="69"/>
      <c r="AF50" s="70"/>
      <c r="AG50" s="60">
        <f>SUM(AG47:AG49)</f>
        <v>218.27100000000002</v>
      </c>
      <c r="AH50" s="68"/>
      <c r="AI50" s="43">
        <f t="shared" si="5"/>
        <v>5.6299999999999955</v>
      </c>
      <c r="AJ50" s="44">
        <f t="shared" si="6"/>
        <v>2.6476549677625645E-2</v>
      </c>
      <c r="AL50" s="69"/>
      <c r="AM50" s="70"/>
      <c r="AN50" s="60">
        <f>SUM(AN47:AN49)</f>
        <v>221.08100000000002</v>
      </c>
      <c r="AO50" s="68"/>
      <c r="AP50" s="43">
        <f t="shared" si="7"/>
        <v>2.8100000000000023</v>
      </c>
      <c r="AQ50" s="44">
        <f t="shared" si="8"/>
        <v>1.2873904458219379E-2</v>
      </c>
    </row>
    <row r="51" spans="2:43" ht="25.5" x14ac:dyDescent="0.2">
      <c r="B51" s="71" t="s">
        <v>42</v>
      </c>
      <c r="C51" s="21"/>
      <c r="D51" s="22" t="s">
        <v>30</v>
      </c>
      <c r="E51" s="23"/>
      <c r="F51" s="72">
        <v>4.4000000000000003E-3</v>
      </c>
      <c r="G51" s="64">
        <f>G49</f>
        <v>5179</v>
      </c>
      <c r="H51" s="73">
        <f t="shared" ref="H51:H57" si="42">G51*F51</f>
        <v>22.787600000000001</v>
      </c>
      <c r="I51" s="27"/>
      <c r="J51" s="72">
        <v>4.4000000000000003E-3</v>
      </c>
      <c r="K51" s="65">
        <f>K49</f>
        <v>5167.5</v>
      </c>
      <c r="L51" s="73">
        <f t="shared" ref="L51:L57" si="43">K51*J51</f>
        <v>22.737000000000002</v>
      </c>
      <c r="M51" s="27"/>
      <c r="N51" s="30">
        <f t="shared" si="41"/>
        <v>-5.0599999999999312E-2</v>
      </c>
      <c r="O51" s="74">
        <f t="shared" si="28"/>
        <v>-2.2205058891677626E-3</v>
      </c>
      <c r="Q51" s="72">
        <f>+J51</f>
        <v>4.4000000000000003E-3</v>
      </c>
      <c r="R51" s="65">
        <f>R49</f>
        <v>5167.5</v>
      </c>
      <c r="S51" s="73">
        <f t="shared" ref="S51:S57" si="44">R51*Q51</f>
        <v>22.737000000000002</v>
      </c>
      <c r="T51" s="27"/>
      <c r="U51" s="30">
        <f t="shared" si="1"/>
        <v>0</v>
      </c>
      <c r="V51" s="74">
        <f t="shared" si="2"/>
        <v>0</v>
      </c>
      <c r="X51" s="72">
        <f>+Q51</f>
        <v>4.4000000000000003E-3</v>
      </c>
      <c r="Y51" s="65">
        <f>Y49</f>
        <v>5167.5</v>
      </c>
      <c r="Z51" s="73">
        <f t="shared" ref="Z51:Z57" si="45">Y51*X51</f>
        <v>22.737000000000002</v>
      </c>
      <c r="AA51" s="27"/>
      <c r="AB51" s="30">
        <f t="shared" si="3"/>
        <v>0</v>
      </c>
      <c r="AC51" s="74">
        <f t="shared" si="4"/>
        <v>0</v>
      </c>
      <c r="AE51" s="72">
        <f>+X51</f>
        <v>4.4000000000000003E-3</v>
      </c>
      <c r="AF51" s="65">
        <f>AF49</f>
        <v>5167.5</v>
      </c>
      <c r="AG51" s="73">
        <f t="shared" ref="AG51:AG57" si="46">AF51*AE51</f>
        <v>22.737000000000002</v>
      </c>
      <c r="AH51" s="27"/>
      <c r="AI51" s="30">
        <f t="shared" si="5"/>
        <v>0</v>
      </c>
      <c r="AJ51" s="74">
        <f t="shared" si="6"/>
        <v>0</v>
      </c>
      <c r="AL51" s="72">
        <f>+AE51</f>
        <v>4.4000000000000003E-3</v>
      </c>
      <c r="AM51" s="65">
        <f>AM49</f>
        <v>5167.5</v>
      </c>
      <c r="AN51" s="73">
        <f t="shared" ref="AN51:AN57" si="47">AM51*AL51</f>
        <v>22.737000000000002</v>
      </c>
      <c r="AO51" s="27"/>
      <c r="AP51" s="30">
        <f t="shared" si="7"/>
        <v>0</v>
      </c>
      <c r="AQ51" s="74">
        <f t="shared" si="8"/>
        <v>0</v>
      </c>
    </row>
    <row r="52" spans="2:43" ht="25.5" x14ac:dyDescent="0.2">
      <c r="B52" s="71" t="s">
        <v>43</v>
      </c>
      <c r="C52" s="21"/>
      <c r="D52" s="22" t="s">
        <v>30</v>
      </c>
      <c r="E52" s="23"/>
      <c r="F52" s="72">
        <v>1.2999999999999999E-3</v>
      </c>
      <c r="G52" s="64">
        <f>G49</f>
        <v>5179</v>
      </c>
      <c r="H52" s="73">
        <f t="shared" si="42"/>
        <v>6.7326999999999995</v>
      </c>
      <c r="I52" s="27"/>
      <c r="J52" s="72">
        <v>1.2999999999999999E-3</v>
      </c>
      <c r="K52" s="65">
        <f>K49</f>
        <v>5167.5</v>
      </c>
      <c r="L52" s="73">
        <f t="shared" si="43"/>
        <v>6.7177499999999997</v>
      </c>
      <c r="M52" s="27"/>
      <c r="N52" s="30">
        <f t="shared" si="41"/>
        <v>-1.4949999999999797E-2</v>
      </c>
      <c r="O52" s="74">
        <f t="shared" si="28"/>
        <v>-2.2205058891677631E-3</v>
      </c>
      <c r="Q52" s="72">
        <f>+J52</f>
        <v>1.2999999999999999E-3</v>
      </c>
      <c r="R52" s="65">
        <f>R49</f>
        <v>5167.5</v>
      </c>
      <c r="S52" s="73">
        <f t="shared" si="44"/>
        <v>6.7177499999999997</v>
      </c>
      <c r="T52" s="27"/>
      <c r="U52" s="30">
        <f t="shared" si="1"/>
        <v>0</v>
      </c>
      <c r="V52" s="74">
        <f t="shared" si="2"/>
        <v>0</v>
      </c>
      <c r="X52" s="72">
        <f>+Q52</f>
        <v>1.2999999999999999E-3</v>
      </c>
      <c r="Y52" s="65">
        <f>Y49</f>
        <v>5167.5</v>
      </c>
      <c r="Z52" s="73">
        <f t="shared" si="45"/>
        <v>6.7177499999999997</v>
      </c>
      <c r="AA52" s="27"/>
      <c r="AB52" s="30">
        <f t="shared" si="3"/>
        <v>0</v>
      </c>
      <c r="AC52" s="74">
        <f t="shared" si="4"/>
        <v>0</v>
      </c>
      <c r="AE52" s="72">
        <f>+X52</f>
        <v>1.2999999999999999E-3</v>
      </c>
      <c r="AF52" s="65">
        <f>AF49</f>
        <v>5167.5</v>
      </c>
      <c r="AG52" s="73">
        <f t="shared" si="46"/>
        <v>6.7177499999999997</v>
      </c>
      <c r="AH52" s="27"/>
      <c r="AI52" s="30">
        <f t="shared" si="5"/>
        <v>0</v>
      </c>
      <c r="AJ52" s="74">
        <f t="shared" si="6"/>
        <v>0</v>
      </c>
      <c r="AL52" s="72">
        <f>+AE52</f>
        <v>1.2999999999999999E-3</v>
      </c>
      <c r="AM52" s="65">
        <f>AM49</f>
        <v>5167.5</v>
      </c>
      <c r="AN52" s="73">
        <f t="shared" si="47"/>
        <v>6.7177499999999997</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5000</v>
      </c>
      <c r="H54" s="73">
        <f t="shared" si="42"/>
        <v>34.700000000000003</v>
      </c>
      <c r="I54" s="27"/>
      <c r="J54" s="72">
        <f>+F54</f>
        <v>6.94E-3</v>
      </c>
      <c r="K54" s="76">
        <f>$F$18</f>
        <v>5000</v>
      </c>
      <c r="L54" s="73">
        <f t="shared" si="43"/>
        <v>34.700000000000003</v>
      </c>
      <c r="M54" s="27"/>
      <c r="N54" s="30">
        <f t="shared" si="41"/>
        <v>0</v>
      </c>
      <c r="O54" s="74">
        <f t="shared" si="28"/>
        <v>0</v>
      </c>
      <c r="Q54" s="72">
        <f>+J54</f>
        <v>6.94E-3</v>
      </c>
      <c r="R54" s="76">
        <f>$F$18</f>
        <v>5000</v>
      </c>
      <c r="S54" s="73">
        <f t="shared" si="44"/>
        <v>34.700000000000003</v>
      </c>
      <c r="T54" s="27"/>
      <c r="U54" s="30">
        <f t="shared" si="1"/>
        <v>0</v>
      </c>
      <c r="V54" s="74">
        <f t="shared" si="2"/>
        <v>0</v>
      </c>
      <c r="X54" s="72">
        <f>+Q54</f>
        <v>6.94E-3</v>
      </c>
      <c r="Y54" s="76">
        <f>$F$18</f>
        <v>5000</v>
      </c>
      <c r="Z54" s="73">
        <f t="shared" si="45"/>
        <v>34.700000000000003</v>
      </c>
      <c r="AA54" s="27"/>
      <c r="AB54" s="30">
        <f t="shared" si="3"/>
        <v>0</v>
      </c>
      <c r="AC54" s="74">
        <f t="shared" si="4"/>
        <v>0</v>
      </c>
      <c r="AE54" s="72">
        <f>+X54</f>
        <v>6.94E-3</v>
      </c>
      <c r="AF54" s="76">
        <f>$F$18</f>
        <v>5000</v>
      </c>
      <c r="AG54" s="73">
        <f t="shared" si="46"/>
        <v>34.700000000000003</v>
      </c>
      <c r="AH54" s="27"/>
      <c r="AI54" s="30">
        <f t="shared" si="5"/>
        <v>0</v>
      </c>
      <c r="AJ54" s="74">
        <f t="shared" si="6"/>
        <v>0</v>
      </c>
      <c r="AL54" s="72">
        <f>+AE54</f>
        <v>6.94E-3</v>
      </c>
      <c r="AM54" s="76">
        <f>$F$18</f>
        <v>5000</v>
      </c>
      <c r="AN54" s="73">
        <f t="shared" si="47"/>
        <v>34.700000000000003</v>
      </c>
      <c r="AO54" s="27"/>
      <c r="AP54" s="30">
        <f t="shared" si="7"/>
        <v>0</v>
      </c>
      <c r="AQ54" s="74">
        <f t="shared" si="8"/>
        <v>0</v>
      </c>
    </row>
    <row r="55" spans="2:43" x14ac:dyDescent="0.2">
      <c r="B55" s="49" t="s">
        <v>46</v>
      </c>
      <c r="C55" s="21"/>
      <c r="D55" s="22"/>
      <c r="E55" s="23"/>
      <c r="F55" s="72">
        <v>0.08</v>
      </c>
      <c r="G55" s="77">
        <f>0.64*$F$18</f>
        <v>3200</v>
      </c>
      <c r="H55" s="73">
        <f t="shared" si="42"/>
        <v>256</v>
      </c>
      <c r="I55" s="27"/>
      <c r="J55" s="72">
        <v>0.08</v>
      </c>
      <c r="K55" s="77">
        <f>$G$55</f>
        <v>3200</v>
      </c>
      <c r="L55" s="73">
        <f t="shared" si="43"/>
        <v>256</v>
      </c>
      <c r="M55" s="27"/>
      <c r="N55" s="30">
        <f t="shared" si="41"/>
        <v>0</v>
      </c>
      <c r="O55" s="74">
        <f t="shared" si="28"/>
        <v>0</v>
      </c>
      <c r="Q55" s="72">
        <v>0.08</v>
      </c>
      <c r="R55" s="77">
        <f>$G$55</f>
        <v>3200</v>
      </c>
      <c r="S55" s="73">
        <f t="shared" si="44"/>
        <v>256</v>
      </c>
      <c r="T55" s="27"/>
      <c r="U55" s="30">
        <f t="shared" si="1"/>
        <v>0</v>
      </c>
      <c r="V55" s="74">
        <f t="shared" si="2"/>
        <v>0</v>
      </c>
      <c r="X55" s="72">
        <v>0.08</v>
      </c>
      <c r="Y55" s="77">
        <f>$G$55</f>
        <v>3200</v>
      </c>
      <c r="Z55" s="73">
        <f t="shared" si="45"/>
        <v>256</v>
      </c>
      <c r="AA55" s="27"/>
      <c r="AB55" s="30">
        <f t="shared" si="3"/>
        <v>0</v>
      </c>
      <c r="AC55" s="74">
        <f t="shared" si="4"/>
        <v>0</v>
      </c>
      <c r="AE55" s="72">
        <v>0.08</v>
      </c>
      <c r="AF55" s="77">
        <f>$G$55</f>
        <v>3200</v>
      </c>
      <c r="AG55" s="73">
        <f t="shared" si="46"/>
        <v>256</v>
      </c>
      <c r="AH55" s="27"/>
      <c r="AI55" s="30">
        <f t="shared" si="5"/>
        <v>0</v>
      </c>
      <c r="AJ55" s="74">
        <f t="shared" si="6"/>
        <v>0</v>
      </c>
      <c r="AL55" s="72">
        <v>0.08</v>
      </c>
      <c r="AM55" s="77">
        <f>$G$55</f>
        <v>3200</v>
      </c>
      <c r="AN55" s="73">
        <f t="shared" si="47"/>
        <v>256</v>
      </c>
      <c r="AO55" s="27"/>
      <c r="AP55" s="30">
        <f t="shared" si="7"/>
        <v>0</v>
      </c>
      <c r="AQ55" s="74">
        <f t="shared" si="8"/>
        <v>0</v>
      </c>
    </row>
    <row r="56" spans="2:43" x14ac:dyDescent="0.2">
      <c r="B56" s="49" t="s">
        <v>47</v>
      </c>
      <c r="C56" s="21"/>
      <c r="D56" s="22"/>
      <c r="E56" s="23"/>
      <c r="F56" s="72">
        <v>0.122</v>
      </c>
      <c r="G56" s="77">
        <f>0.18*$F$18</f>
        <v>900</v>
      </c>
      <c r="H56" s="73">
        <f t="shared" si="42"/>
        <v>109.8</v>
      </c>
      <c r="I56" s="27"/>
      <c r="J56" s="72">
        <v>0.122</v>
      </c>
      <c r="K56" s="77">
        <f>$G$56</f>
        <v>900</v>
      </c>
      <c r="L56" s="73">
        <f t="shared" si="43"/>
        <v>109.8</v>
      </c>
      <c r="M56" s="27"/>
      <c r="N56" s="30">
        <f t="shared" si="41"/>
        <v>0</v>
      </c>
      <c r="O56" s="74">
        <f t="shared" si="28"/>
        <v>0</v>
      </c>
      <c r="Q56" s="72">
        <v>0.122</v>
      </c>
      <c r="R56" s="77">
        <f>$G$56</f>
        <v>900</v>
      </c>
      <c r="S56" s="73">
        <f t="shared" si="44"/>
        <v>109.8</v>
      </c>
      <c r="T56" s="27"/>
      <c r="U56" s="30">
        <f t="shared" si="1"/>
        <v>0</v>
      </c>
      <c r="V56" s="74">
        <f t="shared" si="2"/>
        <v>0</v>
      </c>
      <c r="X56" s="72">
        <v>0.122</v>
      </c>
      <c r="Y56" s="77">
        <f>$G$56</f>
        <v>900</v>
      </c>
      <c r="Z56" s="73">
        <f t="shared" si="45"/>
        <v>109.8</v>
      </c>
      <c r="AA56" s="27"/>
      <c r="AB56" s="30">
        <f t="shared" si="3"/>
        <v>0</v>
      </c>
      <c r="AC56" s="74">
        <f t="shared" si="4"/>
        <v>0</v>
      </c>
      <c r="AE56" s="72">
        <v>0.122</v>
      </c>
      <c r="AF56" s="77">
        <f>$G$56</f>
        <v>900</v>
      </c>
      <c r="AG56" s="73">
        <f t="shared" si="46"/>
        <v>109.8</v>
      </c>
      <c r="AH56" s="27"/>
      <c r="AI56" s="30">
        <f t="shared" si="5"/>
        <v>0</v>
      </c>
      <c r="AJ56" s="74">
        <f t="shared" si="6"/>
        <v>0</v>
      </c>
      <c r="AL56" s="72">
        <v>0.122</v>
      </c>
      <c r="AM56" s="77">
        <f>$G$56</f>
        <v>900</v>
      </c>
      <c r="AN56" s="73">
        <f t="shared" si="47"/>
        <v>109.8</v>
      </c>
      <c r="AO56" s="27"/>
      <c r="AP56" s="30">
        <f t="shared" si="7"/>
        <v>0</v>
      </c>
      <c r="AQ56" s="74">
        <f t="shared" si="8"/>
        <v>0</v>
      </c>
    </row>
    <row r="57" spans="2:43" x14ac:dyDescent="0.2">
      <c r="B57" s="11" t="s">
        <v>48</v>
      </c>
      <c r="C57" s="21"/>
      <c r="D57" s="22"/>
      <c r="E57" s="23"/>
      <c r="F57" s="72">
        <v>0.161</v>
      </c>
      <c r="G57" s="77">
        <f>0.18*$F$18</f>
        <v>900</v>
      </c>
      <c r="H57" s="73">
        <f t="shared" si="42"/>
        <v>144.9</v>
      </c>
      <c r="I57" s="27"/>
      <c r="J57" s="72">
        <v>0.161</v>
      </c>
      <c r="K57" s="77">
        <f>$G$57</f>
        <v>900</v>
      </c>
      <c r="L57" s="73">
        <f t="shared" si="43"/>
        <v>144.9</v>
      </c>
      <c r="M57" s="27"/>
      <c r="N57" s="30">
        <f t="shared" si="41"/>
        <v>0</v>
      </c>
      <c r="O57" s="74">
        <f t="shared" si="28"/>
        <v>0</v>
      </c>
      <c r="Q57" s="72">
        <v>0.161</v>
      </c>
      <c r="R57" s="77">
        <f>$G$57</f>
        <v>900</v>
      </c>
      <c r="S57" s="73">
        <f t="shared" si="44"/>
        <v>144.9</v>
      </c>
      <c r="T57" s="27"/>
      <c r="U57" s="30">
        <f t="shared" si="1"/>
        <v>0</v>
      </c>
      <c r="V57" s="74">
        <f t="shared" si="2"/>
        <v>0</v>
      </c>
      <c r="X57" s="72">
        <v>0.161</v>
      </c>
      <c r="Y57" s="77">
        <f>$G$57</f>
        <v>900</v>
      </c>
      <c r="Z57" s="73">
        <f t="shared" si="45"/>
        <v>144.9</v>
      </c>
      <c r="AA57" s="27"/>
      <c r="AB57" s="30">
        <f t="shared" si="3"/>
        <v>0</v>
      </c>
      <c r="AC57" s="74">
        <f t="shared" si="4"/>
        <v>0</v>
      </c>
      <c r="AE57" s="72">
        <v>0.161</v>
      </c>
      <c r="AF57" s="77">
        <f>$G$57</f>
        <v>900</v>
      </c>
      <c r="AG57" s="73">
        <f t="shared" si="46"/>
        <v>144.9</v>
      </c>
      <c r="AH57" s="27"/>
      <c r="AI57" s="30">
        <f t="shared" si="5"/>
        <v>0</v>
      </c>
      <c r="AJ57" s="74">
        <f t="shared" si="6"/>
        <v>0</v>
      </c>
      <c r="AL57" s="72">
        <v>0.161</v>
      </c>
      <c r="AM57" s="77">
        <f>$G$57</f>
        <v>900</v>
      </c>
      <c r="AN57" s="73">
        <f t="shared" si="47"/>
        <v>144.9</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8"/>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4250</v>
      </c>
      <c r="H59" s="73">
        <f>G59*F59</f>
        <v>467.5</v>
      </c>
      <c r="I59" s="83"/>
      <c r="J59" s="72">
        <v>0.11</v>
      </c>
      <c r="K59" s="82">
        <f>$G$59</f>
        <v>4250</v>
      </c>
      <c r="L59" s="73">
        <f>K59*J59</f>
        <v>467.5</v>
      </c>
      <c r="M59" s="83"/>
      <c r="N59" s="84">
        <f t="shared" si="41"/>
        <v>0</v>
      </c>
      <c r="O59" s="74">
        <f t="shared" si="28"/>
        <v>0</v>
      </c>
      <c r="Q59" s="72">
        <v>0.11</v>
      </c>
      <c r="R59" s="82">
        <f>$G$59</f>
        <v>4250</v>
      </c>
      <c r="S59" s="73">
        <f>R59*Q59</f>
        <v>467.5</v>
      </c>
      <c r="T59" s="83"/>
      <c r="U59" s="84">
        <f t="shared" si="1"/>
        <v>0</v>
      </c>
      <c r="V59" s="74">
        <f t="shared" si="2"/>
        <v>0</v>
      </c>
      <c r="X59" s="72">
        <v>0.11</v>
      </c>
      <c r="Y59" s="82">
        <f>$G$59</f>
        <v>4250</v>
      </c>
      <c r="Z59" s="73">
        <f>Y59*X59</f>
        <v>467.5</v>
      </c>
      <c r="AA59" s="83"/>
      <c r="AB59" s="84">
        <f t="shared" si="3"/>
        <v>0</v>
      </c>
      <c r="AC59" s="74">
        <f t="shared" si="4"/>
        <v>0</v>
      </c>
      <c r="AE59" s="72">
        <v>0.11</v>
      </c>
      <c r="AF59" s="82">
        <f>$G$59</f>
        <v>4250</v>
      </c>
      <c r="AG59" s="73">
        <f>AF59*AE59</f>
        <v>467.5</v>
      </c>
      <c r="AH59" s="83"/>
      <c r="AI59" s="84">
        <f t="shared" si="5"/>
        <v>0</v>
      </c>
      <c r="AJ59" s="74">
        <f t="shared" si="6"/>
        <v>0</v>
      </c>
      <c r="AL59" s="72">
        <v>0.11</v>
      </c>
      <c r="AM59" s="82">
        <f>$G$59</f>
        <v>4250</v>
      </c>
      <c r="AN59" s="73">
        <f>AM59*AL59</f>
        <v>467.5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773.24310000000003</v>
      </c>
      <c r="I61" s="100"/>
      <c r="J61" s="101"/>
      <c r="K61" s="101"/>
      <c r="L61" s="103">
        <f>SUM(L51:L57,L50)</f>
        <v>772.11075000000005</v>
      </c>
      <c r="M61" s="102"/>
      <c r="N61" s="103">
        <f t="shared" ref="N61" si="48">L61-H61</f>
        <v>-1.132349999999974</v>
      </c>
      <c r="O61" s="104">
        <f t="shared" ref="O61" si="49">IF((H61)=0,"",(N61/H61))</f>
        <v>-1.4644165592941909E-3</v>
      </c>
      <c r="Q61" s="101"/>
      <c r="R61" s="101"/>
      <c r="S61" s="103">
        <f>SUM(S51:S57,S50)</f>
        <v>781.54575000000011</v>
      </c>
      <c r="T61" s="102"/>
      <c r="U61" s="103">
        <f t="shared" si="1"/>
        <v>9.4350000000000591</v>
      </c>
      <c r="V61" s="104">
        <f>IF((L61)=0,"",(U61/L61))</f>
        <v>1.2219749563129458E-2</v>
      </c>
      <c r="X61" s="101"/>
      <c r="Y61" s="101"/>
      <c r="Z61" s="103">
        <f>SUM(Z51:Z57,Z50)</f>
        <v>787.74575000000004</v>
      </c>
      <c r="AA61" s="102"/>
      <c r="AB61" s="103">
        <f t="shared" si="3"/>
        <v>6.1999999999999318</v>
      </c>
      <c r="AC61" s="104">
        <f>IF((S61)=0,"",(AB61/S61))</f>
        <v>7.9329968846992404E-3</v>
      </c>
      <c r="AE61" s="101"/>
      <c r="AF61" s="101"/>
      <c r="AG61" s="103">
        <f>SUM(AG51:AG57,AG50)</f>
        <v>793.37575000000015</v>
      </c>
      <c r="AH61" s="102"/>
      <c r="AI61" s="103">
        <f t="shared" ref="AI61:AI65" si="50">AG61-Z61</f>
        <v>5.6300000000001091</v>
      </c>
      <c r="AJ61" s="104">
        <f>IF((Z61)=0,"",(AI61/Z61))</f>
        <v>7.1469760389060921E-3</v>
      </c>
      <c r="AL61" s="101"/>
      <c r="AM61" s="101"/>
      <c r="AN61" s="103">
        <f>SUM(AN51:AN57,AN50)</f>
        <v>796.1857500000001</v>
      </c>
      <c r="AO61" s="102"/>
      <c r="AP61" s="103">
        <f t="shared" ref="AP61:AP65" si="51">AN61-AG61</f>
        <v>2.8099999999999454</v>
      </c>
      <c r="AQ61" s="104">
        <f>IF((AG61)=0,"",(AP61/AG61))</f>
        <v>3.5418274380077095E-3</v>
      </c>
    </row>
    <row r="62" spans="2:43" x14ac:dyDescent="0.2">
      <c r="B62" s="105" t="s">
        <v>52</v>
      </c>
      <c r="C62" s="21"/>
      <c r="D62" s="21"/>
      <c r="E62" s="21"/>
      <c r="F62" s="106">
        <v>0.13</v>
      </c>
      <c r="G62" s="107"/>
      <c r="H62" s="108">
        <f>H61*F62</f>
        <v>100.52160300000001</v>
      </c>
      <c r="I62" s="109"/>
      <c r="J62" s="110">
        <v>0.13</v>
      </c>
      <c r="K62" s="109"/>
      <c r="L62" s="111">
        <f>L61*J62</f>
        <v>100.37439750000001</v>
      </c>
      <c r="M62" s="112"/>
      <c r="N62" s="113">
        <f t="shared" si="41"/>
        <v>-0.14720549999999832</v>
      </c>
      <c r="O62" s="114">
        <f t="shared" si="28"/>
        <v>-1.4644165592942076E-3</v>
      </c>
      <c r="Q62" s="110">
        <v>0.13</v>
      </c>
      <c r="R62" s="109"/>
      <c r="S62" s="111">
        <f>S61*Q62</f>
        <v>101.60094750000002</v>
      </c>
      <c r="T62" s="112"/>
      <c r="U62" s="113">
        <f t="shared" si="1"/>
        <v>1.2265500000000031</v>
      </c>
      <c r="V62" s="114">
        <f t="shared" ref="V62:V71" si="52">IF((L62)=0,"",(U62/L62))</f>
        <v>1.2219749563129411E-2</v>
      </c>
      <c r="X62" s="110">
        <v>0.13</v>
      </c>
      <c r="Y62" s="109"/>
      <c r="Z62" s="111">
        <f>Z61*X62</f>
        <v>102.40694750000002</v>
      </c>
      <c r="AA62" s="112"/>
      <c r="AB62" s="113">
        <f t="shared" si="3"/>
        <v>0.80599999999999739</v>
      </c>
      <c r="AC62" s="114">
        <f t="shared" ref="AC62:AC71" si="53">IF((S62)=0,"",(AB62/S62))</f>
        <v>7.9329968846993011E-3</v>
      </c>
      <c r="AE62" s="110">
        <v>0.13</v>
      </c>
      <c r="AF62" s="109"/>
      <c r="AG62" s="111">
        <f>AG61*AE62</f>
        <v>103.13884750000003</v>
      </c>
      <c r="AH62" s="112"/>
      <c r="AI62" s="113">
        <f t="shared" si="50"/>
        <v>0.73190000000001021</v>
      </c>
      <c r="AJ62" s="114">
        <f t="shared" ref="AJ62:AJ71" si="54">IF((Z62)=0,"",(AI62/Z62))</f>
        <v>7.1469760389060531E-3</v>
      </c>
      <c r="AL62" s="110">
        <v>0.13</v>
      </c>
      <c r="AM62" s="109"/>
      <c r="AN62" s="111">
        <f>AN61*AL62</f>
        <v>103.50414750000002</v>
      </c>
      <c r="AO62" s="112"/>
      <c r="AP62" s="113">
        <f t="shared" si="51"/>
        <v>0.36529999999999063</v>
      </c>
      <c r="AQ62" s="114">
        <f t="shared" ref="AQ62:AQ71" si="55">IF((AG62)=0,"",(AP62/AG62))</f>
        <v>3.541827438007687E-3</v>
      </c>
    </row>
    <row r="63" spans="2:43" x14ac:dyDescent="0.2">
      <c r="B63" s="115" t="s">
        <v>53</v>
      </c>
      <c r="C63" s="21"/>
      <c r="D63" s="21"/>
      <c r="E63" s="21"/>
      <c r="F63" s="116"/>
      <c r="G63" s="107"/>
      <c r="H63" s="108">
        <f>H61+H62</f>
        <v>873.76470300000005</v>
      </c>
      <c r="I63" s="109"/>
      <c r="J63" s="109"/>
      <c r="K63" s="109"/>
      <c r="L63" s="111">
        <f>L61+L62</f>
        <v>872.48514750000004</v>
      </c>
      <c r="M63" s="112"/>
      <c r="N63" s="113">
        <f t="shared" si="41"/>
        <v>-1.2795555000000149</v>
      </c>
      <c r="O63" s="114">
        <f t="shared" si="28"/>
        <v>-1.4644165592942416E-3</v>
      </c>
      <c r="Q63" s="109"/>
      <c r="R63" s="109"/>
      <c r="S63" s="111">
        <f>S61+S62</f>
        <v>883.14669750000007</v>
      </c>
      <c r="T63" s="112"/>
      <c r="U63" s="113">
        <f t="shared" si="1"/>
        <v>10.661550000000034</v>
      </c>
      <c r="V63" s="114">
        <f t="shared" si="52"/>
        <v>1.221974956312942E-2</v>
      </c>
      <c r="X63" s="109"/>
      <c r="Y63" s="109"/>
      <c r="Z63" s="111">
        <f>Z61+Z62</f>
        <v>890.15269750000004</v>
      </c>
      <c r="AA63" s="112"/>
      <c r="AB63" s="113">
        <f t="shared" si="3"/>
        <v>7.0059999999999718</v>
      </c>
      <c r="AC63" s="114">
        <f t="shared" si="53"/>
        <v>7.9329968846992959E-3</v>
      </c>
      <c r="AE63" s="109"/>
      <c r="AF63" s="109"/>
      <c r="AG63" s="111">
        <f>AG61+AG62</f>
        <v>896.51459750000015</v>
      </c>
      <c r="AH63" s="112"/>
      <c r="AI63" s="113">
        <f t="shared" si="50"/>
        <v>6.3619000000001051</v>
      </c>
      <c r="AJ63" s="114">
        <f t="shared" si="54"/>
        <v>7.1469760389060721E-3</v>
      </c>
      <c r="AL63" s="109"/>
      <c r="AM63" s="109"/>
      <c r="AN63" s="111">
        <f>AN61+AN62</f>
        <v>899.68989750000014</v>
      </c>
      <c r="AO63" s="112"/>
      <c r="AP63" s="113">
        <f t="shared" si="51"/>
        <v>3.1752999999999929</v>
      </c>
      <c r="AQ63" s="114">
        <f t="shared" si="55"/>
        <v>3.5418274380077702E-3</v>
      </c>
    </row>
    <row r="64" spans="2:43" ht="15.75" customHeight="1" x14ac:dyDescent="0.2">
      <c r="B64" s="267" t="s">
        <v>54</v>
      </c>
      <c r="C64" s="267"/>
      <c r="D64" s="267"/>
      <c r="E64" s="21"/>
      <c r="F64" s="116"/>
      <c r="G64" s="107"/>
      <c r="H64" s="117">
        <f>ROUND(-H63*10%,2)</f>
        <v>-87.38</v>
      </c>
      <c r="I64" s="109"/>
      <c r="J64" s="109"/>
      <c r="K64" s="109"/>
      <c r="L64" s="118">
        <f>ROUND(-L63*10%,2)</f>
        <v>-87.25</v>
      </c>
      <c r="M64" s="112"/>
      <c r="N64" s="118">
        <f t="shared" si="41"/>
        <v>0.12999999999999545</v>
      </c>
      <c r="O64" s="119">
        <f t="shared" si="28"/>
        <v>-1.4877546349278492E-3</v>
      </c>
      <c r="Q64" s="109"/>
      <c r="R64" s="109"/>
      <c r="S64" s="118">
        <f>ROUND(-S63*10%,2)</f>
        <v>-88.31</v>
      </c>
      <c r="T64" s="112"/>
      <c r="U64" s="118">
        <f t="shared" si="1"/>
        <v>-1.0600000000000023</v>
      </c>
      <c r="V64" s="119">
        <f t="shared" si="52"/>
        <v>1.2148997134670513E-2</v>
      </c>
      <c r="X64" s="109"/>
      <c r="Y64" s="109"/>
      <c r="Z64" s="118">
        <f>ROUND(-Z63*10%,2)</f>
        <v>-89.02</v>
      </c>
      <c r="AA64" s="112"/>
      <c r="AB64" s="118">
        <f t="shared" si="3"/>
        <v>-0.70999999999999375</v>
      </c>
      <c r="AC64" s="119">
        <f t="shared" si="53"/>
        <v>8.0398595855508299E-3</v>
      </c>
      <c r="AE64" s="109"/>
      <c r="AF64" s="109"/>
      <c r="AG64" s="118">
        <f>ROUND(-AG63*10%,2)</f>
        <v>-89.65</v>
      </c>
      <c r="AH64" s="112"/>
      <c r="AI64" s="118">
        <f t="shared" si="50"/>
        <v>-0.63000000000000966</v>
      </c>
      <c r="AJ64" s="119">
        <f t="shared" si="54"/>
        <v>7.0770613345316749E-3</v>
      </c>
      <c r="AL64" s="109"/>
      <c r="AM64" s="109"/>
      <c r="AN64" s="118">
        <f>ROUND(-AN63*10%,2)</f>
        <v>-89.97</v>
      </c>
      <c r="AO64" s="112"/>
      <c r="AP64" s="118">
        <f t="shared" si="51"/>
        <v>-0.31999999999999318</v>
      </c>
      <c r="AQ64" s="119">
        <f t="shared" si="55"/>
        <v>3.569436698270978E-3</v>
      </c>
    </row>
    <row r="65" spans="1:43" ht="13.5" thickBot="1" x14ac:dyDescent="0.25">
      <c r="B65" s="268" t="s">
        <v>55</v>
      </c>
      <c r="C65" s="268"/>
      <c r="D65" s="268"/>
      <c r="E65" s="120"/>
      <c r="F65" s="121"/>
      <c r="G65" s="122"/>
      <c r="H65" s="123">
        <f>H63+H64</f>
        <v>786.38470300000006</v>
      </c>
      <c r="I65" s="124"/>
      <c r="J65" s="124"/>
      <c r="K65" s="124"/>
      <c r="L65" s="125">
        <f>L63+L64</f>
        <v>785.23514750000004</v>
      </c>
      <c r="M65" s="126"/>
      <c r="N65" s="127">
        <f t="shared" si="41"/>
        <v>-1.1495555000000195</v>
      </c>
      <c r="O65" s="128">
        <f t="shared" si="28"/>
        <v>-1.4618233233868226E-3</v>
      </c>
      <c r="Q65" s="124"/>
      <c r="R65" s="124"/>
      <c r="S65" s="125">
        <f>S63+S64</f>
        <v>794.83669750000013</v>
      </c>
      <c r="T65" s="126"/>
      <c r="U65" s="127">
        <f t="shared" si="1"/>
        <v>9.6015500000000884</v>
      </c>
      <c r="V65" s="128">
        <f t="shared" si="52"/>
        <v>1.2227611092765161E-2</v>
      </c>
      <c r="X65" s="124"/>
      <c r="Y65" s="124"/>
      <c r="Z65" s="125">
        <f>Z63+Z64</f>
        <v>801.13269750000006</v>
      </c>
      <c r="AA65" s="126"/>
      <c r="AB65" s="127">
        <f t="shared" si="3"/>
        <v>6.2959999999999354</v>
      </c>
      <c r="AC65" s="128">
        <f t="shared" si="53"/>
        <v>7.9211239488598661E-3</v>
      </c>
      <c r="AE65" s="124"/>
      <c r="AF65" s="124"/>
      <c r="AG65" s="125">
        <f>AG63+AG64</f>
        <v>806.86459750000017</v>
      </c>
      <c r="AH65" s="126"/>
      <c r="AI65" s="127">
        <f t="shared" si="50"/>
        <v>5.7319000000001097</v>
      </c>
      <c r="AJ65" s="128">
        <f t="shared" si="54"/>
        <v>7.1547447980677501E-3</v>
      </c>
      <c r="AL65" s="124"/>
      <c r="AM65" s="124"/>
      <c r="AN65" s="125">
        <f>AN63+AN64</f>
        <v>809.71989750000012</v>
      </c>
      <c r="AO65" s="126"/>
      <c r="AP65" s="127">
        <f t="shared" si="51"/>
        <v>2.8552999999999429</v>
      </c>
      <c r="AQ65" s="128">
        <f t="shared" si="55"/>
        <v>3.5387597979225287E-3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800.54310000000009</v>
      </c>
      <c r="I67" s="140"/>
      <c r="J67" s="141"/>
      <c r="K67" s="141"/>
      <c r="L67" s="143">
        <f>SUM(L58:L59,L50,L51:L54)</f>
        <v>799.41075000000012</v>
      </c>
      <c r="M67" s="142"/>
      <c r="N67" s="143">
        <f t="shared" ref="N67:N71" si="56">L67-H67</f>
        <v>-1.132349999999974</v>
      </c>
      <c r="O67" s="104">
        <f t="shared" ref="O67:O71" si="57">IF((H67)=0,"",(N67/H67))</f>
        <v>-1.4144772467590738E-3</v>
      </c>
      <c r="Q67" s="141"/>
      <c r="R67" s="141"/>
      <c r="S67" s="143">
        <f>SUM(S58:S59,S50,S51:S54)</f>
        <v>808.84575000000007</v>
      </c>
      <c r="T67" s="142"/>
      <c r="U67" s="143">
        <f t="shared" si="1"/>
        <v>9.4349999999999454</v>
      </c>
      <c r="V67" s="104">
        <f t="shared" si="52"/>
        <v>1.1802443237096755E-2</v>
      </c>
      <c r="X67" s="141"/>
      <c r="Y67" s="141"/>
      <c r="Z67" s="143">
        <f>SUM(Z58:Z59,Z50,Z51:Z54)</f>
        <v>815.04575000000011</v>
      </c>
      <c r="AA67" s="142"/>
      <c r="AB67" s="143">
        <f t="shared" si="3"/>
        <v>6.2000000000000455</v>
      </c>
      <c r="AC67" s="104">
        <f t="shared" si="53"/>
        <v>7.6652439602978009E-3</v>
      </c>
      <c r="AE67" s="141"/>
      <c r="AF67" s="141"/>
      <c r="AG67" s="143">
        <f>SUM(AG58:AG59,AG50,AG51:AG54)</f>
        <v>820.67574999999999</v>
      </c>
      <c r="AH67" s="142"/>
      <c r="AI67" s="143">
        <f t="shared" ref="AI67:AI71" si="58">AG67-Z67</f>
        <v>5.6299999999998818</v>
      </c>
      <c r="AJ67" s="104">
        <f t="shared" si="54"/>
        <v>6.9075877028987407E-3</v>
      </c>
      <c r="AL67" s="141"/>
      <c r="AM67" s="141"/>
      <c r="AN67" s="143">
        <f>SUM(AN58:AN59,AN50,AN51:AN54)</f>
        <v>823.48575000000005</v>
      </c>
      <c r="AO67" s="142"/>
      <c r="AP67" s="143">
        <f t="shared" ref="AP67:AP71" si="59">AN67-AG67</f>
        <v>2.8100000000000591</v>
      </c>
      <c r="AQ67" s="104">
        <f t="shared" si="55"/>
        <v>3.4240075937421802E-3</v>
      </c>
    </row>
    <row r="68" spans="1:43" s="85" customFormat="1" x14ac:dyDescent="0.2">
      <c r="B68" s="144" t="s">
        <v>52</v>
      </c>
      <c r="C68" s="79"/>
      <c r="D68" s="79"/>
      <c r="E68" s="79"/>
      <c r="F68" s="145">
        <v>0.13</v>
      </c>
      <c r="G68" s="138"/>
      <c r="H68" s="146">
        <f>H67*F68</f>
        <v>104.07060300000002</v>
      </c>
      <c r="I68" s="147"/>
      <c r="J68" s="148">
        <v>0.13</v>
      </c>
      <c r="K68" s="149"/>
      <c r="L68" s="152">
        <f>L67*J68</f>
        <v>103.92339750000002</v>
      </c>
      <c r="M68" s="151"/>
      <c r="N68" s="152">
        <f t="shared" si="56"/>
        <v>-0.14720549999999832</v>
      </c>
      <c r="O68" s="114">
        <f t="shared" si="57"/>
        <v>-1.4144772467590901E-3</v>
      </c>
      <c r="Q68" s="148">
        <v>0.13</v>
      </c>
      <c r="R68" s="149"/>
      <c r="S68" s="150">
        <f>S67*Q68</f>
        <v>105.14994750000001</v>
      </c>
      <c r="T68" s="151"/>
      <c r="U68" s="152">
        <f t="shared" si="1"/>
        <v>1.2265499999999889</v>
      </c>
      <c r="V68" s="114">
        <f t="shared" si="52"/>
        <v>1.1802443237096715E-2</v>
      </c>
      <c r="X68" s="148">
        <v>0.13</v>
      </c>
      <c r="Y68" s="149"/>
      <c r="Z68" s="150">
        <f>Z67*X68</f>
        <v>105.95594750000002</v>
      </c>
      <c r="AA68" s="151"/>
      <c r="AB68" s="152">
        <f t="shared" si="3"/>
        <v>0.8060000000000116</v>
      </c>
      <c r="AC68" s="114">
        <f t="shared" si="53"/>
        <v>7.6652439602978547E-3</v>
      </c>
      <c r="AE68" s="148">
        <v>0.13</v>
      </c>
      <c r="AF68" s="149"/>
      <c r="AG68" s="152">
        <f>AG67*AE68</f>
        <v>106.6878475</v>
      </c>
      <c r="AH68" s="151"/>
      <c r="AI68" s="152">
        <f t="shared" si="58"/>
        <v>0.73189999999998179</v>
      </c>
      <c r="AJ68" s="114">
        <f t="shared" si="54"/>
        <v>6.9075877028987129E-3</v>
      </c>
      <c r="AL68" s="148">
        <v>0.13</v>
      </c>
      <c r="AM68" s="149"/>
      <c r="AN68" s="150">
        <f>AN67*AL68</f>
        <v>107.05314750000001</v>
      </c>
      <c r="AO68" s="151"/>
      <c r="AP68" s="152">
        <f t="shared" si="59"/>
        <v>0.36530000000000484</v>
      </c>
      <c r="AQ68" s="114">
        <f t="shared" si="55"/>
        <v>3.4240075937421537E-3</v>
      </c>
    </row>
    <row r="69" spans="1:43" s="85" customFormat="1" x14ac:dyDescent="0.2">
      <c r="B69" s="153" t="s">
        <v>53</v>
      </c>
      <c r="C69" s="79"/>
      <c r="D69" s="79"/>
      <c r="E69" s="79"/>
      <c r="F69" s="154"/>
      <c r="G69" s="155"/>
      <c r="H69" s="146">
        <f>H67+H68</f>
        <v>904.6137030000001</v>
      </c>
      <c r="I69" s="147"/>
      <c r="J69" s="147"/>
      <c r="K69" s="147"/>
      <c r="L69" s="150">
        <f>L67+L68</f>
        <v>903.3341475000002</v>
      </c>
      <c r="M69" s="151"/>
      <c r="N69" s="152">
        <f t="shared" si="56"/>
        <v>-1.2795554999999013</v>
      </c>
      <c r="O69" s="114">
        <f t="shared" si="57"/>
        <v>-1.4144772467589971E-3</v>
      </c>
      <c r="Q69" s="147"/>
      <c r="R69" s="147"/>
      <c r="S69" s="150">
        <f>S67+S68</f>
        <v>913.99569750000012</v>
      </c>
      <c r="T69" s="151"/>
      <c r="U69" s="152">
        <f t="shared" si="1"/>
        <v>10.66154999999992</v>
      </c>
      <c r="V69" s="114">
        <f t="shared" si="52"/>
        <v>1.1802443237096734E-2</v>
      </c>
      <c r="X69" s="147"/>
      <c r="Y69" s="147"/>
      <c r="Z69" s="150">
        <f>Z67+Z68</f>
        <v>921.00169750000009</v>
      </c>
      <c r="AA69" s="151"/>
      <c r="AB69" s="152">
        <f t="shared" si="3"/>
        <v>7.0059999999999718</v>
      </c>
      <c r="AC69" s="114">
        <f t="shared" si="53"/>
        <v>7.6652439602977133E-3</v>
      </c>
      <c r="AE69" s="147"/>
      <c r="AF69" s="147"/>
      <c r="AG69" s="150">
        <f>AG67+AG68</f>
        <v>927.36359749999997</v>
      </c>
      <c r="AH69" s="151"/>
      <c r="AI69" s="152">
        <f t="shared" si="58"/>
        <v>6.3618999999998778</v>
      </c>
      <c r="AJ69" s="114">
        <f t="shared" si="54"/>
        <v>6.9075877028987528E-3</v>
      </c>
      <c r="AL69" s="147"/>
      <c r="AM69" s="147"/>
      <c r="AN69" s="150">
        <f>AN67+AN68</f>
        <v>930.53889750000008</v>
      </c>
      <c r="AO69" s="151"/>
      <c r="AP69" s="152">
        <f t="shared" si="59"/>
        <v>3.1753000000001066</v>
      </c>
      <c r="AQ69" s="114">
        <f t="shared" si="55"/>
        <v>3.4240075937422231E-3</v>
      </c>
    </row>
    <row r="70" spans="1:43" s="85" customFormat="1" ht="15.75" customHeight="1" x14ac:dyDescent="0.2">
      <c r="B70" s="269" t="s">
        <v>54</v>
      </c>
      <c r="C70" s="269"/>
      <c r="D70" s="269"/>
      <c r="E70" s="79"/>
      <c r="F70" s="154"/>
      <c r="G70" s="155"/>
      <c r="H70" s="156">
        <f>ROUND(-H69*10%,2)</f>
        <v>-90.46</v>
      </c>
      <c r="I70" s="147"/>
      <c r="J70" s="147"/>
      <c r="K70" s="147"/>
      <c r="L70" s="157">
        <f>ROUND(-L69*10%,2)</f>
        <v>-90.33</v>
      </c>
      <c r="M70" s="151"/>
      <c r="N70" s="157">
        <f t="shared" si="56"/>
        <v>0.12999999999999545</v>
      </c>
      <c r="O70" s="119">
        <f t="shared" si="57"/>
        <v>-1.4370992703957048E-3</v>
      </c>
      <c r="Q70" s="147"/>
      <c r="R70" s="147"/>
      <c r="S70" s="157">
        <f>ROUND(-S69*10%,2)</f>
        <v>-91.4</v>
      </c>
      <c r="T70" s="151"/>
      <c r="U70" s="157">
        <f t="shared" si="1"/>
        <v>-1.0700000000000074</v>
      </c>
      <c r="V70" s="119">
        <f t="shared" si="52"/>
        <v>1.1845455551865464E-2</v>
      </c>
      <c r="X70" s="147"/>
      <c r="Y70" s="147"/>
      <c r="Z70" s="157">
        <f>ROUND(-Z69*10%,2)</f>
        <v>-92.1</v>
      </c>
      <c r="AA70" s="151"/>
      <c r="AB70" s="157">
        <f t="shared" si="3"/>
        <v>-0.69999999999998863</v>
      </c>
      <c r="AC70" s="119">
        <f t="shared" si="53"/>
        <v>7.6586433260392621E-3</v>
      </c>
      <c r="AE70" s="147"/>
      <c r="AF70" s="147"/>
      <c r="AG70" s="157">
        <f>ROUND(-AG69*10%,2)</f>
        <v>-92.74</v>
      </c>
      <c r="AH70" s="151"/>
      <c r="AI70" s="157">
        <f t="shared" si="58"/>
        <v>-0.64000000000000057</v>
      </c>
      <c r="AJ70" s="119">
        <f t="shared" si="54"/>
        <v>6.9489685124864342E-3</v>
      </c>
      <c r="AL70" s="147"/>
      <c r="AM70" s="147"/>
      <c r="AN70" s="157">
        <f>ROUND(-AN69*10%,2)</f>
        <v>-93.05</v>
      </c>
      <c r="AO70" s="151"/>
      <c r="AP70" s="157">
        <f t="shared" si="59"/>
        <v>-0.31000000000000227</v>
      </c>
      <c r="AQ70" s="119">
        <f t="shared" si="55"/>
        <v>3.3426784558982349E-3</v>
      </c>
    </row>
    <row r="71" spans="1:43" s="85" customFormat="1" ht="13.5" thickBot="1" x14ac:dyDescent="0.25">
      <c r="B71" s="266" t="s">
        <v>57</v>
      </c>
      <c r="C71" s="266"/>
      <c r="D71" s="266"/>
      <c r="E71" s="158"/>
      <c r="F71" s="159"/>
      <c r="G71" s="160"/>
      <c r="H71" s="161">
        <f>SUM(H69:H70)</f>
        <v>814.15370300000006</v>
      </c>
      <c r="I71" s="162"/>
      <c r="J71" s="162"/>
      <c r="K71" s="162"/>
      <c r="L71" s="163">
        <f>SUM(L69:L70)</f>
        <v>813.00414750000016</v>
      </c>
      <c r="M71" s="164"/>
      <c r="N71" s="165">
        <f t="shared" si="56"/>
        <v>-1.1495554999999058</v>
      </c>
      <c r="O71" s="166">
        <f t="shared" si="57"/>
        <v>-1.4119637308827738E-3</v>
      </c>
      <c r="Q71" s="162"/>
      <c r="R71" s="162"/>
      <c r="S71" s="163">
        <f>SUM(S69:S70)</f>
        <v>822.59569750000014</v>
      </c>
      <c r="T71" s="164"/>
      <c r="U71" s="165">
        <f t="shared" si="1"/>
        <v>9.5915499999999838</v>
      </c>
      <c r="V71" s="166">
        <f t="shared" si="52"/>
        <v>1.1797664291743335E-2</v>
      </c>
      <c r="X71" s="162"/>
      <c r="Y71" s="162"/>
      <c r="Z71" s="163">
        <f>SUM(Z69:Z70)</f>
        <v>828.90169750000007</v>
      </c>
      <c r="AA71" s="164"/>
      <c r="AB71" s="165">
        <f t="shared" si="3"/>
        <v>6.3059999999999263</v>
      </c>
      <c r="AC71" s="166">
        <f t="shared" si="53"/>
        <v>7.6659773679401298E-3</v>
      </c>
      <c r="AE71" s="162"/>
      <c r="AF71" s="162"/>
      <c r="AG71" s="163">
        <f>SUM(AG69:AG70)</f>
        <v>834.62359749999996</v>
      </c>
      <c r="AH71" s="164"/>
      <c r="AI71" s="165">
        <f t="shared" si="58"/>
        <v>5.7218999999998914</v>
      </c>
      <c r="AJ71" s="166">
        <f t="shared" si="54"/>
        <v>6.9029898445827362E-3</v>
      </c>
      <c r="AL71" s="162"/>
      <c r="AM71" s="162"/>
      <c r="AN71" s="163">
        <f>SUM(AN69:AN70)</f>
        <v>837.48889750000012</v>
      </c>
      <c r="AO71" s="164"/>
      <c r="AP71" s="165">
        <f t="shared" si="59"/>
        <v>2.8653000000001612</v>
      </c>
      <c r="AQ71" s="166">
        <f t="shared" si="55"/>
        <v>3.4330445587481264E-3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B71:D71"/>
    <mergeCell ref="AJ21:AJ22"/>
    <mergeCell ref="AP21:AP22"/>
    <mergeCell ref="AQ21:AQ22"/>
    <mergeCell ref="B64:D64"/>
    <mergeCell ref="B65:D65"/>
    <mergeCell ref="B70:D7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8:D49 D40:D46">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4"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6</xdr:col>
                    <xdr:colOff>476250</xdr:colOff>
                    <xdr:row>16</xdr:row>
                    <xdr:rowOff>171450</xdr:rowOff>
                  </from>
                  <to>
                    <xdr:col>9</xdr:col>
                    <xdr:colOff>476250</xdr:colOff>
                    <xdr:row>18</xdr:row>
                    <xdr:rowOff>28575</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9</xdr:col>
                    <xdr:colOff>361950</xdr:colOff>
                    <xdr:row>16</xdr:row>
                    <xdr:rowOff>114300</xdr:rowOff>
                  </from>
                  <to>
                    <xdr:col>15</xdr:col>
                    <xdr:colOff>247650</xdr:colOff>
                    <xdr:row>18</xdr:row>
                    <xdr:rowOff>133350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2"/>
  <sheetViews>
    <sheetView showGridLines="0" view="pageBreakPreview" topLeftCell="A13" zoomScale="60" zoomScaleNormal="8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9.7109375" style="6" bestFit="1" customWidth="1"/>
    <col min="7" max="7" width="9.85546875" style="6" bestFit="1" customWidth="1"/>
    <col min="8" max="8" width="14.42578125" style="6" bestFit="1" customWidth="1"/>
    <col min="9" max="9" width="2.85546875" style="6" customWidth="1"/>
    <col min="10" max="10" width="11.5703125" style="6" bestFit="1" customWidth="1"/>
    <col min="11" max="11" width="9.85546875" style="6" bestFit="1" customWidth="1"/>
    <col min="12" max="12" width="14.7109375" style="6" bestFit="1" customWidth="1"/>
    <col min="13" max="13" width="2.85546875" style="6" customWidth="1"/>
    <col min="14" max="14" width="11.85546875" style="6" bestFit="1" customWidth="1"/>
    <col min="15" max="15" width="12" style="6" bestFit="1" customWidth="1"/>
    <col min="16" max="16" width="3.85546875" style="6" customWidth="1"/>
    <col min="17" max="17" width="11.5703125" style="6" bestFit="1" customWidth="1"/>
    <col min="18" max="18" width="9.85546875" style="6" bestFit="1" customWidth="1"/>
    <col min="19" max="19" width="14.7109375" style="6" bestFit="1" customWidth="1"/>
    <col min="20" max="20" width="2.710937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4.42578125" style="6" bestFit="1" customWidth="1"/>
    <col min="27" max="27" width="2.710937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4.42578125" style="6" bestFit="1" customWidth="1"/>
    <col min="34" max="34" width="2.7109375" style="6" bestFit="1" customWidth="1"/>
    <col min="35" max="35" width="11.85546875" style="6" bestFit="1" customWidth="1"/>
    <col min="36" max="36" width="12" style="6" bestFit="1" customWidth="1"/>
    <col min="37" max="37" width="4.5703125" style="6" customWidth="1"/>
    <col min="38" max="38" width="11.5703125" style="6" bestFit="1" customWidth="1"/>
    <col min="39" max="39" width="9.85546875" style="6" bestFit="1" customWidth="1"/>
    <col min="40" max="40" width="14.42578125" style="6" bestFit="1" customWidth="1"/>
    <col min="41" max="41" width="2.7109375" style="6" bestFit="1" customWidth="1"/>
    <col min="42" max="42" width="11.85546875" style="6" bestFit="1" customWidth="1"/>
    <col min="43" max="43" width="12"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71</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10000</v>
      </c>
      <c r="G18" s="12" t="s">
        <v>7</v>
      </c>
    </row>
    <row r="19" spans="2:43" x14ac:dyDescent="0.2">
      <c r="B19" s="11"/>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24">
        <f>+'SC (1000)'!F23</f>
        <v>16.72</v>
      </c>
      <c r="G23" s="25">
        <v>1</v>
      </c>
      <c r="H23" s="26">
        <f>G23*F23</f>
        <v>16.72</v>
      </c>
      <c r="I23" s="27"/>
      <c r="J23" s="24">
        <f>+'SC (1000)'!J23</f>
        <v>17.25</v>
      </c>
      <c r="K23" s="29">
        <v>1</v>
      </c>
      <c r="L23" s="26">
        <f>K23*J23</f>
        <v>17.25</v>
      </c>
      <c r="M23" s="27"/>
      <c r="N23" s="30">
        <f>L23-H23</f>
        <v>0.53000000000000114</v>
      </c>
      <c r="O23" s="31">
        <f>IF((H23)=0,"",(N23/H23))</f>
        <v>3.1698564593301504E-2</v>
      </c>
      <c r="Q23" s="24">
        <f>+'SC (1000)'!Q23</f>
        <v>17.89</v>
      </c>
      <c r="R23" s="29">
        <v>1</v>
      </c>
      <c r="S23" s="26">
        <f>R23*Q23</f>
        <v>17.89</v>
      </c>
      <c r="T23" s="27"/>
      <c r="U23" s="30">
        <f>S23-L23</f>
        <v>0.64000000000000057</v>
      </c>
      <c r="V23" s="31">
        <f>IF((L23)=0,"",(U23/L23))</f>
        <v>3.7101449275362353E-2</v>
      </c>
      <c r="X23" s="24">
        <f>+'SC (1000)'!X23</f>
        <v>18.59</v>
      </c>
      <c r="Y23" s="29">
        <v>1</v>
      </c>
      <c r="Z23" s="26">
        <f>Y23*X23</f>
        <v>18.59</v>
      </c>
      <c r="AA23" s="27"/>
      <c r="AB23" s="30">
        <f>Z23-S23</f>
        <v>0.69999999999999929</v>
      </c>
      <c r="AC23" s="31">
        <f>IF((S23)=0,"",(AB23/S23))</f>
        <v>3.91280044717719E-2</v>
      </c>
      <c r="AE23" s="24">
        <f>+'SC (1000)'!AE23</f>
        <v>19.22</v>
      </c>
      <c r="AF23" s="29">
        <v>1</v>
      </c>
      <c r="AG23" s="26">
        <f>AF23*AE23</f>
        <v>19.22</v>
      </c>
      <c r="AH23" s="27"/>
      <c r="AI23" s="30">
        <f>AG23-Z23</f>
        <v>0.62999999999999901</v>
      </c>
      <c r="AJ23" s="31">
        <f>IF((Z23)=0,"",(AI23/Z23))</f>
        <v>3.3889187735341525E-2</v>
      </c>
      <c r="AL23" s="24">
        <f>+'SC (1000)'!AL23</f>
        <v>19.53</v>
      </c>
      <c r="AM23" s="29">
        <v>1</v>
      </c>
      <c r="AN23" s="26">
        <f>AM23*AL23</f>
        <v>19.53</v>
      </c>
      <c r="AO23" s="27"/>
      <c r="AP23" s="30">
        <f>AN23-AG23</f>
        <v>0.31000000000000227</v>
      </c>
      <c r="AQ23" s="31">
        <f>IF((AG23)=0,"",(AP23/AG23))</f>
        <v>1.6129032258064637E-2</v>
      </c>
    </row>
    <row r="24" spans="2:43" x14ac:dyDescent="0.2">
      <c r="B24" s="21" t="s">
        <v>28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1" si="1">S24-L24</f>
        <v>0</v>
      </c>
      <c r="V24" s="31" t="str">
        <f t="shared" ref="V24:V59" si="2">IF((L24)=0,"",(U24/L24))</f>
        <v/>
      </c>
      <c r="X24" s="24"/>
      <c r="Y24" s="29">
        <v>1</v>
      </c>
      <c r="Z24" s="26">
        <f>Y24*X24</f>
        <v>0</v>
      </c>
      <c r="AA24" s="27"/>
      <c r="AB24" s="30">
        <f t="shared" ref="AB24:AB71" si="3">Z24-S24</f>
        <v>0</v>
      </c>
      <c r="AC24" s="31" t="str">
        <f t="shared" ref="AC24:AC59" si="4">IF((S24)=0,"",(AB24/S24))</f>
        <v/>
      </c>
      <c r="AE24" s="24"/>
      <c r="AF24" s="29">
        <v>1</v>
      </c>
      <c r="AG24" s="26">
        <f>AF24*AE24</f>
        <v>0</v>
      </c>
      <c r="AH24" s="27"/>
      <c r="AI24" s="30">
        <f t="shared" ref="AI24:AI59" si="5">AG24-Z24</f>
        <v>0</v>
      </c>
      <c r="AJ24" s="31" t="str">
        <f t="shared" ref="AJ24:AJ59" si="6">IF((Z24)=0,"",(AI24/Z24))</f>
        <v/>
      </c>
      <c r="AL24" s="24"/>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4"/>
      <c r="K25" s="29">
        <v>1</v>
      </c>
      <c r="L25" s="26">
        <f t="shared" ref="L25:L38" si="9">K25*J25</f>
        <v>0</v>
      </c>
      <c r="M25" s="27"/>
      <c r="N25" s="30">
        <f t="shared" ref="N25:N39" si="10">L25-H25</f>
        <v>0</v>
      </c>
      <c r="O25" s="31" t="str">
        <f t="shared" ref="O25:O39" si="11">IF((H25)=0,"",(N25/H25))</f>
        <v/>
      </c>
      <c r="Q25" s="24"/>
      <c r="R25" s="29">
        <v>1</v>
      </c>
      <c r="S25" s="26">
        <f t="shared" ref="S25:S38" si="12">R25*Q25</f>
        <v>0</v>
      </c>
      <c r="T25" s="27"/>
      <c r="U25" s="30">
        <f t="shared" si="1"/>
        <v>0</v>
      </c>
      <c r="V25" s="31" t="str">
        <f t="shared" si="2"/>
        <v/>
      </c>
      <c r="X25" s="24"/>
      <c r="Y25" s="29">
        <v>1</v>
      </c>
      <c r="Z25" s="26">
        <f t="shared" ref="Z25:Z38" si="13">Y25*X25</f>
        <v>0</v>
      </c>
      <c r="AA25" s="27"/>
      <c r="AB25" s="30">
        <f t="shared" si="3"/>
        <v>0</v>
      </c>
      <c r="AC25" s="31" t="str">
        <f t="shared" si="4"/>
        <v/>
      </c>
      <c r="AE25" s="24"/>
      <c r="AF25" s="29">
        <v>1</v>
      </c>
      <c r="AG25" s="26">
        <f t="shared" ref="AG25:AG38" si="14">AF25*AE25</f>
        <v>0</v>
      </c>
      <c r="AH25" s="27"/>
      <c r="AI25" s="30">
        <f t="shared" si="5"/>
        <v>0</v>
      </c>
      <c r="AJ25" s="31" t="str">
        <f t="shared" si="6"/>
        <v/>
      </c>
      <c r="AL25" s="24"/>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4"/>
      <c r="K26" s="29">
        <v>1</v>
      </c>
      <c r="L26" s="26">
        <f t="shared" si="9"/>
        <v>0</v>
      </c>
      <c r="M26" s="27"/>
      <c r="N26" s="30">
        <f t="shared" si="10"/>
        <v>0</v>
      </c>
      <c r="O26" s="31" t="str">
        <f t="shared" si="11"/>
        <v/>
      </c>
      <c r="Q26" s="24"/>
      <c r="R26" s="29">
        <v>1</v>
      </c>
      <c r="S26" s="26">
        <f t="shared" si="12"/>
        <v>0</v>
      </c>
      <c r="T26" s="27"/>
      <c r="U26" s="30">
        <f t="shared" si="1"/>
        <v>0</v>
      </c>
      <c r="V26" s="31" t="str">
        <f t="shared" si="2"/>
        <v/>
      </c>
      <c r="X26" s="24"/>
      <c r="Y26" s="29">
        <v>1</v>
      </c>
      <c r="Z26" s="26">
        <f t="shared" si="13"/>
        <v>0</v>
      </c>
      <c r="AA26" s="27"/>
      <c r="AB26" s="30">
        <f t="shared" si="3"/>
        <v>0</v>
      </c>
      <c r="AC26" s="31" t="str">
        <f t="shared" si="4"/>
        <v/>
      </c>
      <c r="AE26" s="24"/>
      <c r="AF26" s="29">
        <v>1</v>
      </c>
      <c r="AG26" s="26">
        <f t="shared" si="14"/>
        <v>0</v>
      </c>
      <c r="AH26" s="27"/>
      <c r="AI26" s="30">
        <f t="shared" si="5"/>
        <v>0</v>
      </c>
      <c r="AJ26" s="31" t="str">
        <f t="shared" si="6"/>
        <v/>
      </c>
      <c r="AL26" s="24"/>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4"/>
      <c r="K27" s="29">
        <v>1</v>
      </c>
      <c r="L27" s="26">
        <f t="shared" si="9"/>
        <v>0</v>
      </c>
      <c r="M27" s="27"/>
      <c r="N27" s="30">
        <f t="shared" si="10"/>
        <v>0</v>
      </c>
      <c r="O27" s="31" t="str">
        <f t="shared" si="11"/>
        <v/>
      </c>
      <c r="Q27" s="24"/>
      <c r="R27" s="29">
        <v>1</v>
      </c>
      <c r="S27" s="26">
        <f t="shared" si="12"/>
        <v>0</v>
      </c>
      <c r="T27" s="27"/>
      <c r="U27" s="30">
        <f t="shared" si="1"/>
        <v>0</v>
      </c>
      <c r="V27" s="31" t="str">
        <f t="shared" si="2"/>
        <v/>
      </c>
      <c r="X27" s="24"/>
      <c r="Y27" s="29">
        <v>1</v>
      </c>
      <c r="Z27" s="26">
        <f t="shared" si="13"/>
        <v>0</v>
      </c>
      <c r="AA27" s="27"/>
      <c r="AB27" s="30">
        <f t="shared" si="3"/>
        <v>0</v>
      </c>
      <c r="AC27" s="31" t="str">
        <f t="shared" si="4"/>
        <v/>
      </c>
      <c r="AE27" s="24"/>
      <c r="AF27" s="29">
        <v>1</v>
      </c>
      <c r="AG27" s="26">
        <f t="shared" si="14"/>
        <v>0</v>
      </c>
      <c r="AH27" s="27"/>
      <c r="AI27" s="30">
        <f t="shared" si="5"/>
        <v>0</v>
      </c>
      <c r="AJ27" s="31" t="str">
        <f t="shared" si="6"/>
        <v/>
      </c>
      <c r="AL27" s="24"/>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si="9"/>
        <v>0</v>
      </c>
      <c r="M28" s="27"/>
      <c r="N28" s="30">
        <f t="shared" si="10"/>
        <v>0</v>
      </c>
      <c r="O28" s="31" t="str">
        <f t="shared" si="11"/>
        <v/>
      </c>
      <c r="Q28" s="24"/>
      <c r="R28" s="29">
        <v>1</v>
      </c>
      <c r="S28" s="26">
        <f t="shared" si="12"/>
        <v>0</v>
      </c>
      <c r="T28" s="27"/>
      <c r="U28" s="30">
        <f t="shared" si="1"/>
        <v>0</v>
      </c>
      <c r="V28" s="31" t="str">
        <f t="shared" si="2"/>
        <v/>
      </c>
      <c r="X28" s="24"/>
      <c r="Y28" s="29">
        <v>1</v>
      </c>
      <c r="Z28" s="26">
        <f t="shared" si="13"/>
        <v>0</v>
      </c>
      <c r="AA28" s="27"/>
      <c r="AB28" s="30">
        <f t="shared" si="3"/>
        <v>0</v>
      </c>
      <c r="AC28" s="31" t="str">
        <f t="shared" si="4"/>
        <v/>
      </c>
      <c r="AE28" s="24"/>
      <c r="AF28" s="29">
        <v>1</v>
      </c>
      <c r="AG28" s="26">
        <f t="shared" si="14"/>
        <v>0</v>
      </c>
      <c r="AH28" s="27"/>
      <c r="AI28" s="30">
        <f t="shared" si="5"/>
        <v>0</v>
      </c>
      <c r="AJ28" s="31" t="str">
        <f t="shared" si="6"/>
        <v/>
      </c>
      <c r="AL28" s="24"/>
      <c r="AM28" s="29">
        <v>1</v>
      </c>
      <c r="AN28" s="26">
        <f t="shared" si="15"/>
        <v>0</v>
      </c>
      <c r="AO28" s="27"/>
      <c r="AP28" s="30">
        <f t="shared" si="7"/>
        <v>0</v>
      </c>
      <c r="AQ28" s="31" t="str">
        <f t="shared" si="8"/>
        <v/>
      </c>
    </row>
    <row r="29" spans="2:43" x14ac:dyDescent="0.2">
      <c r="B29" s="21" t="s">
        <v>29</v>
      </c>
      <c r="C29" s="21"/>
      <c r="D29" s="22" t="s">
        <v>30</v>
      </c>
      <c r="E29" s="23"/>
      <c r="F29" s="24">
        <f>+'SC (1000)'!F29</f>
        <v>2.1000000000000001E-2</v>
      </c>
      <c r="G29" s="25">
        <f>$F$18</f>
        <v>10000</v>
      </c>
      <c r="H29" s="26">
        <f t="shared" si="0"/>
        <v>210</v>
      </c>
      <c r="I29" s="27"/>
      <c r="J29" s="24">
        <f>+'SC (1000)'!J29</f>
        <v>2.1700000000000001E-2</v>
      </c>
      <c r="K29" s="25">
        <f>$F$18</f>
        <v>10000</v>
      </c>
      <c r="L29" s="26">
        <f t="shared" si="9"/>
        <v>217</v>
      </c>
      <c r="M29" s="27"/>
      <c r="N29" s="30">
        <f t="shared" si="10"/>
        <v>7</v>
      </c>
      <c r="O29" s="31">
        <f t="shared" si="11"/>
        <v>3.3333333333333333E-2</v>
      </c>
      <c r="Q29" s="24">
        <f>+'SC (1000)'!Q29</f>
        <v>2.2700000000000001E-2</v>
      </c>
      <c r="R29" s="25">
        <f>$F$18</f>
        <v>10000</v>
      </c>
      <c r="S29" s="26">
        <f t="shared" si="12"/>
        <v>227.00000000000003</v>
      </c>
      <c r="T29" s="27"/>
      <c r="U29" s="30">
        <f t="shared" si="1"/>
        <v>10.000000000000028</v>
      </c>
      <c r="V29" s="31">
        <f t="shared" si="2"/>
        <v>4.6082949308755894E-2</v>
      </c>
      <c r="X29" s="24">
        <f>+'SC (1000)'!X29</f>
        <v>2.3800000000000002E-2</v>
      </c>
      <c r="Y29" s="25">
        <f>$F$18</f>
        <v>10000</v>
      </c>
      <c r="Z29" s="26">
        <f t="shared" si="13"/>
        <v>238.00000000000003</v>
      </c>
      <c r="AA29" s="27"/>
      <c r="AB29" s="30">
        <f t="shared" si="3"/>
        <v>11</v>
      </c>
      <c r="AC29" s="31">
        <f t="shared" si="4"/>
        <v>4.8458149779735678E-2</v>
      </c>
      <c r="AE29" s="24">
        <f>+'SC (1000)'!AE29</f>
        <v>2.4799999999999999E-2</v>
      </c>
      <c r="AF29" s="25">
        <f>$F$18</f>
        <v>10000</v>
      </c>
      <c r="AG29" s="26">
        <f t="shared" si="14"/>
        <v>248</v>
      </c>
      <c r="AH29" s="27"/>
      <c r="AI29" s="30">
        <f t="shared" si="5"/>
        <v>9.9999999999999716</v>
      </c>
      <c r="AJ29" s="31">
        <f t="shared" si="6"/>
        <v>4.2016806722688954E-2</v>
      </c>
      <c r="AL29" s="24">
        <f>+'SC (1000)'!AL29</f>
        <v>2.53E-2</v>
      </c>
      <c r="AM29" s="25">
        <f>$F$18</f>
        <v>10000</v>
      </c>
      <c r="AN29" s="26">
        <f t="shared" si="15"/>
        <v>253</v>
      </c>
      <c r="AO29" s="27"/>
      <c r="AP29" s="30">
        <f t="shared" si="7"/>
        <v>5</v>
      </c>
      <c r="AQ29" s="31">
        <f t="shared" si="8"/>
        <v>2.0161290322580645E-2</v>
      </c>
    </row>
    <row r="30" spans="2:43" x14ac:dyDescent="0.2">
      <c r="B30" s="21" t="s">
        <v>31</v>
      </c>
      <c r="C30" s="21"/>
      <c r="D30" s="22"/>
      <c r="E30" s="23"/>
      <c r="F30" s="24"/>
      <c r="G30" s="25">
        <f t="shared" ref="G30" si="16">$F$18</f>
        <v>10000</v>
      </c>
      <c r="H30" s="26">
        <f t="shared" si="0"/>
        <v>0</v>
      </c>
      <c r="I30" s="27"/>
      <c r="J30" s="24"/>
      <c r="K30" s="25">
        <f t="shared" ref="K30:K38" si="17">$F$18</f>
        <v>10000</v>
      </c>
      <c r="L30" s="26">
        <f t="shared" si="9"/>
        <v>0</v>
      </c>
      <c r="M30" s="27"/>
      <c r="N30" s="30">
        <f t="shared" si="10"/>
        <v>0</v>
      </c>
      <c r="O30" s="31" t="str">
        <f t="shared" si="11"/>
        <v/>
      </c>
      <c r="Q30" s="24"/>
      <c r="R30" s="25">
        <f t="shared" ref="R30:R38" si="18">$F$18</f>
        <v>10000</v>
      </c>
      <c r="S30" s="26">
        <f t="shared" si="12"/>
        <v>0</v>
      </c>
      <c r="T30" s="27"/>
      <c r="U30" s="30">
        <f t="shared" si="1"/>
        <v>0</v>
      </c>
      <c r="V30" s="31" t="str">
        <f t="shared" si="2"/>
        <v/>
      </c>
      <c r="X30" s="24"/>
      <c r="Y30" s="25">
        <f t="shared" ref="Y30:Y38" si="19">$F$18</f>
        <v>10000</v>
      </c>
      <c r="Z30" s="26">
        <f t="shared" si="13"/>
        <v>0</v>
      </c>
      <c r="AA30" s="27"/>
      <c r="AB30" s="30">
        <f t="shared" si="3"/>
        <v>0</v>
      </c>
      <c r="AC30" s="31" t="str">
        <f t="shared" si="4"/>
        <v/>
      </c>
      <c r="AE30" s="24"/>
      <c r="AF30" s="25">
        <f t="shared" ref="AF30:AF38" si="20">$F$18</f>
        <v>10000</v>
      </c>
      <c r="AG30" s="26">
        <f t="shared" si="14"/>
        <v>0</v>
      </c>
      <c r="AH30" s="27"/>
      <c r="AI30" s="30">
        <f t="shared" si="5"/>
        <v>0</v>
      </c>
      <c r="AJ30" s="31" t="str">
        <f t="shared" si="6"/>
        <v/>
      </c>
      <c r="AL30" s="24"/>
      <c r="AM30" s="25">
        <f t="shared" ref="AM30:AM38" si="21">$F$18</f>
        <v>10000</v>
      </c>
      <c r="AN30" s="26">
        <f t="shared" si="15"/>
        <v>0</v>
      </c>
      <c r="AO30" s="27"/>
      <c r="AP30" s="30">
        <f t="shared" si="7"/>
        <v>0</v>
      </c>
      <c r="AQ30" s="31" t="str">
        <f t="shared" si="8"/>
        <v/>
      </c>
    </row>
    <row r="31" spans="2:43" x14ac:dyDescent="0.2">
      <c r="B31" s="21" t="s">
        <v>32</v>
      </c>
      <c r="C31" s="21"/>
      <c r="D31" s="22" t="s">
        <v>30</v>
      </c>
      <c r="E31" s="23"/>
      <c r="F31" s="24">
        <f>+'SC (1000)'!F31</f>
        <v>0</v>
      </c>
      <c r="G31" s="25">
        <f>$F$18</f>
        <v>10000</v>
      </c>
      <c r="H31" s="26">
        <f t="shared" si="0"/>
        <v>0</v>
      </c>
      <c r="I31" s="27"/>
      <c r="J31" s="50">
        <f>+'SC (1000)'!J31</f>
        <v>2.3000000000000001E-4</v>
      </c>
      <c r="K31" s="25">
        <f t="shared" si="17"/>
        <v>10000</v>
      </c>
      <c r="L31" s="26">
        <f t="shared" si="9"/>
        <v>2.3000000000000003</v>
      </c>
      <c r="M31" s="27"/>
      <c r="N31" s="30">
        <f t="shared" si="10"/>
        <v>2.3000000000000003</v>
      </c>
      <c r="O31" s="31" t="str">
        <f t="shared" si="11"/>
        <v/>
      </c>
      <c r="Q31" s="24">
        <f>+'SC (1000)'!Q31</f>
        <v>0</v>
      </c>
      <c r="R31" s="25">
        <f t="shared" si="18"/>
        <v>10000</v>
      </c>
      <c r="S31" s="26">
        <f t="shared" si="12"/>
        <v>0</v>
      </c>
      <c r="T31" s="27"/>
      <c r="U31" s="30">
        <f t="shared" si="1"/>
        <v>-2.3000000000000003</v>
      </c>
      <c r="V31" s="31">
        <f t="shared" si="2"/>
        <v>-1</v>
      </c>
      <c r="X31" s="24">
        <f>+'SC (1000)'!X31</f>
        <v>0</v>
      </c>
      <c r="Y31" s="25">
        <f t="shared" si="19"/>
        <v>10000</v>
      </c>
      <c r="Z31" s="26">
        <f t="shared" si="13"/>
        <v>0</v>
      </c>
      <c r="AA31" s="27"/>
      <c r="AB31" s="30">
        <f t="shared" si="3"/>
        <v>0</v>
      </c>
      <c r="AC31" s="31" t="str">
        <f t="shared" si="4"/>
        <v/>
      </c>
      <c r="AE31" s="24">
        <f>+'SC (1000)'!AE31</f>
        <v>0</v>
      </c>
      <c r="AF31" s="25">
        <f t="shared" si="20"/>
        <v>10000</v>
      </c>
      <c r="AG31" s="26">
        <f t="shared" si="14"/>
        <v>0</v>
      </c>
      <c r="AH31" s="27"/>
      <c r="AI31" s="30">
        <f t="shared" si="5"/>
        <v>0</v>
      </c>
      <c r="AJ31" s="31" t="str">
        <f t="shared" si="6"/>
        <v/>
      </c>
      <c r="AL31" s="24">
        <f>+'SC (1000)'!AL31</f>
        <v>0</v>
      </c>
      <c r="AM31" s="25">
        <f t="shared" si="21"/>
        <v>10000</v>
      </c>
      <c r="AN31" s="26">
        <f t="shared" si="15"/>
        <v>0</v>
      </c>
      <c r="AO31" s="27"/>
      <c r="AP31" s="30">
        <f t="shared" si="7"/>
        <v>0</v>
      </c>
      <c r="AQ31" s="31" t="str">
        <f t="shared" si="8"/>
        <v/>
      </c>
    </row>
    <row r="32" spans="2:43" x14ac:dyDescent="0.2">
      <c r="B32" s="33"/>
      <c r="C32" s="21"/>
      <c r="D32" s="22"/>
      <c r="E32" s="23"/>
      <c r="F32" s="28"/>
      <c r="G32" s="25">
        <f t="shared" ref="G32:G38" si="22">$F$18</f>
        <v>10000</v>
      </c>
      <c r="H32" s="26">
        <f t="shared" si="0"/>
        <v>0</v>
      </c>
      <c r="I32" s="27"/>
      <c r="J32" s="28"/>
      <c r="K32" s="25">
        <f t="shared" si="17"/>
        <v>10000</v>
      </c>
      <c r="L32" s="26">
        <f t="shared" si="9"/>
        <v>0</v>
      </c>
      <c r="M32" s="27"/>
      <c r="N32" s="30">
        <f t="shared" si="10"/>
        <v>0</v>
      </c>
      <c r="O32" s="31" t="str">
        <f t="shared" si="11"/>
        <v/>
      </c>
      <c r="Q32" s="28"/>
      <c r="R32" s="25">
        <f t="shared" si="18"/>
        <v>10000</v>
      </c>
      <c r="S32" s="26">
        <f t="shared" si="12"/>
        <v>0</v>
      </c>
      <c r="T32" s="27"/>
      <c r="U32" s="30">
        <f t="shared" si="1"/>
        <v>0</v>
      </c>
      <c r="V32" s="31" t="str">
        <f t="shared" si="2"/>
        <v/>
      </c>
      <c r="X32" s="28"/>
      <c r="Y32" s="25">
        <f t="shared" si="19"/>
        <v>10000</v>
      </c>
      <c r="Z32" s="26">
        <f t="shared" si="13"/>
        <v>0</v>
      </c>
      <c r="AA32" s="27"/>
      <c r="AB32" s="30">
        <f t="shared" si="3"/>
        <v>0</v>
      </c>
      <c r="AC32" s="31" t="str">
        <f t="shared" si="4"/>
        <v/>
      </c>
      <c r="AE32" s="28"/>
      <c r="AF32" s="25">
        <f t="shared" si="20"/>
        <v>10000</v>
      </c>
      <c r="AG32" s="26">
        <f t="shared" si="14"/>
        <v>0</v>
      </c>
      <c r="AH32" s="27"/>
      <c r="AI32" s="30">
        <f t="shared" si="5"/>
        <v>0</v>
      </c>
      <c r="AJ32" s="31" t="str">
        <f t="shared" si="6"/>
        <v/>
      </c>
      <c r="AL32" s="28"/>
      <c r="AM32" s="25">
        <f t="shared" si="21"/>
        <v>10000</v>
      </c>
      <c r="AN32" s="26">
        <f t="shared" si="15"/>
        <v>0</v>
      </c>
      <c r="AO32" s="27"/>
      <c r="AP32" s="30">
        <f t="shared" si="7"/>
        <v>0</v>
      </c>
      <c r="AQ32" s="31" t="str">
        <f t="shared" si="8"/>
        <v/>
      </c>
    </row>
    <row r="33" spans="2:43" x14ac:dyDescent="0.2">
      <c r="B33" s="33"/>
      <c r="C33" s="21"/>
      <c r="D33" s="22"/>
      <c r="E33" s="23"/>
      <c r="F33" s="24"/>
      <c r="G33" s="25">
        <f t="shared" si="22"/>
        <v>10000</v>
      </c>
      <c r="H33" s="26">
        <f t="shared" si="0"/>
        <v>0</v>
      </c>
      <c r="I33" s="27"/>
      <c r="J33" s="28"/>
      <c r="K33" s="25">
        <f t="shared" si="17"/>
        <v>10000</v>
      </c>
      <c r="L33" s="26">
        <f t="shared" si="9"/>
        <v>0</v>
      </c>
      <c r="M33" s="27"/>
      <c r="N33" s="30">
        <f t="shared" si="10"/>
        <v>0</v>
      </c>
      <c r="O33" s="31" t="str">
        <f t="shared" si="11"/>
        <v/>
      </c>
      <c r="Q33" s="28"/>
      <c r="R33" s="25">
        <f t="shared" si="18"/>
        <v>10000</v>
      </c>
      <c r="S33" s="26">
        <f t="shared" si="12"/>
        <v>0</v>
      </c>
      <c r="T33" s="27"/>
      <c r="U33" s="30">
        <f t="shared" si="1"/>
        <v>0</v>
      </c>
      <c r="V33" s="31" t="str">
        <f t="shared" si="2"/>
        <v/>
      </c>
      <c r="X33" s="28"/>
      <c r="Y33" s="25">
        <f t="shared" si="19"/>
        <v>10000</v>
      </c>
      <c r="Z33" s="26">
        <f t="shared" si="13"/>
        <v>0</v>
      </c>
      <c r="AA33" s="27"/>
      <c r="AB33" s="30">
        <f t="shared" si="3"/>
        <v>0</v>
      </c>
      <c r="AC33" s="31" t="str">
        <f t="shared" si="4"/>
        <v/>
      </c>
      <c r="AE33" s="28"/>
      <c r="AF33" s="25">
        <f t="shared" si="20"/>
        <v>10000</v>
      </c>
      <c r="AG33" s="26">
        <f t="shared" si="14"/>
        <v>0</v>
      </c>
      <c r="AH33" s="27"/>
      <c r="AI33" s="30">
        <f t="shared" si="5"/>
        <v>0</v>
      </c>
      <c r="AJ33" s="31" t="str">
        <f t="shared" si="6"/>
        <v/>
      </c>
      <c r="AL33" s="28"/>
      <c r="AM33" s="25">
        <f t="shared" si="21"/>
        <v>10000</v>
      </c>
      <c r="AN33" s="26">
        <f t="shared" si="15"/>
        <v>0</v>
      </c>
      <c r="AO33" s="27"/>
      <c r="AP33" s="30">
        <f t="shared" si="7"/>
        <v>0</v>
      </c>
      <c r="AQ33" s="31" t="str">
        <f t="shared" si="8"/>
        <v/>
      </c>
    </row>
    <row r="34" spans="2:43" x14ac:dyDescent="0.2">
      <c r="B34" s="33"/>
      <c r="C34" s="21"/>
      <c r="D34" s="22"/>
      <c r="E34" s="23"/>
      <c r="F34" s="24"/>
      <c r="G34" s="25">
        <f t="shared" si="22"/>
        <v>10000</v>
      </c>
      <c r="H34" s="26">
        <f t="shared" si="0"/>
        <v>0</v>
      </c>
      <c r="I34" s="27"/>
      <c r="J34" s="28"/>
      <c r="K34" s="25">
        <f t="shared" si="17"/>
        <v>10000</v>
      </c>
      <c r="L34" s="26">
        <f t="shared" si="9"/>
        <v>0</v>
      </c>
      <c r="M34" s="27"/>
      <c r="N34" s="30">
        <f t="shared" si="10"/>
        <v>0</v>
      </c>
      <c r="O34" s="31" t="str">
        <f t="shared" si="11"/>
        <v/>
      </c>
      <c r="Q34" s="28"/>
      <c r="R34" s="25">
        <f t="shared" si="18"/>
        <v>10000</v>
      </c>
      <c r="S34" s="26">
        <f t="shared" si="12"/>
        <v>0</v>
      </c>
      <c r="T34" s="27"/>
      <c r="U34" s="30">
        <f t="shared" si="1"/>
        <v>0</v>
      </c>
      <c r="V34" s="31" t="str">
        <f t="shared" si="2"/>
        <v/>
      </c>
      <c r="X34" s="28"/>
      <c r="Y34" s="25">
        <f t="shared" si="19"/>
        <v>10000</v>
      </c>
      <c r="Z34" s="26">
        <f t="shared" si="13"/>
        <v>0</v>
      </c>
      <c r="AA34" s="27"/>
      <c r="AB34" s="30">
        <f t="shared" si="3"/>
        <v>0</v>
      </c>
      <c r="AC34" s="31" t="str">
        <f t="shared" si="4"/>
        <v/>
      </c>
      <c r="AE34" s="28"/>
      <c r="AF34" s="25">
        <f t="shared" si="20"/>
        <v>10000</v>
      </c>
      <c r="AG34" s="26">
        <f t="shared" si="14"/>
        <v>0</v>
      </c>
      <c r="AH34" s="27"/>
      <c r="AI34" s="30">
        <f t="shared" si="5"/>
        <v>0</v>
      </c>
      <c r="AJ34" s="31" t="str">
        <f t="shared" si="6"/>
        <v/>
      </c>
      <c r="AL34" s="28"/>
      <c r="AM34" s="25">
        <f t="shared" si="21"/>
        <v>10000</v>
      </c>
      <c r="AN34" s="26">
        <f t="shared" si="15"/>
        <v>0</v>
      </c>
      <c r="AO34" s="27"/>
      <c r="AP34" s="30">
        <f t="shared" si="7"/>
        <v>0</v>
      </c>
      <c r="AQ34" s="31" t="str">
        <f t="shared" si="8"/>
        <v/>
      </c>
    </row>
    <row r="35" spans="2:43" x14ac:dyDescent="0.2">
      <c r="B35" s="33"/>
      <c r="C35" s="21"/>
      <c r="D35" s="22"/>
      <c r="E35" s="23"/>
      <c r="F35" s="24"/>
      <c r="G35" s="25">
        <f t="shared" si="22"/>
        <v>10000</v>
      </c>
      <c r="H35" s="26">
        <f t="shared" si="0"/>
        <v>0</v>
      </c>
      <c r="I35" s="27"/>
      <c r="J35" s="28"/>
      <c r="K35" s="25">
        <f t="shared" si="17"/>
        <v>10000</v>
      </c>
      <c r="L35" s="26">
        <f t="shared" si="9"/>
        <v>0</v>
      </c>
      <c r="M35" s="27"/>
      <c r="N35" s="30">
        <f t="shared" si="10"/>
        <v>0</v>
      </c>
      <c r="O35" s="31" t="str">
        <f t="shared" si="11"/>
        <v/>
      </c>
      <c r="Q35" s="28"/>
      <c r="R35" s="25">
        <f t="shared" si="18"/>
        <v>10000</v>
      </c>
      <c r="S35" s="26">
        <f t="shared" si="12"/>
        <v>0</v>
      </c>
      <c r="T35" s="27"/>
      <c r="U35" s="30">
        <f t="shared" si="1"/>
        <v>0</v>
      </c>
      <c r="V35" s="31" t="str">
        <f t="shared" si="2"/>
        <v/>
      </c>
      <c r="X35" s="28"/>
      <c r="Y35" s="25">
        <f t="shared" si="19"/>
        <v>10000</v>
      </c>
      <c r="Z35" s="26">
        <f t="shared" si="13"/>
        <v>0</v>
      </c>
      <c r="AA35" s="27"/>
      <c r="AB35" s="30">
        <f t="shared" si="3"/>
        <v>0</v>
      </c>
      <c r="AC35" s="31" t="str">
        <f t="shared" si="4"/>
        <v/>
      </c>
      <c r="AE35" s="28"/>
      <c r="AF35" s="25">
        <f t="shared" si="20"/>
        <v>10000</v>
      </c>
      <c r="AG35" s="26">
        <f t="shared" si="14"/>
        <v>0</v>
      </c>
      <c r="AH35" s="27"/>
      <c r="AI35" s="30">
        <f t="shared" si="5"/>
        <v>0</v>
      </c>
      <c r="AJ35" s="31" t="str">
        <f t="shared" si="6"/>
        <v/>
      </c>
      <c r="AL35" s="28"/>
      <c r="AM35" s="25">
        <f t="shared" si="21"/>
        <v>10000</v>
      </c>
      <c r="AN35" s="26">
        <f t="shared" si="15"/>
        <v>0</v>
      </c>
      <c r="AO35" s="27"/>
      <c r="AP35" s="30">
        <f t="shared" si="7"/>
        <v>0</v>
      </c>
      <c r="AQ35" s="31" t="str">
        <f t="shared" si="8"/>
        <v/>
      </c>
    </row>
    <row r="36" spans="2:43" x14ac:dyDescent="0.2">
      <c r="B36" s="33"/>
      <c r="C36" s="21"/>
      <c r="D36" s="22"/>
      <c r="E36" s="23"/>
      <c r="F36" s="24"/>
      <c r="G36" s="25">
        <f t="shared" si="22"/>
        <v>10000</v>
      </c>
      <c r="H36" s="26">
        <f t="shared" si="0"/>
        <v>0</v>
      </c>
      <c r="I36" s="27"/>
      <c r="J36" s="28"/>
      <c r="K36" s="25">
        <f t="shared" si="17"/>
        <v>10000</v>
      </c>
      <c r="L36" s="26">
        <f t="shared" si="9"/>
        <v>0</v>
      </c>
      <c r="M36" s="27"/>
      <c r="N36" s="30">
        <f t="shared" si="10"/>
        <v>0</v>
      </c>
      <c r="O36" s="31" t="str">
        <f t="shared" si="11"/>
        <v/>
      </c>
      <c r="Q36" s="28"/>
      <c r="R36" s="25">
        <f t="shared" si="18"/>
        <v>10000</v>
      </c>
      <c r="S36" s="26">
        <f t="shared" si="12"/>
        <v>0</v>
      </c>
      <c r="T36" s="27"/>
      <c r="U36" s="30">
        <f t="shared" si="1"/>
        <v>0</v>
      </c>
      <c r="V36" s="31" t="str">
        <f t="shared" si="2"/>
        <v/>
      </c>
      <c r="X36" s="28"/>
      <c r="Y36" s="25">
        <f t="shared" si="19"/>
        <v>10000</v>
      </c>
      <c r="Z36" s="26">
        <f t="shared" si="13"/>
        <v>0</v>
      </c>
      <c r="AA36" s="27"/>
      <c r="AB36" s="30">
        <f t="shared" si="3"/>
        <v>0</v>
      </c>
      <c r="AC36" s="31" t="str">
        <f t="shared" si="4"/>
        <v/>
      </c>
      <c r="AE36" s="28"/>
      <c r="AF36" s="25">
        <f t="shared" si="20"/>
        <v>10000</v>
      </c>
      <c r="AG36" s="26">
        <f t="shared" si="14"/>
        <v>0</v>
      </c>
      <c r="AH36" s="27"/>
      <c r="AI36" s="30">
        <f t="shared" si="5"/>
        <v>0</v>
      </c>
      <c r="AJ36" s="31" t="str">
        <f t="shared" si="6"/>
        <v/>
      </c>
      <c r="AL36" s="28"/>
      <c r="AM36" s="25">
        <f t="shared" si="21"/>
        <v>10000</v>
      </c>
      <c r="AN36" s="26">
        <f t="shared" si="15"/>
        <v>0</v>
      </c>
      <c r="AO36" s="27"/>
      <c r="AP36" s="30">
        <f t="shared" si="7"/>
        <v>0</v>
      </c>
      <c r="AQ36" s="31" t="str">
        <f t="shared" si="8"/>
        <v/>
      </c>
    </row>
    <row r="37" spans="2:43" x14ac:dyDescent="0.2">
      <c r="B37" s="33"/>
      <c r="C37" s="21"/>
      <c r="D37" s="22"/>
      <c r="E37" s="23"/>
      <c r="F37" s="24"/>
      <c r="G37" s="25">
        <f t="shared" si="22"/>
        <v>10000</v>
      </c>
      <c r="H37" s="26">
        <f t="shared" si="0"/>
        <v>0</v>
      </c>
      <c r="I37" s="27"/>
      <c r="J37" s="28"/>
      <c r="K37" s="25">
        <f t="shared" si="17"/>
        <v>10000</v>
      </c>
      <c r="L37" s="26">
        <f t="shared" si="9"/>
        <v>0</v>
      </c>
      <c r="M37" s="27"/>
      <c r="N37" s="30">
        <f t="shared" si="10"/>
        <v>0</v>
      </c>
      <c r="O37" s="31" t="str">
        <f t="shared" si="11"/>
        <v/>
      </c>
      <c r="Q37" s="28"/>
      <c r="R37" s="25">
        <f t="shared" si="18"/>
        <v>10000</v>
      </c>
      <c r="S37" s="26">
        <f t="shared" si="12"/>
        <v>0</v>
      </c>
      <c r="T37" s="27"/>
      <c r="U37" s="30">
        <f t="shared" si="1"/>
        <v>0</v>
      </c>
      <c r="V37" s="31" t="str">
        <f t="shared" si="2"/>
        <v/>
      </c>
      <c r="X37" s="28"/>
      <c r="Y37" s="25">
        <f t="shared" si="19"/>
        <v>10000</v>
      </c>
      <c r="Z37" s="26">
        <f t="shared" si="13"/>
        <v>0</v>
      </c>
      <c r="AA37" s="27"/>
      <c r="AB37" s="30">
        <f t="shared" si="3"/>
        <v>0</v>
      </c>
      <c r="AC37" s="31" t="str">
        <f t="shared" si="4"/>
        <v/>
      </c>
      <c r="AE37" s="28"/>
      <c r="AF37" s="25">
        <f t="shared" si="20"/>
        <v>10000</v>
      </c>
      <c r="AG37" s="26">
        <f t="shared" si="14"/>
        <v>0</v>
      </c>
      <c r="AH37" s="27"/>
      <c r="AI37" s="30">
        <f t="shared" si="5"/>
        <v>0</v>
      </c>
      <c r="AJ37" s="31" t="str">
        <f t="shared" si="6"/>
        <v/>
      </c>
      <c r="AL37" s="28"/>
      <c r="AM37" s="25">
        <f t="shared" si="21"/>
        <v>10000</v>
      </c>
      <c r="AN37" s="26">
        <f t="shared" si="15"/>
        <v>0</v>
      </c>
      <c r="AO37" s="27"/>
      <c r="AP37" s="30">
        <f t="shared" si="7"/>
        <v>0</v>
      </c>
      <c r="AQ37" s="31" t="str">
        <f t="shared" si="8"/>
        <v/>
      </c>
    </row>
    <row r="38" spans="2:43" x14ac:dyDescent="0.2">
      <c r="B38" s="33"/>
      <c r="C38" s="21"/>
      <c r="D38" s="22"/>
      <c r="E38" s="23"/>
      <c r="F38" s="24"/>
      <c r="G38" s="25">
        <f t="shared" si="22"/>
        <v>10000</v>
      </c>
      <c r="H38" s="26">
        <f t="shared" si="0"/>
        <v>0</v>
      </c>
      <c r="I38" s="27"/>
      <c r="J38" s="28"/>
      <c r="K38" s="25">
        <f t="shared" si="17"/>
        <v>10000</v>
      </c>
      <c r="L38" s="26">
        <f t="shared" si="9"/>
        <v>0</v>
      </c>
      <c r="M38" s="27"/>
      <c r="N38" s="30">
        <f t="shared" si="10"/>
        <v>0</v>
      </c>
      <c r="O38" s="31" t="str">
        <f t="shared" si="11"/>
        <v/>
      </c>
      <c r="Q38" s="28"/>
      <c r="R38" s="25">
        <f t="shared" si="18"/>
        <v>10000</v>
      </c>
      <c r="S38" s="26">
        <f t="shared" si="12"/>
        <v>0</v>
      </c>
      <c r="T38" s="27"/>
      <c r="U38" s="30">
        <f t="shared" si="1"/>
        <v>0</v>
      </c>
      <c r="V38" s="31" t="str">
        <f t="shared" si="2"/>
        <v/>
      </c>
      <c r="X38" s="28"/>
      <c r="Y38" s="25">
        <f t="shared" si="19"/>
        <v>10000</v>
      </c>
      <c r="Z38" s="26">
        <f t="shared" si="13"/>
        <v>0</v>
      </c>
      <c r="AA38" s="27"/>
      <c r="AB38" s="30">
        <f t="shared" si="3"/>
        <v>0</v>
      </c>
      <c r="AC38" s="31" t="str">
        <f t="shared" si="4"/>
        <v/>
      </c>
      <c r="AE38" s="28"/>
      <c r="AF38" s="25">
        <f t="shared" si="20"/>
        <v>10000</v>
      </c>
      <c r="AG38" s="26">
        <f t="shared" si="14"/>
        <v>0</v>
      </c>
      <c r="AH38" s="27"/>
      <c r="AI38" s="30">
        <f t="shared" si="5"/>
        <v>0</v>
      </c>
      <c r="AJ38" s="31" t="str">
        <f t="shared" si="6"/>
        <v/>
      </c>
      <c r="AL38" s="28"/>
      <c r="AM38" s="25">
        <f t="shared" si="21"/>
        <v>10000</v>
      </c>
      <c r="AN38" s="26">
        <f t="shared" si="15"/>
        <v>0</v>
      </c>
      <c r="AO38" s="27"/>
      <c r="AP38" s="30">
        <f t="shared" si="7"/>
        <v>0</v>
      </c>
      <c r="AQ38" s="31" t="str">
        <f t="shared" si="8"/>
        <v/>
      </c>
    </row>
    <row r="39" spans="2:43" s="45" customFormat="1" x14ac:dyDescent="0.2">
      <c r="B39" s="34" t="s">
        <v>33</v>
      </c>
      <c r="C39" s="35"/>
      <c r="D39" s="36"/>
      <c r="E39" s="35"/>
      <c r="F39" s="37"/>
      <c r="G39" s="38"/>
      <c r="H39" s="39">
        <f>SUM(H23:H38)</f>
        <v>226.72</v>
      </c>
      <c r="I39" s="40"/>
      <c r="J39" s="41"/>
      <c r="K39" s="42"/>
      <c r="L39" s="39">
        <f>SUM(L23:L38)</f>
        <v>236.55</v>
      </c>
      <c r="M39" s="40"/>
      <c r="N39" s="43">
        <f t="shared" si="10"/>
        <v>9.8300000000000125</v>
      </c>
      <c r="O39" s="44">
        <f t="shared" si="11"/>
        <v>4.3357445306986646E-2</v>
      </c>
      <c r="Q39" s="41"/>
      <c r="R39" s="42"/>
      <c r="S39" s="39">
        <f>SUM(S23:S38)</f>
        <v>244.89000000000004</v>
      </c>
      <c r="T39" s="40"/>
      <c r="U39" s="43">
        <f t="shared" si="1"/>
        <v>8.3400000000000318</v>
      </c>
      <c r="V39" s="44">
        <f t="shared" si="2"/>
        <v>3.5256816740646929E-2</v>
      </c>
      <c r="X39" s="41"/>
      <c r="Y39" s="42"/>
      <c r="Z39" s="39">
        <f>SUM(Z23:Z38)</f>
        <v>256.59000000000003</v>
      </c>
      <c r="AA39" s="40"/>
      <c r="AB39" s="43">
        <f t="shared" si="3"/>
        <v>11.699999999999989</v>
      </c>
      <c r="AC39" s="44">
        <f t="shared" si="4"/>
        <v>4.7776552737963926E-2</v>
      </c>
      <c r="AE39" s="41"/>
      <c r="AF39" s="42"/>
      <c r="AG39" s="39">
        <f>SUM(AG23:AG38)</f>
        <v>267.22000000000003</v>
      </c>
      <c r="AH39" s="40"/>
      <c r="AI39" s="43">
        <f t="shared" si="5"/>
        <v>10.629999999999995</v>
      </c>
      <c r="AJ39" s="44">
        <f t="shared" si="6"/>
        <v>4.1427959000740457E-2</v>
      </c>
      <c r="AL39" s="41"/>
      <c r="AM39" s="42"/>
      <c r="AN39" s="39">
        <f>SUM(AN23:AN38)</f>
        <v>272.52999999999997</v>
      </c>
      <c r="AO39" s="40"/>
      <c r="AP39" s="43">
        <f t="shared" si="7"/>
        <v>5.3099999999999454</v>
      </c>
      <c r="AQ39" s="44">
        <f t="shared" si="8"/>
        <v>1.987126712072429E-2</v>
      </c>
    </row>
    <row r="40" spans="2:43" ht="38.25" x14ac:dyDescent="0.2">
      <c r="B40" s="46" t="str">
        <f>+'Res (100)'!B40</f>
        <v>Deferral/Variance Account Disposition Rate Rider Group 1</v>
      </c>
      <c r="C40" s="21"/>
      <c r="D40" s="22" t="s">
        <v>30</v>
      </c>
      <c r="E40" s="23"/>
      <c r="F40" s="24">
        <v>0</v>
      </c>
      <c r="G40" s="25">
        <f>$F$18</f>
        <v>10000</v>
      </c>
      <c r="H40" s="26">
        <f>G40*F40</f>
        <v>0</v>
      </c>
      <c r="I40" s="27"/>
      <c r="J40" s="50">
        <f>+'SC (1000)'!J40</f>
        <v>-8.4000000000000003E-4</v>
      </c>
      <c r="K40" s="25">
        <f>$F$18</f>
        <v>10000</v>
      </c>
      <c r="L40" s="26">
        <f>K40*J40</f>
        <v>-8.4</v>
      </c>
      <c r="M40" s="27"/>
      <c r="N40" s="30">
        <f>L40-H40</f>
        <v>-8.4</v>
      </c>
      <c r="O40" s="31" t="str">
        <f>IF((H40)=0,"",(N40/H40))</f>
        <v/>
      </c>
      <c r="Q40" s="28"/>
      <c r="R40" s="25">
        <f>$F$18</f>
        <v>10000</v>
      </c>
      <c r="S40" s="26">
        <f>R40*Q40</f>
        <v>0</v>
      </c>
      <c r="T40" s="27"/>
      <c r="U40" s="30">
        <f t="shared" si="1"/>
        <v>8.4</v>
      </c>
      <c r="V40" s="31">
        <f t="shared" si="2"/>
        <v>-1</v>
      </c>
      <c r="X40" s="28"/>
      <c r="Y40" s="25">
        <f>$F$18</f>
        <v>10000</v>
      </c>
      <c r="Z40" s="26">
        <f>Y40*X40</f>
        <v>0</v>
      </c>
      <c r="AA40" s="27"/>
      <c r="AB40" s="30">
        <f t="shared" si="3"/>
        <v>0</v>
      </c>
      <c r="AC40" s="31" t="str">
        <f t="shared" si="4"/>
        <v/>
      </c>
      <c r="AE40" s="28"/>
      <c r="AF40" s="25">
        <f>$F$18</f>
        <v>10000</v>
      </c>
      <c r="AG40" s="26">
        <f>AF40*AE40</f>
        <v>0</v>
      </c>
      <c r="AH40" s="27"/>
      <c r="AI40" s="30">
        <f t="shared" si="5"/>
        <v>0</v>
      </c>
      <c r="AJ40" s="31" t="str">
        <f t="shared" si="6"/>
        <v/>
      </c>
      <c r="AL40" s="28"/>
      <c r="AM40" s="25">
        <f>$F$18</f>
        <v>10000</v>
      </c>
      <c r="AN40" s="26">
        <f>AM40*AL40</f>
        <v>0</v>
      </c>
      <c r="AO40" s="27"/>
      <c r="AP40" s="30">
        <f t="shared" si="7"/>
        <v>0</v>
      </c>
      <c r="AQ40" s="31" t="str">
        <f t="shared" si="8"/>
        <v/>
      </c>
    </row>
    <row r="41" spans="2:43" ht="38.25" x14ac:dyDescent="0.2">
      <c r="B41" s="46" t="str">
        <f>+'Res (100)'!B41</f>
        <v>Deferral/Variance Account Disposition Rate Rider Group 2</v>
      </c>
      <c r="C41" s="21"/>
      <c r="D41" s="22" t="s">
        <v>30</v>
      </c>
      <c r="E41" s="23"/>
      <c r="F41" s="24"/>
      <c r="G41" s="25">
        <f t="shared" ref="G41:G43" si="23">$F$18</f>
        <v>10000</v>
      </c>
      <c r="H41" s="26">
        <f t="shared" ref="H41:H45" si="24">G41*F41</f>
        <v>0</v>
      </c>
      <c r="I41" s="47"/>
      <c r="J41" s="50">
        <f>+'SC (1000)'!J41</f>
        <v>1.3600000000000001E-3</v>
      </c>
      <c r="K41" s="25">
        <f t="shared" ref="K41:K43" si="25">$F$18</f>
        <v>10000</v>
      </c>
      <c r="L41" s="26">
        <f t="shared" ref="L41:L45" si="26">K41*J41</f>
        <v>13.600000000000001</v>
      </c>
      <c r="M41" s="48"/>
      <c r="N41" s="30">
        <f t="shared" ref="N41:N45" si="27">L41-H41</f>
        <v>13.600000000000001</v>
      </c>
      <c r="O41" s="31" t="str">
        <f t="shared" ref="O41:O65" si="28">IF((H41)=0,"",(N41/H41))</f>
        <v/>
      </c>
      <c r="Q41" s="28"/>
      <c r="R41" s="25">
        <f t="shared" ref="R41:R43" si="29">$F$18</f>
        <v>10000</v>
      </c>
      <c r="S41" s="26">
        <f t="shared" ref="S41:S43" si="30">R41*Q41</f>
        <v>0</v>
      </c>
      <c r="T41" s="48"/>
      <c r="U41" s="30">
        <f t="shared" si="1"/>
        <v>-13.600000000000001</v>
      </c>
      <c r="V41" s="31">
        <f t="shared" si="2"/>
        <v>-1</v>
      </c>
      <c r="X41" s="28"/>
      <c r="Y41" s="25">
        <f t="shared" ref="Y41:Y43" si="31">$F$18</f>
        <v>10000</v>
      </c>
      <c r="Z41" s="26">
        <f t="shared" ref="Z41:Z43" si="32">Y41*X41</f>
        <v>0</v>
      </c>
      <c r="AA41" s="48"/>
      <c r="AB41" s="30">
        <f t="shared" si="3"/>
        <v>0</v>
      </c>
      <c r="AC41" s="31" t="str">
        <f t="shared" si="4"/>
        <v/>
      </c>
      <c r="AE41" s="28"/>
      <c r="AF41" s="25">
        <f t="shared" ref="AF41:AF43" si="33">$F$18</f>
        <v>10000</v>
      </c>
      <c r="AG41" s="26">
        <f t="shared" ref="AG41:AG43" si="34">AF41*AE41</f>
        <v>0</v>
      </c>
      <c r="AH41" s="48"/>
      <c r="AI41" s="30">
        <f t="shared" si="5"/>
        <v>0</v>
      </c>
      <c r="AJ41" s="31" t="str">
        <f t="shared" si="6"/>
        <v/>
      </c>
      <c r="AL41" s="28"/>
      <c r="AM41" s="25">
        <f t="shared" ref="AM41:AM43" si="35">$F$18</f>
        <v>10000</v>
      </c>
      <c r="AN41" s="26">
        <f t="shared" ref="AN41:AN43" si="36">AM41*AL41</f>
        <v>0</v>
      </c>
      <c r="AO41" s="48"/>
      <c r="AP41" s="30">
        <f t="shared" si="7"/>
        <v>0</v>
      </c>
      <c r="AQ41" s="31" t="str">
        <f t="shared" si="8"/>
        <v/>
      </c>
    </row>
    <row r="42" spans="2:43" ht="38.25" x14ac:dyDescent="0.2">
      <c r="B42" s="46" t="str">
        <f>+'Res (100)'!B42</f>
        <v>Deferral / Variance Accounts Balances (excluding Global Adj.) - NON-WMP</v>
      </c>
      <c r="C42" s="21"/>
      <c r="D42" s="22" t="s">
        <v>30</v>
      </c>
      <c r="E42" s="23"/>
      <c r="F42" s="24"/>
      <c r="G42" s="25">
        <f t="shared" si="23"/>
        <v>10000</v>
      </c>
      <c r="H42" s="26">
        <f t="shared" si="24"/>
        <v>0</v>
      </c>
      <c r="I42" s="47"/>
      <c r="J42" s="28">
        <f>+'SC (1000)'!J42</f>
        <v>-1.5089999999999999E-3</v>
      </c>
      <c r="K42" s="25">
        <f t="shared" si="25"/>
        <v>10000</v>
      </c>
      <c r="L42" s="26">
        <f t="shared" si="26"/>
        <v>-15.09</v>
      </c>
      <c r="M42" s="48"/>
      <c r="N42" s="30">
        <f t="shared" si="27"/>
        <v>-15.09</v>
      </c>
      <c r="O42" s="31" t="str">
        <f t="shared" si="28"/>
        <v/>
      </c>
      <c r="Q42" s="28"/>
      <c r="R42" s="25">
        <f t="shared" si="29"/>
        <v>10000</v>
      </c>
      <c r="S42" s="26">
        <f t="shared" si="30"/>
        <v>0</v>
      </c>
      <c r="T42" s="48"/>
      <c r="U42" s="30">
        <f t="shared" si="1"/>
        <v>15.09</v>
      </c>
      <c r="V42" s="31">
        <f t="shared" si="2"/>
        <v>-1</v>
      </c>
      <c r="X42" s="28"/>
      <c r="Y42" s="25">
        <f t="shared" si="31"/>
        <v>10000</v>
      </c>
      <c r="Z42" s="26">
        <f t="shared" si="32"/>
        <v>0</v>
      </c>
      <c r="AA42" s="48"/>
      <c r="AB42" s="30">
        <f t="shared" si="3"/>
        <v>0</v>
      </c>
      <c r="AC42" s="31" t="str">
        <f t="shared" si="4"/>
        <v/>
      </c>
      <c r="AE42" s="28"/>
      <c r="AF42" s="25">
        <f t="shared" si="33"/>
        <v>10000</v>
      </c>
      <c r="AG42" s="26">
        <f t="shared" si="34"/>
        <v>0</v>
      </c>
      <c r="AH42" s="48"/>
      <c r="AI42" s="30">
        <f t="shared" si="5"/>
        <v>0</v>
      </c>
      <c r="AJ42" s="31" t="str">
        <f t="shared" si="6"/>
        <v/>
      </c>
      <c r="AL42" s="28"/>
      <c r="AM42" s="25">
        <f t="shared" si="35"/>
        <v>10000</v>
      </c>
      <c r="AN42" s="26">
        <f t="shared" si="36"/>
        <v>0</v>
      </c>
      <c r="AO42" s="48"/>
      <c r="AP42" s="30">
        <f t="shared" si="7"/>
        <v>0</v>
      </c>
      <c r="AQ42" s="31" t="str">
        <f t="shared" si="8"/>
        <v/>
      </c>
    </row>
    <row r="43" spans="2:43" x14ac:dyDescent="0.2">
      <c r="B43" s="46"/>
      <c r="C43" s="21"/>
      <c r="D43" s="22"/>
      <c r="E43" s="23"/>
      <c r="F43" s="24"/>
      <c r="G43" s="25">
        <f t="shared" si="23"/>
        <v>10000</v>
      </c>
      <c r="H43" s="26">
        <f t="shared" si="24"/>
        <v>0</v>
      </c>
      <c r="I43" s="47"/>
      <c r="J43" s="28"/>
      <c r="K43" s="25">
        <f t="shared" si="25"/>
        <v>10000</v>
      </c>
      <c r="L43" s="26">
        <f t="shared" si="26"/>
        <v>0</v>
      </c>
      <c r="M43" s="48"/>
      <c r="N43" s="30">
        <f t="shared" si="27"/>
        <v>0</v>
      </c>
      <c r="O43" s="31" t="str">
        <f t="shared" si="28"/>
        <v/>
      </c>
      <c r="Q43" s="28"/>
      <c r="R43" s="25">
        <f t="shared" si="29"/>
        <v>10000</v>
      </c>
      <c r="S43" s="26">
        <f t="shared" si="30"/>
        <v>0</v>
      </c>
      <c r="T43" s="48"/>
      <c r="U43" s="30">
        <f t="shared" si="1"/>
        <v>0</v>
      </c>
      <c r="V43" s="31" t="str">
        <f t="shared" si="2"/>
        <v/>
      </c>
      <c r="X43" s="28"/>
      <c r="Y43" s="25">
        <f t="shared" si="31"/>
        <v>10000</v>
      </c>
      <c r="Z43" s="26">
        <f t="shared" si="32"/>
        <v>0</v>
      </c>
      <c r="AA43" s="48"/>
      <c r="AB43" s="30">
        <f t="shared" si="3"/>
        <v>0</v>
      </c>
      <c r="AC43" s="31" t="str">
        <f t="shared" si="4"/>
        <v/>
      </c>
      <c r="AE43" s="28"/>
      <c r="AF43" s="25">
        <f t="shared" si="33"/>
        <v>10000</v>
      </c>
      <c r="AG43" s="26">
        <f t="shared" si="34"/>
        <v>0</v>
      </c>
      <c r="AH43" s="48"/>
      <c r="AI43" s="30">
        <f t="shared" si="5"/>
        <v>0</v>
      </c>
      <c r="AJ43" s="31" t="str">
        <f t="shared" si="6"/>
        <v/>
      </c>
      <c r="AL43" s="28"/>
      <c r="AM43" s="25">
        <f t="shared" si="35"/>
        <v>10000</v>
      </c>
      <c r="AN43" s="26">
        <f t="shared" si="36"/>
        <v>0</v>
      </c>
      <c r="AO43" s="48"/>
      <c r="AP43" s="30">
        <f t="shared" si="7"/>
        <v>0</v>
      </c>
      <c r="AQ43" s="31" t="str">
        <f t="shared" si="8"/>
        <v/>
      </c>
    </row>
    <row r="44" spans="2:43" x14ac:dyDescent="0.2">
      <c r="B44" s="49" t="s">
        <v>35</v>
      </c>
      <c r="C44" s="21"/>
      <c r="D44" s="22" t="s">
        <v>30</v>
      </c>
      <c r="E44" s="23"/>
      <c r="F44" s="50">
        <v>6.0000000000000002E-5</v>
      </c>
      <c r="G44" s="51">
        <f>$F$18*(1+F74)</f>
        <v>10358</v>
      </c>
      <c r="H44" s="26">
        <f>G44*F44</f>
        <v>0.62148000000000003</v>
      </c>
      <c r="I44" s="27"/>
      <c r="J44" s="52">
        <v>6.0000000000000002E-5</v>
      </c>
      <c r="K44" s="51">
        <f>$F$18*(1+J74)</f>
        <v>10335</v>
      </c>
      <c r="L44" s="26">
        <f>K44*J44</f>
        <v>0.62009999999999998</v>
      </c>
      <c r="M44" s="27"/>
      <c r="N44" s="30">
        <f>L44-H44</f>
        <v>-1.3800000000000479E-3</v>
      </c>
      <c r="O44" s="31">
        <f>IF((H44)=0,"",(N44/H44))</f>
        <v>-2.2205058891678698E-3</v>
      </c>
      <c r="Q44" s="52">
        <f>+J44</f>
        <v>6.0000000000000002E-5</v>
      </c>
      <c r="R44" s="51">
        <f>$F$18*(1+Q74)</f>
        <v>10335</v>
      </c>
      <c r="S44" s="26">
        <f>R44*Q44</f>
        <v>0.62009999999999998</v>
      </c>
      <c r="T44" s="27"/>
      <c r="U44" s="30">
        <f t="shared" si="1"/>
        <v>0</v>
      </c>
      <c r="V44" s="31">
        <f t="shared" si="2"/>
        <v>0</v>
      </c>
      <c r="X44" s="52">
        <f>+Q44</f>
        <v>6.0000000000000002E-5</v>
      </c>
      <c r="Y44" s="51">
        <f>$F$18*(1+X74)</f>
        <v>10335</v>
      </c>
      <c r="Z44" s="26">
        <f>Y44*X44</f>
        <v>0.62009999999999998</v>
      </c>
      <c r="AA44" s="27"/>
      <c r="AB44" s="30">
        <f t="shared" si="3"/>
        <v>0</v>
      </c>
      <c r="AC44" s="31">
        <f t="shared" si="4"/>
        <v>0</v>
      </c>
      <c r="AE44" s="52">
        <f>+X44</f>
        <v>6.0000000000000002E-5</v>
      </c>
      <c r="AF44" s="51">
        <f>$F$18*(1+AE74)</f>
        <v>10335</v>
      </c>
      <c r="AG44" s="26">
        <f>AF44*AE44</f>
        <v>0.62009999999999998</v>
      </c>
      <c r="AH44" s="27"/>
      <c r="AI44" s="30">
        <f t="shared" si="5"/>
        <v>0</v>
      </c>
      <c r="AJ44" s="31">
        <f t="shared" si="6"/>
        <v>0</v>
      </c>
      <c r="AL44" s="52">
        <f>+AE44</f>
        <v>6.0000000000000002E-5</v>
      </c>
      <c r="AM44" s="51">
        <f>$F$18*(1+AL74)</f>
        <v>10335</v>
      </c>
      <c r="AN44" s="26">
        <f>AM44*AL44</f>
        <v>0.62009999999999998</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358</v>
      </c>
      <c r="H45" s="26">
        <f t="shared" si="24"/>
        <v>36.566120000000005</v>
      </c>
      <c r="I45" s="27"/>
      <c r="J45" s="55">
        <f>0.64*$J$55+0.18*$J$56+0.18*$J$57</f>
        <v>0.10214000000000001</v>
      </c>
      <c r="K45" s="54">
        <f>$F$18*(1+$J$74)-$F$18</f>
        <v>335</v>
      </c>
      <c r="L45" s="26">
        <f t="shared" si="26"/>
        <v>34.216900000000003</v>
      </c>
      <c r="M45" s="27"/>
      <c r="N45" s="30">
        <f t="shared" si="27"/>
        <v>-2.3492200000000025</v>
      </c>
      <c r="O45" s="31">
        <f t="shared" si="28"/>
        <v>-6.4245810055865979E-2</v>
      </c>
      <c r="Q45" s="55">
        <f>0.64*$Q$55+0.18*$Q$56+0.18*$Q$57</f>
        <v>0.10214000000000001</v>
      </c>
      <c r="R45" s="54">
        <f>$F$18*(1+Q74)-$F$18</f>
        <v>335</v>
      </c>
      <c r="S45" s="26">
        <f t="shared" ref="S45" si="37">R45*Q45</f>
        <v>34.216900000000003</v>
      </c>
      <c r="T45" s="27"/>
      <c r="U45" s="30">
        <f t="shared" si="1"/>
        <v>0</v>
      </c>
      <c r="V45" s="31">
        <f t="shared" si="2"/>
        <v>0</v>
      </c>
      <c r="X45" s="55">
        <f>0.64*$X$55+0.18*$X$56+0.18*$X$57</f>
        <v>0.10214000000000001</v>
      </c>
      <c r="Y45" s="54">
        <f>$F$18*(1+X74)-$F$18</f>
        <v>335</v>
      </c>
      <c r="Z45" s="26">
        <f t="shared" ref="Z45" si="38">Y45*X45</f>
        <v>34.216900000000003</v>
      </c>
      <c r="AA45" s="27"/>
      <c r="AB45" s="30">
        <f t="shared" si="3"/>
        <v>0</v>
      </c>
      <c r="AC45" s="31">
        <f t="shared" si="4"/>
        <v>0</v>
      </c>
      <c r="AE45" s="55">
        <f>0.64*$AE$55+0.18*$AE$56+0.18*$AE$57</f>
        <v>0.10214000000000001</v>
      </c>
      <c r="AF45" s="54">
        <f>$F$18*(1+AE74)-$F$18</f>
        <v>335</v>
      </c>
      <c r="AG45" s="26">
        <f t="shared" ref="AG45" si="39">AF45*AE45</f>
        <v>34.216900000000003</v>
      </c>
      <c r="AH45" s="27"/>
      <c r="AI45" s="30">
        <f t="shared" si="5"/>
        <v>0</v>
      </c>
      <c r="AJ45" s="31">
        <f t="shared" si="6"/>
        <v>0</v>
      </c>
      <c r="AL45" s="55">
        <f>0.64*$AL$55+0.18*$AL$56+0.18*$AL$57</f>
        <v>0.10214000000000001</v>
      </c>
      <c r="AM45" s="54">
        <f>$F$18*(1+AL74)-$F$18</f>
        <v>335</v>
      </c>
      <c r="AN45" s="26">
        <f t="shared" ref="AN45" si="40">AM45*AL45</f>
        <v>34.216900000000003</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8"/>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264.69760000000002</v>
      </c>
      <c r="I47" s="40"/>
      <c r="J47" s="59"/>
      <c r="K47" s="61"/>
      <c r="L47" s="60">
        <f>SUM(L40:L46)+L39</f>
        <v>262.28700000000003</v>
      </c>
      <c r="M47" s="40"/>
      <c r="N47" s="43">
        <f t="shared" ref="N47:N65" si="41">L47-H47</f>
        <v>-2.4105999999999881</v>
      </c>
      <c r="O47" s="44">
        <f t="shared" si="28"/>
        <v>-9.1069960588988641E-3</v>
      </c>
      <c r="Q47" s="59"/>
      <c r="R47" s="61"/>
      <c r="S47" s="60">
        <f>SUM(S40:S46)+S39</f>
        <v>280.51700000000005</v>
      </c>
      <c r="T47" s="40"/>
      <c r="U47" s="43">
        <f t="shared" si="1"/>
        <v>18.230000000000018</v>
      </c>
      <c r="V47" s="44">
        <f t="shared" si="2"/>
        <v>6.950401659251132E-2</v>
      </c>
      <c r="X47" s="59"/>
      <c r="Y47" s="61"/>
      <c r="Z47" s="60">
        <f>SUM(Z40:Z46)+Z39</f>
        <v>292.21700000000004</v>
      </c>
      <c r="AA47" s="40"/>
      <c r="AB47" s="43">
        <f t="shared" si="3"/>
        <v>11.699999999999989</v>
      </c>
      <c r="AC47" s="44">
        <f t="shared" si="4"/>
        <v>4.1708702146393932E-2</v>
      </c>
      <c r="AE47" s="59"/>
      <c r="AF47" s="61"/>
      <c r="AG47" s="60">
        <f>SUM(AG40:AG46)+AG39</f>
        <v>302.84700000000004</v>
      </c>
      <c r="AH47" s="40"/>
      <c r="AI47" s="43">
        <f t="shared" si="5"/>
        <v>10.629999999999995</v>
      </c>
      <c r="AJ47" s="44">
        <f t="shared" si="6"/>
        <v>3.6377075940140356E-2</v>
      </c>
      <c r="AL47" s="59"/>
      <c r="AM47" s="61"/>
      <c r="AN47" s="60">
        <f>SUM(AN40:AN46)+AN39</f>
        <v>308.15699999999998</v>
      </c>
      <c r="AO47" s="40"/>
      <c r="AP47" s="43">
        <f t="shared" si="7"/>
        <v>5.3099999999999454</v>
      </c>
      <c r="AQ47" s="44">
        <f t="shared" si="8"/>
        <v>1.7533606078316593E-2</v>
      </c>
    </row>
    <row r="48" spans="2:43" x14ac:dyDescent="0.2">
      <c r="B48" s="27" t="s">
        <v>39</v>
      </c>
      <c r="C48" s="27"/>
      <c r="D48" s="62" t="s">
        <v>30</v>
      </c>
      <c r="E48" s="63"/>
      <c r="F48" s="28">
        <v>7.0000000000000001E-3</v>
      </c>
      <c r="G48" s="64">
        <f>F18*(1+F74)</f>
        <v>10358</v>
      </c>
      <c r="H48" s="26">
        <f>G48*F48</f>
        <v>72.506</v>
      </c>
      <c r="I48" s="27"/>
      <c r="J48" s="28">
        <f>+F48</f>
        <v>7.0000000000000001E-3</v>
      </c>
      <c r="K48" s="65">
        <f>F18*(1+J74)</f>
        <v>10335</v>
      </c>
      <c r="L48" s="26">
        <f>K48*J48</f>
        <v>72.344999999999999</v>
      </c>
      <c r="M48" s="27"/>
      <c r="N48" s="30">
        <f t="shared" si="41"/>
        <v>-0.16100000000000136</v>
      </c>
      <c r="O48" s="31">
        <f t="shared" si="28"/>
        <v>-2.2205058891678117E-3</v>
      </c>
      <c r="Q48" s="28">
        <f>+J48</f>
        <v>7.0000000000000001E-3</v>
      </c>
      <c r="R48" s="65">
        <f>$F$18*(1+Q74)</f>
        <v>10335</v>
      </c>
      <c r="S48" s="26">
        <f>R48*Q48</f>
        <v>72.344999999999999</v>
      </c>
      <c r="T48" s="27"/>
      <c r="U48" s="30">
        <f t="shared" si="1"/>
        <v>0</v>
      </c>
      <c r="V48" s="31">
        <f t="shared" si="2"/>
        <v>0</v>
      </c>
      <c r="X48" s="28">
        <f>+Q48</f>
        <v>7.0000000000000001E-3</v>
      </c>
      <c r="Y48" s="65">
        <f>$F$18*(1+X74)</f>
        <v>10335</v>
      </c>
      <c r="Z48" s="26">
        <f>Y48*X48</f>
        <v>72.344999999999999</v>
      </c>
      <c r="AA48" s="27"/>
      <c r="AB48" s="30">
        <f t="shared" si="3"/>
        <v>0</v>
      </c>
      <c r="AC48" s="31">
        <f t="shared" si="4"/>
        <v>0</v>
      </c>
      <c r="AE48" s="28">
        <f>+X48</f>
        <v>7.0000000000000001E-3</v>
      </c>
      <c r="AF48" s="65">
        <f>$F$18*(1+AE74)</f>
        <v>10335</v>
      </c>
      <c r="AG48" s="26">
        <f>AF48*AE48</f>
        <v>72.344999999999999</v>
      </c>
      <c r="AH48" s="27"/>
      <c r="AI48" s="30">
        <f t="shared" si="5"/>
        <v>0</v>
      </c>
      <c r="AJ48" s="31">
        <f t="shared" si="6"/>
        <v>0</v>
      </c>
      <c r="AL48" s="28">
        <f>+AE48</f>
        <v>7.0000000000000001E-3</v>
      </c>
      <c r="AM48" s="65">
        <f>$F$18*(1+AL74)</f>
        <v>10335</v>
      </c>
      <c r="AN48" s="26">
        <f>AM48*AL48</f>
        <v>72.344999999999999</v>
      </c>
      <c r="AO48" s="27"/>
      <c r="AP48" s="30">
        <f t="shared" si="7"/>
        <v>0</v>
      </c>
      <c r="AQ48" s="31">
        <f t="shared" si="8"/>
        <v>0</v>
      </c>
    </row>
    <row r="49" spans="2:43" ht="25.5" x14ac:dyDescent="0.2">
      <c r="B49" s="66" t="s">
        <v>40</v>
      </c>
      <c r="C49" s="27"/>
      <c r="D49" s="62" t="s">
        <v>30</v>
      </c>
      <c r="E49" s="63"/>
      <c r="F49" s="28">
        <v>4.0000000000000001E-3</v>
      </c>
      <c r="G49" s="64">
        <f>G48</f>
        <v>10358</v>
      </c>
      <c r="H49" s="26">
        <f>G49*F49</f>
        <v>41.432000000000002</v>
      </c>
      <c r="I49" s="27"/>
      <c r="J49" s="28">
        <f>+F49</f>
        <v>4.0000000000000001E-3</v>
      </c>
      <c r="K49" s="65">
        <f>K48</f>
        <v>10335</v>
      </c>
      <c r="L49" s="26">
        <f>K49*J49</f>
        <v>41.34</v>
      </c>
      <c r="M49" s="27"/>
      <c r="N49" s="30">
        <f t="shared" si="41"/>
        <v>-9.1999999999998749E-2</v>
      </c>
      <c r="O49" s="31">
        <f t="shared" si="28"/>
        <v>-2.2205058891677626E-3</v>
      </c>
      <c r="Q49" s="28">
        <f>+J49</f>
        <v>4.0000000000000001E-3</v>
      </c>
      <c r="R49" s="65">
        <f>R48</f>
        <v>10335</v>
      </c>
      <c r="S49" s="26">
        <f>R49*Q49</f>
        <v>41.34</v>
      </c>
      <c r="T49" s="27"/>
      <c r="U49" s="30">
        <f t="shared" si="1"/>
        <v>0</v>
      </c>
      <c r="V49" s="31">
        <f t="shared" si="2"/>
        <v>0</v>
      </c>
      <c r="X49" s="28">
        <f>+Q49</f>
        <v>4.0000000000000001E-3</v>
      </c>
      <c r="Y49" s="65">
        <f>Y48</f>
        <v>10335</v>
      </c>
      <c r="Z49" s="26">
        <f>Y49*X49</f>
        <v>41.34</v>
      </c>
      <c r="AA49" s="27"/>
      <c r="AB49" s="30">
        <f t="shared" si="3"/>
        <v>0</v>
      </c>
      <c r="AC49" s="31">
        <f t="shared" si="4"/>
        <v>0</v>
      </c>
      <c r="AE49" s="28">
        <f>+X49</f>
        <v>4.0000000000000001E-3</v>
      </c>
      <c r="AF49" s="65">
        <f>AF48</f>
        <v>10335</v>
      </c>
      <c r="AG49" s="26">
        <f>AF49*AE49</f>
        <v>41.34</v>
      </c>
      <c r="AH49" s="27"/>
      <c r="AI49" s="30">
        <f t="shared" si="5"/>
        <v>0</v>
      </c>
      <c r="AJ49" s="31">
        <f t="shared" si="6"/>
        <v>0</v>
      </c>
      <c r="AL49" s="28">
        <f>+AE49</f>
        <v>4.0000000000000001E-3</v>
      </c>
      <c r="AM49" s="65">
        <f>AM48</f>
        <v>10335</v>
      </c>
      <c r="AN49" s="26">
        <f>AM49*AL49</f>
        <v>41.34</v>
      </c>
      <c r="AO49" s="27"/>
      <c r="AP49" s="30">
        <f t="shared" si="7"/>
        <v>0</v>
      </c>
      <c r="AQ49" s="31">
        <f t="shared" si="8"/>
        <v>0</v>
      </c>
    </row>
    <row r="50" spans="2:43" ht="25.5" x14ac:dyDescent="0.2">
      <c r="B50" s="56" t="s">
        <v>41</v>
      </c>
      <c r="C50" s="35"/>
      <c r="D50" s="35"/>
      <c r="E50" s="35"/>
      <c r="F50" s="67"/>
      <c r="G50" s="59"/>
      <c r="H50" s="60">
        <f>SUM(H47:H49)</f>
        <v>378.63560000000007</v>
      </c>
      <c r="I50" s="68"/>
      <c r="J50" s="69"/>
      <c r="K50" s="70"/>
      <c r="L50" s="60">
        <f>SUM(L47:L49)</f>
        <v>375.97200000000009</v>
      </c>
      <c r="M50" s="68"/>
      <c r="N50" s="43">
        <f t="shared" si="41"/>
        <v>-2.663599999999974</v>
      </c>
      <c r="O50" s="44">
        <f t="shared" si="28"/>
        <v>-7.0347320748497325E-3</v>
      </c>
      <c r="Q50" s="69"/>
      <c r="R50" s="70"/>
      <c r="S50" s="60">
        <f>SUM(S47:S49)</f>
        <v>394.20200000000011</v>
      </c>
      <c r="T50" s="68"/>
      <c r="U50" s="43">
        <f t="shared" si="1"/>
        <v>18.230000000000018</v>
      </c>
      <c r="V50" s="44">
        <f t="shared" si="2"/>
        <v>4.8487653335886755E-2</v>
      </c>
      <c r="X50" s="69"/>
      <c r="Y50" s="70"/>
      <c r="Z50" s="60">
        <f>SUM(Z47:Z49)</f>
        <v>405.90200000000004</v>
      </c>
      <c r="AA50" s="68"/>
      <c r="AB50" s="43">
        <f t="shared" si="3"/>
        <v>11.699999999999932</v>
      </c>
      <c r="AC50" s="44">
        <f t="shared" si="4"/>
        <v>2.9680214712253943E-2</v>
      </c>
      <c r="AE50" s="69"/>
      <c r="AF50" s="70"/>
      <c r="AG50" s="60">
        <f>SUM(AG47:AG49)</f>
        <v>416.53200000000004</v>
      </c>
      <c r="AH50" s="68"/>
      <c r="AI50" s="43">
        <f t="shared" si="5"/>
        <v>10.629999999999995</v>
      </c>
      <c r="AJ50" s="44">
        <f t="shared" si="6"/>
        <v>2.6188587393016036E-2</v>
      </c>
      <c r="AL50" s="69"/>
      <c r="AM50" s="70"/>
      <c r="AN50" s="60">
        <f>SUM(AN47:AN49)</f>
        <v>421.84199999999998</v>
      </c>
      <c r="AO50" s="68"/>
      <c r="AP50" s="43">
        <f t="shared" si="7"/>
        <v>5.3099999999999454</v>
      </c>
      <c r="AQ50" s="44">
        <f t="shared" si="8"/>
        <v>1.2748120192446066E-2</v>
      </c>
    </row>
    <row r="51" spans="2:43" ht="25.5" x14ac:dyDescent="0.2">
      <c r="B51" s="71" t="s">
        <v>42</v>
      </c>
      <c r="C51" s="21"/>
      <c r="D51" s="22" t="s">
        <v>30</v>
      </c>
      <c r="E51" s="23"/>
      <c r="F51" s="72">
        <v>4.4000000000000003E-3</v>
      </c>
      <c r="G51" s="64">
        <f>G49</f>
        <v>10358</v>
      </c>
      <c r="H51" s="73">
        <f t="shared" ref="H51:H57" si="42">G51*F51</f>
        <v>45.575200000000002</v>
      </c>
      <c r="I51" s="27"/>
      <c r="J51" s="72">
        <v>4.4000000000000003E-3</v>
      </c>
      <c r="K51" s="65">
        <f>K49</f>
        <v>10335</v>
      </c>
      <c r="L51" s="73">
        <f t="shared" ref="L51:L57" si="43">K51*J51</f>
        <v>45.474000000000004</v>
      </c>
      <c r="M51" s="27"/>
      <c r="N51" s="30">
        <f t="shared" si="41"/>
        <v>-0.10119999999999862</v>
      </c>
      <c r="O51" s="74">
        <f t="shared" si="28"/>
        <v>-2.2205058891677626E-3</v>
      </c>
      <c r="Q51" s="72">
        <f>+J51</f>
        <v>4.4000000000000003E-3</v>
      </c>
      <c r="R51" s="65">
        <f>R49</f>
        <v>10335</v>
      </c>
      <c r="S51" s="73">
        <f t="shared" ref="S51:S57" si="44">R51*Q51</f>
        <v>45.474000000000004</v>
      </c>
      <c r="T51" s="27"/>
      <c r="U51" s="30">
        <f t="shared" si="1"/>
        <v>0</v>
      </c>
      <c r="V51" s="74">
        <f t="shared" si="2"/>
        <v>0</v>
      </c>
      <c r="X51" s="72">
        <f>+Q51</f>
        <v>4.4000000000000003E-3</v>
      </c>
      <c r="Y51" s="65">
        <f>Y49</f>
        <v>10335</v>
      </c>
      <c r="Z51" s="73">
        <f t="shared" ref="Z51:Z57" si="45">Y51*X51</f>
        <v>45.474000000000004</v>
      </c>
      <c r="AA51" s="27"/>
      <c r="AB51" s="30">
        <f t="shared" si="3"/>
        <v>0</v>
      </c>
      <c r="AC51" s="74">
        <f t="shared" si="4"/>
        <v>0</v>
      </c>
      <c r="AE51" s="72">
        <f>+X51</f>
        <v>4.4000000000000003E-3</v>
      </c>
      <c r="AF51" s="65">
        <f>AF49</f>
        <v>10335</v>
      </c>
      <c r="AG51" s="73">
        <f t="shared" ref="AG51:AG57" si="46">AF51*AE51</f>
        <v>45.474000000000004</v>
      </c>
      <c r="AH51" s="27"/>
      <c r="AI51" s="30">
        <f t="shared" si="5"/>
        <v>0</v>
      </c>
      <c r="AJ51" s="74">
        <f t="shared" si="6"/>
        <v>0</v>
      </c>
      <c r="AL51" s="72">
        <f>+AE51</f>
        <v>4.4000000000000003E-3</v>
      </c>
      <c r="AM51" s="65">
        <f>AM49</f>
        <v>10335</v>
      </c>
      <c r="AN51" s="73">
        <f t="shared" ref="AN51:AN57" si="47">AM51*AL51</f>
        <v>45.474000000000004</v>
      </c>
      <c r="AO51" s="27"/>
      <c r="AP51" s="30">
        <f t="shared" si="7"/>
        <v>0</v>
      </c>
      <c r="AQ51" s="74">
        <f t="shared" si="8"/>
        <v>0</v>
      </c>
    </row>
    <row r="52" spans="2:43" ht="25.5" x14ac:dyDescent="0.2">
      <c r="B52" s="71" t="s">
        <v>43</v>
      </c>
      <c r="C52" s="21"/>
      <c r="D52" s="22" t="s">
        <v>30</v>
      </c>
      <c r="E52" s="23"/>
      <c r="F52" s="72">
        <v>1.2999999999999999E-3</v>
      </c>
      <c r="G52" s="64">
        <f>G49</f>
        <v>10358</v>
      </c>
      <c r="H52" s="73">
        <f t="shared" si="42"/>
        <v>13.465399999999999</v>
      </c>
      <c r="I52" s="27"/>
      <c r="J52" s="72">
        <v>1.2999999999999999E-3</v>
      </c>
      <c r="K52" s="65">
        <f>K49</f>
        <v>10335</v>
      </c>
      <c r="L52" s="73">
        <f t="shared" si="43"/>
        <v>13.435499999999999</v>
      </c>
      <c r="M52" s="27"/>
      <c r="N52" s="30">
        <f t="shared" si="41"/>
        <v>-2.9899999999999594E-2</v>
      </c>
      <c r="O52" s="74">
        <f t="shared" si="28"/>
        <v>-2.2205058891677631E-3</v>
      </c>
      <c r="Q52" s="72">
        <f>+J52</f>
        <v>1.2999999999999999E-3</v>
      </c>
      <c r="R52" s="65">
        <f>R49</f>
        <v>10335</v>
      </c>
      <c r="S52" s="73">
        <f t="shared" si="44"/>
        <v>13.435499999999999</v>
      </c>
      <c r="T52" s="27"/>
      <c r="U52" s="30">
        <f t="shared" si="1"/>
        <v>0</v>
      </c>
      <c r="V52" s="74">
        <f t="shared" si="2"/>
        <v>0</v>
      </c>
      <c r="X52" s="72">
        <f>+Q52</f>
        <v>1.2999999999999999E-3</v>
      </c>
      <c r="Y52" s="65">
        <f>Y49</f>
        <v>10335</v>
      </c>
      <c r="Z52" s="73">
        <f t="shared" si="45"/>
        <v>13.435499999999999</v>
      </c>
      <c r="AA52" s="27"/>
      <c r="AB52" s="30">
        <f t="shared" si="3"/>
        <v>0</v>
      </c>
      <c r="AC52" s="74">
        <f t="shared" si="4"/>
        <v>0</v>
      </c>
      <c r="AE52" s="72">
        <f>+X52</f>
        <v>1.2999999999999999E-3</v>
      </c>
      <c r="AF52" s="65">
        <f>AF49</f>
        <v>10335</v>
      </c>
      <c r="AG52" s="73">
        <f t="shared" si="46"/>
        <v>13.435499999999999</v>
      </c>
      <c r="AH52" s="27"/>
      <c r="AI52" s="30">
        <f t="shared" si="5"/>
        <v>0</v>
      </c>
      <c r="AJ52" s="74">
        <f t="shared" si="6"/>
        <v>0</v>
      </c>
      <c r="AL52" s="72">
        <f>+AE52</f>
        <v>1.2999999999999999E-3</v>
      </c>
      <c r="AM52" s="65">
        <f>AM49</f>
        <v>10335</v>
      </c>
      <c r="AN52" s="73">
        <f t="shared" si="47"/>
        <v>13.435499999999999</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10000</v>
      </c>
      <c r="H54" s="73">
        <f t="shared" si="42"/>
        <v>69.400000000000006</v>
      </c>
      <c r="I54" s="27"/>
      <c r="J54" s="72">
        <f>+F54</f>
        <v>6.94E-3</v>
      </c>
      <c r="K54" s="76">
        <f>$F$18</f>
        <v>10000</v>
      </c>
      <c r="L54" s="73">
        <f t="shared" si="43"/>
        <v>69.400000000000006</v>
      </c>
      <c r="M54" s="27"/>
      <c r="N54" s="30">
        <f t="shared" si="41"/>
        <v>0</v>
      </c>
      <c r="O54" s="74">
        <f t="shared" si="28"/>
        <v>0</v>
      </c>
      <c r="Q54" s="72">
        <f>+J54</f>
        <v>6.94E-3</v>
      </c>
      <c r="R54" s="76">
        <f>$F$18</f>
        <v>10000</v>
      </c>
      <c r="S54" s="73">
        <f t="shared" si="44"/>
        <v>69.400000000000006</v>
      </c>
      <c r="T54" s="27"/>
      <c r="U54" s="30">
        <f t="shared" si="1"/>
        <v>0</v>
      </c>
      <c r="V54" s="74">
        <f t="shared" si="2"/>
        <v>0</v>
      </c>
      <c r="X54" s="72">
        <f>+Q54</f>
        <v>6.94E-3</v>
      </c>
      <c r="Y54" s="76">
        <f>$F$18</f>
        <v>10000</v>
      </c>
      <c r="Z54" s="73">
        <f t="shared" si="45"/>
        <v>69.400000000000006</v>
      </c>
      <c r="AA54" s="27"/>
      <c r="AB54" s="30">
        <f t="shared" si="3"/>
        <v>0</v>
      </c>
      <c r="AC54" s="74">
        <f t="shared" si="4"/>
        <v>0</v>
      </c>
      <c r="AE54" s="72">
        <f>+X54</f>
        <v>6.94E-3</v>
      </c>
      <c r="AF54" s="76">
        <f>$F$18</f>
        <v>10000</v>
      </c>
      <c r="AG54" s="73">
        <f t="shared" si="46"/>
        <v>69.400000000000006</v>
      </c>
      <c r="AH54" s="27"/>
      <c r="AI54" s="30">
        <f t="shared" si="5"/>
        <v>0</v>
      </c>
      <c r="AJ54" s="74">
        <f t="shared" si="6"/>
        <v>0</v>
      </c>
      <c r="AL54" s="72">
        <f>+AE54</f>
        <v>6.94E-3</v>
      </c>
      <c r="AM54" s="76">
        <f>$F$18</f>
        <v>10000</v>
      </c>
      <c r="AN54" s="73">
        <f t="shared" si="47"/>
        <v>69.400000000000006</v>
      </c>
      <c r="AO54" s="27"/>
      <c r="AP54" s="30">
        <f t="shared" si="7"/>
        <v>0</v>
      </c>
      <c r="AQ54" s="74">
        <f t="shared" si="8"/>
        <v>0</v>
      </c>
    </row>
    <row r="55" spans="2:43" x14ac:dyDescent="0.2">
      <c r="B55" s="49" t="s">
        <v>46</v>
      </c>
      <c r="C55" s="21"/>
      <c r="D55" s="22"/>
      <c r="E55" s="23"/>
      <c r="F55" s="72">
        <v>0.08</v>
      </c>
      <c r="G55" s="77">
        <f>0.64*$F$18</f>
        <v>6400</v>
      </c>
      <c r="H55" s="73">
        <f t="shared" si="42"/>
        <v>512</v>
      </c>
      <c r="I55" s="27"/>
      <c r="J55" s="72">
        <v>0.08</v>
      </c>
      <c r="K55" s="77">
        <f>$G$55</f>
        <v>6400</v>
      </c>
      <c r="L55" s="73">
        <f t="shared" si="43"/>
        <v>512</v>
      </c>
      <c r="M55" s="27"/>
      <c r="N55" s="30">
        <f t="shared" si="41"/>
        <v>0</v>
      </c>
      <c r="O55" s="74">
        <f t="shared" si="28"/>
        <v>0</v>
      </c>
      <c r="Q55" s="72">
        <v>0.08</v>
      </c>
      <c r="R55" s="77">
        <f>$G$55</f>
        <v>6400</v>
      </c>
      <c r="S55" s="73">
        <f t="shared" si="44"/>
        <v>512</v>
      </c>
      <c r="T55" s="27"/>
      <c r="U55" s="30">
        <f t="shared" si="1"/>
        <v>0</v>
      </c>
      <c r="V55" s="74">
        <f t="shared" si="2"/>
        <v>0</v>
      </c>
      <c r="X55" s="72">
        <v>0.08</v>
      </c>
      <c r="Y55" s="77">
        <f>$G$55</f>
        <v>6400</v>
      </c>
      <c r="Z55" s="73">
        <f t="shared" si="45"/>
        <v>512</v>
      </c>
      <c r="AA55" s="27"/>
      <c r="AB55" s="30">
        <f t="shared" si="3"/>
        <v>0</v>
      </c>
      <c r="AC55" s="74">
        <f t="shared" si="4"/>
        <v>0</v>
      </c>
      <c r="AE55" s="72">
        <v>0.08</v>
      </c>
      <c r="AF55" s="77">
        <f>$G$55</f>
        <v>6400</v>
      </c>
      <c r="AG55" s="73">
        <f t="shared" si="46"/>
        <v>512</v>
      </c>
      <c r="AH55" s="27"/>
      <c r="AI55" s="30">
        <f t="shared" si="5"/>
        <v>0</v>
      </c>
      <c r="AJ55" s="74">
        <f t="shared" si="6"/>
        <v>0</v>
      </c>
      <c r="AL55" s="72">
        <v>0.08</v>
      </c>
      <c r="AM55" s="77">
        <f>$G$55</f>
        <v>6400</v>
      </c>
      <c r="AN55" s="73">
        <f t="shared" si="47"/>
        <v>512</v>
      </c>
      <c r="AO55" s="27"/>
      <c r="AP55" s="30">
        <f t="shared" si="7"/>
        <v>0</v>
      </c>
      <c r="AQ55" s="74">
        <f t="shared" si="8"/>
        <v>0</v>
      </c>
    </row>
    <row r="56" spans="2:43" x14ac:dyDescent="0.2">
      <c r="B56" s="49" t="s">
        <v>47</v>
      </c>
      <c r="C56" s="21"/>
      <c r="D56" s="22"/>
      <c r="E56" s="23"/>
      <c r="F56" s="72">
        <v>0.122</v>
      </c>
      <c r="G56" s="77">
        <f>0.18*$F$18</f>
        <v>1800</v>
      </c>
      <c r="H56" s="73">
        <f t="shared" si="42"/>
        <v>219.6</v>
      </c>
      <c r="I56" s="27"/>
      <c r="J56" s="72">
        <v>0.122</v>
      </c>
      <c r="K56" s="77">
        <f>$G$56</f>
        <v>1800</v>
      </c>
      <c r="L56" s="73">
        <f t="shared" si="43"/>
        <v>219.6</v>
      </c>
      <c r="M56" s="27"/>
      <c r="N56" s="30">
        <f t="shared" si="41"/>
        <v>0</v>
      </c>
      <c r="O56" s="74">
        <f t="shared" si="28"/>
        <v>0</v>
      </c>
      <c r="Q56" s="72">
        <v>0.122</v>
      </c>
      <c r="R56" s="77">
        <f>$G$56</f>
        <v>1800</v>
      </c>
      <c r="S56" s="73">
        <f t="shared" si="44"/>
        <v>219.6</v>
      </c>
      <c r="T56" s="27"/>
      <c r="U56" s="30">
        <f t="shared" si="1"/>
        <v>0</v>
      </c>
      <c r="V56" s="74">
        <f t="shared" si="2"/>
        <v>0</v>
      </c>
      <c r="X56" s="72">
        <v>0.122</v>
      </c>
      <c r="Y56" s="77">
        <f>$G$56</f>
        <v>1800</v>
      </c>
      <c r="Z56" s="73">
        <f t="shared" si="45"/>
        <v>219.6</v>
      </c>
      <c r="AA56" s="27"/>
      <c r="AB56" s="30">
        <f t="shared" si="3"/>
        <v>0</v>
      </c>
      <c r="AC56" s="74">
        <f t="shared" si="4"/>
        <v>0</v>
      </c>
      <c r="AE56" s="72">
        <v>0.122</v>
      </c>
      <c r="AF56" s="77">
        <f>$G$56</f>
        <v>1800</v>
      </c>
      <c r="AG56" s="73">
        <f t="shared" si="46"/>
        <v>219.6</v>
      </c>
      <c r="AH56" s="27"/>
      <c r="AI56" s="30">
        <f t="shared" si="5"/>
        <v>0</v>
      </c>
      <c r="AJ56" s="74">
        <f t="shared" si="6"/>
        <v>0</v>
      </c>
      <c r="AL56" s="72">
        <v>0.122</v>
      </c>
      <c r="AM56" s="77">
        <f>$G$56</f>
        <v>1800</v>
      </c>
      <c r="AN56" s="73">
        <f t="shared" si="47"/>
        <v>219.6</v>
      </c>
      <c r="AO56" s="27"/>
      <c r="AP56" s="30">
        <f t="shared" si="7"/>
        <v>0</v>
      </c>
      <c r="AQ56" s="74">
        <f t="shared" si="8"/>
        <v>0</v>
      </c>
    </row>
    <row r="57" spans="2:43" x14ac:dyDescent="0.2">
      <c r="B57" s="11" t="s">
        <v>48</v>
      </c>
      <c r="C57" s="21"/>
      <c r="D57" s="22"/>
      <c r="E57" s="23"/>
      <c r="F57" s="72">
        <v>0.161</v>
      </c>
      <c r="G57" s="77">
        <f>0.18*$F$18</f>
        <v>1800</v>
      </c>
      <c r="H57" s="73">
        <f t="shared" si="42"/>
        <v>289.8</v>
      </c>
      <c r="I57" s="27"/>
      <c r="J57" s="72">
        <v>0.161</v>
      </c>
      <c r="K57" s="77">
        <f>$G$57</f>
        <v>1800</v>
      </c>
      <c r="L57" s="73">
        <f t="shared" si="43"/>
        <v>289.8</v>
      </c>
      <c r="M57" s="27"/>
      <c r="N57" s="30">
        <f t="shared" si="41"/>
        <v>0</v>
      </c>
      <c r="O57" s="74">
        <f t="shared" si="28"/>
        <v>0</v>
      </c>
      <c r="Q57" s="72">
        <v>0.161</v>
      </c>
      <c r="R57" s="77">
        <f>$G$57</f>
        <v>1800</v>
      </c>
      <c r="S57" s="73">
        <f t="shared" si="44"/>
        <v>289.8</v>
      </c>
      <c r="T57" s="27"/>
      <c r="U57" s="30">
        <f t="shared" si="1"/>
        <v>0</v>
      </c>
      <c r="V57" s="74">
        <f t="shared" si="2"/>
        <v>0</v>
      </c>
      <c r="X57" s="72">
        <v>0.161</v>
      </c>
      <c r="Y57" s="77">
        <f>$G$57</f>
        <v>1800</v>
      </c>
      <c r="Z57" s="73">
        <f t="shared" si="45"/>
        <v>289.8</v>
      </c>
      <c r="AA57" s="27"/>
      <c r="AB57" s="30">
        <f t="shared" si="3"/>
        <v>0</v>
      </c>
      <c r="AC57" s="74">
        <f t="shared" si="4"/>
        <v>0</v>
      </c>
      <c r="AE57" s="72">
        <v>0.161</v>
      </c>
      <c r="AF57" s="77">
        <f>$G$57</f>
        <v>1800</v>
      </c>
      <c r="AG57" s="73">
        <f t="shared" si="46"/>
        <v>289.8</v>
      </c>
      <c r="AH57" s="27"/>
      <c r="AI57" s="30">
        <f t="shared" si="5"/>
        <v>0</v>
      </c>
      <c r="AJ57" s="74">
        <f t="shared" si="6"/>
        <v>0</v>
      </c>
      <c r="AL57" s="72">
        <v>0.161</v>
      </c>
      <c r="AM57" s="77">
        <f>$G$57</f>
        <v>1800</v>
      </c>
      <c r="AN57" s="73">
        <f t="shared" si="47"/>
        <v>289.8</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8"/>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9250</v>
      </c>
      <c r="H59" s="73">
        <f>G59*F59</f>
        <v>1017.5</v>
      </c>
      <c r="I59" s="83"/>
      <c r="J59" s="72">
        <v>0.11</v>
      </c>
      <c r="K59" s="82">
        <f>$G$59</f>
        <v>9250</v>
      </c>
      <c r="L59" s="73">
        <f>K59*J59</f>
        <v>1017.5</v>
      </c>
      <c r="M59" s="83"/>
      <c r="N59" s="84">
        <f t="shared" si="41"/>
        <v>0</v>
      </c>
      <c r="O59" s="74">
        <f t="shared" si="28"/>
        <v>0</v>
      </c>
      <c r="Q59" s="72">
        <v>0.11</v>
      </c>
      <c r="R59" s="82">
        <f>$G$59</f>
        <v>9250</v>
      </c>
      <c r="S59" s="73">
        <f>R59*Q59</f>
        <v>1017.5</v>
      </c>
      <c r="T59" s="83"/>
      <c r="U59" s="84">
        <f t="shared" si="1"/>
        <v>0</v>
      </c>
      <c r="V59" s="74">
        <f t="shared" si="2"/>
        <v>0</v>
      </c>
      <c r="X59" s="72">
        <v>0.11</v>
      </c>
      <c r="Y59" s="82">
        <f>$G$59</f>
        <v>9250</v>
      </c>
      <c r="Z59" s="73">
        <f>Y59*X59</f>
        <v>1017.5</v>
      </c>
      <c r="AA59" s="83"/>
      <c r="AB59" s="84">
        <f t="shared" si="3"/>
        <v>0</v>
      </c>
      <c r="AC59" s="74">
        <f t="shared" si="4"/>
        <v>0</v>
      </c>
      <c r="AE59" s="72">
        <v>0.11</v>
      </c>
      <c r="AF59" s="82">
        <f>$G$59</f>
        <v>9250</v>
      </c>
      <c r="AG59" s="73">
        <f>AF59*AE59</f>
        <v>1017.5</v>
      </c>
      <c r="AH59" s="83"/>
      <c r="AI59" s="84">
        <f t="shared" si="5"/>
        <v>0</v>
      </c>
      <c r="AJ59" s="74">
        <f t="shared" si="6"/>
        <v>0</v>
      </c>
      <c r="AL59" s="72">
        <v>0.11</v>
      </c>
      <c r="AM59" s="82">
        <f>$G$59</f>
        <v>9250</v>
      </c>
      <c r="AN59" s="73">
        <f>AM59*AL59</f>
        <v>1017.5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1528.7262000000001</v>
      </c>
      <c r="I61" s="100"/>
      <c r="J61" s="101"/>
      <c r="K61" s="101"/>
      <c r="L61" s="103">
        <f>SUM(L51:L57,L50)</f>
        <v>1525.9315000000001</v>
      </c>
      <c r="M61" s="102"/>
      <c r="N61" s="103">
        <f t="shared" ref="N61" si="48">L61-H61</f>
        <v>-2.7946999999999207</v>
      </c>
      <c r="O61" s="104">
        <f t="shared" ref="O61" si="49">IF((H61)=0,"",(N61/H61))</f>
        <v>-1.8281233094585025E-3</v>
      </c>
      <c r="Q61" s="101"/>
      <c r="R61" s="101"/>
      <c r="S61" s="103">
        <f>SUM(S51:S57,S50)</f>
        <v>1544.1615000000002</v>
      </c>
      <c r="T61" s="102"/>
      <c r="U61" s="103">
        <f t="shared" si="1"/>
        <v>18.230000000000018</v>
      </c>
      <c r="V61" s="104">
        <f>IF((L61)=0,"",(U61/L61))</f>
        <v>1.1946801019573957E-2</v>
      </c>
      <c r="X61" s="101"/>
      <c r="Y61" s="101"/>
      <c r="Z61" s="103">
        <f>SUM(Z51:Z57,Z50)</f>
        <v>1555.8615000000002</v>
      </c>
      <c r="AA61" s="102"/>
      <c r="AB61" s="103">
        <f t="shared" si="3"/>
        <v>11.700000000000045</v>
      </c>
      <c r="AC61" s="104">
        <f>IF((S61)=0,"",(AB61/S61))</f>
        <v>7.5769276723969894E-3</v>
      </c>
      <c r="AE61" s="101"/>
      <c r="AF61" s="101"/>
      <c r="AG61" s="103">
        <f>SUM(AG51:AG57,AG50)</f>
        <v>1566.4915000000001</v>
      </c>
      <c r="AH61" s="102"/>
      <c r="AI61" s="103">
        <f t="shared" ref="AI61:AI65" si="50">AG61-Z61</f>
        <v>10.629999999999882</v>
      </c>
      <c r="AJ61" s="104">
        <f>IF((Z61)=0,"",(AI61/Z61))</f>
        <v>6.8322276757924018E-3</v>
      </c>
      <c r="AL61" s="101"/>
      <c r="AM61" s="101"/>
      <c r="AN61" s="103">
        <f>SUM(AN51:AN57,AN50)</f>
        <v>1571.8015</v>
      </c>
      <c r="AO61" s="102"/>
      <c r="AP61" s="103">
        <f t="shared" ref="AP61:AP65" si="51">AN61-AG61</f>
        <v>5.3099999999999454</v>
      </c>
      <c r="AQ61" s="104">
        <f>IF((AG61)=0,"",(AP61/AG61))</f>
        <v>3.3897407039871876E-3</v>
      </c>
    </row>
    <row r="62" spans="2:43" x14ac:dyDescent="0.2">
      <c r="B62" s="105" t="s">
        <v>52</v>
      </c>
      <c r="C62" s="21"/>
      <c r="D62" s="21"/>
      <c r="E62" s="21"/>
      <c r="F62" s="106">
        <v>0.13</v>
      </c>
      <c r="G62" s="107"/>
      <c r="H62" s="108">
        <f>H61*F62</f>
        <v>198.73440600000001</v>
      </c>
      <c r="I62" s="109"/>
      <c r="J62" s="110">
        <v>0.13</v>
      </c>
      <c r="K62" s="109"/>
      <c r="L62" s="111">
        <f>L61*J62</f>
        <v>198.37109500000003</v>
      </c>
      <c r="M62" s="112"/>
      <c r="N62" s="113">
        <f t="shared" si="41"/>
        <v>-0.36331099999998173</v>
      </c>
      <c r="O62" s="114">
        <f t="shared" si="28"/>
        <v>-1.8281233094584624E-3</v>
      </c>
      <c r="Q62" s="110">
        <v>0.13</v>
      </c>
      <c r="R62" s="109"/>
      <c r="S62" s="111">
        <f>S61*Q62</f>
        <v>200.74099500000003</v>
      </c>
      <c r="T62" s="112"/>
      <c r="U62" s="113">
        <f t="shared" si="1"/>
        <v>2.3699000000000012</v>
      </c>
      <c r="V62" s="114">
        <f t="shared" ref="V62:V71" si="52">IF((L62)=0,"",(U62/L62))</f>
        <v>1.194680101957395E-2</v>
      </c>
      <c r="X62" s="110">
        <v>0.13</v>
      </c>
      <c r="Y62" s="109"/>
      <c r="Z62" s="111">
        <f>Z61*X62</f>
        <v>202.26199500000004</v>
      </c>
      <c r="AA62" s="112"/>
      <c r="AB62" s="113">
        <f t="shared" si="3"/>
        <v>1.521000000000015</v>
      </c>
      <c r="AC62" s="114">
        <f t="shared" ref="AC62:AC71" si="53">IF((S62)=0,"",(AB62/S62))</f>
        <v>7.5769276723970345E-3</v>
      </c>
      <c r="AE62" s="110">
        <v>0.13</v>
      </c>
      <c r="AF62" s="109"/>
      <c r="AG62" s="111">
        <f>AG61*AE62</f>
        <v>203.64389500000001</v>
      </c>
      <c r="AH62" s="112"/>
      <c r="AI62" s="113">
        <f t="shared" si="50"/>
        <v>1.3818999999999733</v>
      </c>
      <c r="AJ62" s="114">
        <f t="shared" ref="AJ62:AJ71" si="54">IF((Z62)=0,"",(AI62/Z62))</f>
        <v>6.8322276757923454E-3</v>
      </c>
      <c r="AL62" s="110">
        <v>0.13</v>
      </c>
      <c r="AM62" s="109"/>
      <c r="AN62" s="111">
        <f>AN61*AL62</f>
        <v>204.33419500000002</v>
      </c>
      <c r="AO62" s="112"/>
      <c r="AP62" s="113">
        <f t="shared" si="51"/>
        <v>0.69030000000000769</v>
      </c>
      <c r="AQ62" s="114">
        <f t="shared" ref="AQ62:AQ71" si="55">IF((AG62)=0,"",(AP62/AG62))</f>
        <v>3.38974070398726E-3</v>
      </c>
    </row>
    <row r="63" spans="2:43" x14ac:dyDescent="0.2">
      <c r="B63" s="115" t="s">
        <v>53</v>
      </c>
      <c r="C63" s="21"/>
      <c r="D63" s="21"/>
      <c r="E63" s="21"/>
      <c r="F63" s="116"/>
      <c r="G63" s="107"/>
      <c r="H63" s="108">
        <f>H61+H62</f>
        <v>1727.4606060000001</v>
      </c>
      <c r="I63" s="109"/>
      <c r="J63" s="109"/>
      <c r="K63" s="109"/>
      <c r="L63" s="111">
        <f>L61+L62</f>
        <v>1724.3025950000001</v>
      </c>
      <c r="M63" s="112"/>
      <c r="N63" s="113">
        <f t="shared" si="41"/>
        <v>-3.1580109999999877</v>
      </c>
      <c r="O63" s="114">
        <f t="shared" si="28"/>
        <v>-1.8281233094585472E-3</v>
      </c>
      <c r="Q63" s="109"/>
      <c r="R63" s="109"/>
      <c r="S63" s="111">
        <f>S61+S62</f>
        <v>1744.9024950000003</v>
      </c>
      <c r="T63" s="112"/>
      <c r="U63" s="113">
        <f t="shared" si="1"/>
        <v>20.599900000000162</v>
      </c>
      <c r="V63" s="114">
        <f t="shared" si="52"/>
        <v>1.1946801019574039E-2</v>
      </c>
      <c r="X63" s="109"/>
      <c r="Y63" s="109"/>
      <c r="Z63" s="111">
        <f>Z61+Z62</f>
        <v>1758.1234950000003</v>
      </c>
      <c r="AA63" s="112"/>
      <c r="AB63" s="113">
        <f t="shared" si="3"/>
        <v>13.221000000000004</v>
      </c>
      <c r="AC63" s="114">
        <f t="shared" si="53"/>
        <v>7.5769276723969617E-3</v>
      </c>
      <c r="AE63" s="109"/>
      <c r="AF63" s="109"/>
      <c r="AG63" s="111">
        <f>AG61+AG62</f>
        <v>1770.135395</v>
      </c>
      <c r="AH63" s="112"/>
      <c r="AI63" s="113">
        <f t="shared" si="50"/>
        <v>12.011899999999741</v>
      </c>
      <c r="AJ63" s="114">
        <f t="shared" si="54"/>
        <v>6.8322276757923307E-3</v>
      </c>
      <c r="AL63" s="109"/>
      <c r="AM63" s="109"/>
      <c r="AN63" s="111">
        <f>AN61+AN62</f>
        <v>1776.1356949999999</v>
      </c>
      <c r="AO63" s="112"/>
      <c r="AP63" s="113">
        <f t="shared" si="51"/>
        <v>6.0002999999999247</v>
      </c>
      <c r="AQ63" s="114">
        <f t="shared" si="55"/>
        <v>3.3897407039871798E-3</v>
      </c>
    </row>
    <row r="64" spans="2:43" ht="15.75" customHeight="1" x14ac:dyDescent="0.2">
      <c r="B64" s="267" t="s">
        <v>54</v>
      </c>
      <c r="C64" s="267"/>
      <c r="D64" s="267"/>
      <c r="E64" s="21"/>
      <c r="F64" s="116"/>
      <c r="G64" s="107"/>
      <c r="H64" s="117">
        <f>ROUND(-H63*10%,2)</f>
        <v>-172.75</v>
      </c>
      <c r="I64" s="109"/>
      <c r="J64" s="109"/>
      <c r="K64" s="109"/>
      <c r="L64" s="118">
        <f>ROUND(-L63*10%,2)</f>
        <v>-172.43</v>
      </c>
      <c r="M64" s="112"/>
      <c r="N64" s="118">
        <f t="shared" si="41"/>
        <v>0.31999999999999318</v>
      </c>
      <c r="O64" s="119">
        <f t="shared" si="28"/>
        <v>-1.8523878437047361E-3</v>
      </c>
      <c r="Q64" s="109"/>
      <c r="R64" s="109"/>
      <c r="S64" s="118">
        <f>ROUND(-S63*10%,2)</f>
        <v>-174.49</v>
      </c>
      <c r="T64" s="112"/>
      <c r="U64" s="118">
        <f t="shared" si="1"/>
        <v>-2.0600000000000023</v>
      </c>
      <c r="V64" s="119">
        <f t="shared" si="52"/>
        <v>1.1946876993562618E-2</v>
      </c>
      <c r="X64" s="109"/>
      <c r="Y64" s="109"/>
      <c r="Z64" s="118">
        <f>ROUND(-Z63*10%,2)</f>
        <v>-175.81</v>
      </c>
      <c r="AA64" s="112"/>
      <c r="AB64" s="118">
        <f t="shared" si="3"/>
        <v>-1.3199999999999932</v>
      </c>
      <c r="AC64" s="119">
        <f t="shared" si="53"/>
        <v>7.5649034328614424E-3</v>
      </c>
      <c r="AE64" s="109"/>
      <c r="AF64" s="109"/>
      <c r="AG64" s="118">
        <f>ROUND(-AG63*10%,2)</f>
        <v>-177.01</v>
      </c>
      <c r="AH64" s="112"/>
      <c r="AI64" s="118">
        <f t="shared" si="50"/>
        <v>-1.1999999999999886</v>
      </c>
      <c r="AJ64" s="119">
        <f t="shared" si="54"/>
        <v>6.8255503099936788E-3</v>
      </c>
      <c r="AL64" s="109"/>
      <c r="AM64" s="109"/>
      <c r="AN64" s="118">
        <f>ROUND(-AN63*10%,2)</f>
        <v>-177.61</v>
      </c>
      <c r="AO64" s="112"/>
      <c r="AP64" s="118">
        <f t="shared" si="51"/>
        <v>-0.60000000000002274</v>
      </c>
      <c r="AQ64" s="119">
        <f t="shared" si="55"/>
        <v>3.3896390034462618E-3</v>
      </c>
    </row>
    <row r="65" spans="1:43" ht="13.5" thickBot="1" x14ac:dyDescent="0.25">
      <c r="B65" s="268" t="s">
        <v>55</v>
      </c>
      <c r="C65" s="268"/>
      <c r="D65" s="268"/>
      <c r="E65" s="120"/>
      <c r="F65" s="121"/>
      <c r="G65" s="122"/>
      <c r="H65" s="123">
        <f>H63+H64</f>
        <v>1554.7106060000001</v>
      </c>
      <c r="I65" s="124"/>
      <c r="J65" s="124"/>
      <c r="K65" s="124"/>
      <c r="L65" s="125">
        <f>L63+L64</f>
        <v>1551.872595</v>
      </c>
      <c r="M65" s="126"/>
      <c r="N65" s="127">
        <f t="shared" si="41"/>
        <v>-2.8380110000000514</v>
      </c>
      <c r="O65" s="128">
        <f t="shared" si="28"/>
        <v>-1.8254271817838561E-3</v>
      </c>
      <c r="Q65" s="124"/>
      <c r="R65" s="124"/>
      <c r="S65" s="125">
        <f>S63+S64</f>
        <v>1570.4124950000003</v>
      </c>
      <c r="T65" s="126"/>
      <c r="U65" s="127">
        <f t="shared" si="1"/>
        <v>18.539900000000216</v>
      </c>
      <c r="V65" s="128">
        <f t="shared" si="52"/>
        <v>1.1946792578033905E-2</v>
      </c>
      <c r="X65" s="124"/>
      <c r="Y65" s="124"/>
      <c r="Z65" s="125">
        <f>Z63+Z64</f>
        <v>1582.3134950000003</v>
      </c>
      <c r="AA65" s="126"/>
      <c r="AB65" s="127">
        <f t="shared" si="3"/>
        <v>11.901000000000067</v>
      </c>
      <c r="AC65" s="128">
        <f t="shared" si="53"/>
        <v>7.5782636968894377E-3</v>
      </c>
      <c r="AE65" s="124"/>
      <c r="AF65" s="124"/>
      <c r="AG65" s="125">
        <f>AG63+AG64</f>
        <v>1593.125395</v>
      </c>
      <c r="AH65" s="126"/>
      <c r="AI65" s="127">
        <f t="shared" si="50"/>
        <v>10.811899999999696</v>
      </c>
      <c r="AJ65" s="128">
        <f t="shared" si="54"/>
        <v>6.8329695943089288E-3</v>
      </c>
      <c r="AL65" s="124"/>
      <c r="AM65" s="124"/>
      <c r="AN65" s="125">
        <f>AN63+AN64</f>
        <v>1598.5256949999998</v>
      </c>
      <c r="AO65" s="126"/>
      <c r="AP65" s="127">
        <f t="shared" si="51"/>
        <v>5.4002999999997883</v>
      </c>
      <c r="AQ65" s="128">
        <f t="shared" si="55"/>
        <v>3.3897520037961533E-3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1595.3262000000002</v>
      </c>
      <c r="I67" s="140"/>
      <c r="J67" s="141"/>
      <c r="K67" s="141"/>
      <c r="L67" s="143">
        <f>SUM(L58:L59,L50,L51:L54)</f>
        <v>1592.5315000000003</v>
      </c>
      <c r="M67" s="142"/>
      <c r="N67" s="143">
        <f t="shared" ref="N67:N71" si="56">L67-H67</f>
        <v>-2.7946999999999207</v>
      </c>
      <c r="O67" s="104">
        <f t="shared" ref="O67:O71" si="57">IF((H67)=0,"",(N67/H67))</f>
        <v>-1.7518047406229022E-3</v>
      </c>
      <c r="Q67" s="141"/>
      <c r="R67" s="141"/>
      <c r="S67" s="143">
        <f>SUM(S58:S59,S50,S51:S54)</f>
        <v>1610.7615000000003</v>
      </c>
      <c r="T67" s="142"/>
      <c r="U67" s="143">
        <f t="shared" si="1"/>
        <v>18.230000000000018</v>
      </c>
      <c r="V67" s="104">
        <f t="shared" si="52"/>
        <v>1.1447183305322385E-2</v>
      </c>
      <c r="X67" s="141"/>
      <c r="Y67" s="141"/>
      <c r="Z67" s="143">
        <f>SUM(Z58:Z59,Z50,Z51:Z54)</f>
        <v>1622.4615000000001</v>
      </c>
      <c r="AA67" s="142"/>
      <c r="AB67" s="143">
        <f t="shared" si="3"/>
        <v>11.699999999999818</v>
      </c>
      <c r="AC67" s="104">
        <f t="shared" si="53"/>
        <v>7.2636451765204319E-3</v>
      </c>
      <c r="AE67" s="141"/>
      <c r="AF67" s="141"/>
      <c r="AG67" s="143">
        <f>SUM(AG58:AG59,AG50,AG51:AG54)</f>
        <v>1633.0915000000002</v>
      </c>
      <c r="AH67" s="142"/>
      <c r="AI67" s="143">
        <f t="shared" ref="AI67:AI71" si="58">AG67-Z67</f>
        <v>10.630000000000109</v>
      </c>
      <c r="AJ67" s="104">
        <f t="shared" si="54"/>
        <v>6.5517733394598937E-3</v>
      </c>
      <c r="AL67" s="141"/>
      <c r="AM67" s="141"/>
      <c r="AN67" s="143">
        <f>SUM(AN58:AN59,AN50,AN51:AN54)</f>
        <v>1638.4015000000002</v>
      </c>
      <c r="AO67" s="142"/>
      <c r="AP67" s="143">
        <f t="shared" ref="AP67:AP71" si="59">AN67-AG67</f>
        <v>5.3099999999999454</v>
      </c>
      <c r="AQ67" s="104">
        <f t="shared" si="55"/>
        <v>3.2515018295055389E-3</v>
      </c>
    </row>
    <row r="68" spans="1:43" s="85" customFormat="1" x14ac:dyDescent="0.2">
      <c r="B68" s="144" t="s">
        <v>52</v>
      </c>
      <c r="C68" s="79"/>
      <c r="D68" s="79"/>
      <c r="E68" s="79"/>
      <c r="F68" s="145">
        <v>0.13</v>
      </c>
      <c r="G68" s="138"/>
      <c r="H68" s="146">
        <f>H67*F68</f>
        <v>207.39240600000002</v>
      </c>
      <c r="I68" s="147"/>
      <c r="J68" s="148">
        <v>0.13</v>
      </c>
      <c r="K68" s="149"/>
      <c r="L68" s="152">
        <f>L67*J68</f>
        <v>207.02909500000004</v>
      </c>
      <c r="M68" s="151"/>
      <c r="N68" s="152">
        <f t="shared" si="56"/>
        <v>-0.36331099999998173</v>
      </c>
      <c r="O68" s="114">
        <f t="shared" si="57"/>
        <v>-1.7518047406228639E-3</v>
      </c>
      <c r="Q68" s="148">
        <v>0.13</v>
      </c>
      <c r="R68" s="149"/>
      <c r="S68" s="150">
        <f>S67*Q68</f>
        <v>209.39899500000004</v>
      </c>
      <c r="T68" s="151"/>
      <c r="U68" s="152">
        <f t="shared" si="1"/>
        <v>2.3699000000000012</v>
      </c>
      <c r="V68" s="114">
        <f t="shared" si="52"/>
        <v>1.1447183305322378E-2</v>
      </c>
      <c r="X68" s="148">
        <v>0.13</v>
      </c>
      <c r="Y68" s="149"/>
      <c r="Z68" s="150">
        <f>Z67*X68</f>
        <v>210.91999500000003</v>
      </c>
      <c r="AA68" s="151"/>
      <c r="AB68" s="152">
        <f t="shared" si="3"/>
        <v>1.5209999999999866</v>
      </c>
      <c r="AC68" s="114">
        <f t="shared" si="53"/>
        <v>7.2636451765204805E-3</v>
      </c>
      <c r="AE68" s="148">
        <v>0.13</v>
      </c>
      <c r="AF68" s="149"/>
      <c r="AG68" s="152">
        <f>AG67*AE68</f>
        <v>212.30189500000003</v>
      </c>
      <c r="AH68" s="151"/>
      <c r="AI68" s="152">
        <f t="shared" si="58"/>
        <v>1.3819000000000017</v>
      </c>
      <c r="AJ68" s="114">
        <f t="shared" si="54"/>
        <v>6.5517733394598338E-3</v>
      </c>
      <c r="AL68" s="148">
        <v>0.13</v>
      </c>
      <c r="AM68" s="149"/>
      <c r="AN68" s="150">
        <f>AN67*AL68</f>
        <v>212.99219500000004</v>
      </c>
      <c r="AO68" s="151"/>
      <c r="AP68" s="152">
        <f t="shared" si="59"/>
        <v>0.69030000000000769</v>
      </c>
      <c r="AQ68" s="114">
        <f t="shared" si="55"/>
        <v>3.2515018295056083E-3</v>
      </c>
    </row>
    <row r="69" spans="1:43" s="85" customFormat="1" x14ac:dyDescent="0.2">
      <c r="B69" s="153" t="s">
        <v>53</v>
      </c>
      <c r="C69" s="79"/>
      <c r="D69" s="79"/>
      <c r="E69" s="79"/>
      <c r="F69" s="154"/>
      <c r="G69" s="155"/>
      <c r="H69" s="146">
        <f>H67+H68</f>
        <v>1802.7186060000001</v>
      </c>
      <c r="I69" s="147"/>
      <c r="J69" s="147"/>
      <c r="K69" s="147"/>
      <c r="L69" s="150">
        <f>L67+L68</f>
        <v>1799.5605950000004</v>
      </c>
      <c r="M69" s="151"/>
      <c r="N69" s="152">
        <f t="shared" si="56"/>
        <v>-3.1580109999997603</v>
      </c>
      <c r="O69" s="114">
        <f t="shared" si="57"/>
        <v>-1.7518047406228192E-3</v>
      </c>
      <c r="Q69" s="147"/>
      <c r="R69" s="147"/>
      <c r="S69" s="150">
        <f>S67+S68</f>
        <v>1820.1604950000003</v>
      </c>
      <c r="T69" s="151"/>
      <c r="U69" s="152">
        <f t="shared" si="1"/>
        <v>20.599899999999934</v>
      </c>
      <c r="V69" s="114">
        <f t="shared" si="52"/>
        <v>1.1447183305322337E-2</v>
      </c>
      <c r="X69" s="147"/>
      <c r="Y69" s="147"/>
      <c r="Z69" s="150">
        <f>Z67+Z68</f>
        <v>1833.3814950000001</v>
      </c>
      <c r="AA69" s="151"/>
      <c r="AB69" s="152">
        <f t="shared" si="3"/>
        <v>13.220999999999776</v>
      </c>
      <c r="AC69" s="114">
        <f t="shared" si="53"/>
        <v>7.2636451765204224E-3</v>
      </c>
      <c r="AE69" s="147"/>
      <c r="AF69" s="147"/>
      <c r="AG69" s="150">
        <f>AG67+AG68</f>
        <v>1845.3933950000003</v>
      </c>
      <c r="AH69" s="151"/>
      <c r="AI69" s="152">
        <f t="shared" si="58"/>
        <v>12.011900000000196</v>
      </c>
      <c r="AJ69" s="114">
        <f t="shared" si="54"/>
        <v>6.5517733394599336E-3</v>
      </c>
      <c r="AL69" s="147"/>
      <c r="AM69" s="147"/>
      <c r="AN69" s="150">
        <f>AN67+AN68</f>
        <v>1851.3936950000002</v>
      </c>
      <c r="AO69" s="151"/>
      <c r="AP69" s="152">
        <f t="shared" si="59"/>
        <v>6.0002999999999247</v>
      </c>
      <c r="AQ69" s="114">
        <f t="shared" si="55"/>
        <v>3.2515018295055315E-3</v>
      </c>
    </row>
    <row r="70" spans="1:43" s="85" customFormat="1" ht="15.75" customHeight="1" x14ac:dyDescent="0.2">
      <c r="B70" s="269" t="s">
        <v>54</v>
      </c>
      <c r="C70" s="269"/>
      <c r="D70" s="269"/>
      <c r="E70" s="79"/>
      <c r="F70" s="154"/>
      <c r="G70" s="155"/>
      <c r="H70" s="156">
        <f>ROUND(-H69*10%,2)</f>
        <v>-180.27</v>
      </c>
      <c r="I70" s="147"/>
      <c r="J70" s="147"/>
      <c r="K70" s="147"/>
      <c r="L70" s="157">
        <f>ROUND(-L69*10%,2)</f>
        <v>-179.96</v>
      </c>
      <c r="M70" s="151"/>
      <c r="N70" s="157">
        <f t="shared" si="56"/>
        <v>0.31000000000000227</v>
      </c>
      <c r="O70" s="119">
        <f t="shared" si="57"/>
        <v>-1.719642758085107E-3</v>
      </c>
      <c r="Q70" s="147"/>
      <c r="R70" s="147"/>
      <c r="S70" s="157">
        <f>ROUND(-S69*10%,2)</f>
        <v>-182.02</v>
      </c>
      <c r="T70" s="151"/>
      <c r="U70" s="157">
        <f t="shared" si="1"/>
        <v>-2.0600000000000023</v>
      </c>
      <c r="V70" s="119">
        <f t="shared" si="52"/>
        <v>1.1446988219604369E-2</v>
      </c>
      <c r="X70" s="147"/>
      <c r="Y70" s="147"/>
      <c r="Z70" s="157">
        <f>ROUND(-Z69*10%,2)</f>
        <v>-183.34</v>
      </c>
      <c r="AA70" s="151"/>
      <c r="AB70" s="157">
        <f t="shared" si="3"/>
        <v>-1.3199999999999932</v>
      </c>
      <c r="AC70" s="119">
        <f t="shared" si="53"/>
        <v>7.2519503351279697E-3</v>
      </c>
      <c r="AE70" s="147"/>
      <c r="AF70" s="147"/>
      <c r="AG70" s="157">
        <f>ROUND(-AG69*10%,2)</f>
        <v>-184.54</v>
      </c>
      <c r="AH70" s="151"/>
      <c r="AI70" s="157">
        <f t="shared" si="58"/>
        <v>-1.1999999999999886</v>
      </c>
      <c r="AJ70" s="119">
        <f t="shared" si="54"/>
        <v>6.5452165375803895E-3</v>
      </c>
      <c r="AL70" s="147"/>
      <c r="AM70" s="147"/>
      <c r="AN70" s="157">
        <f>ROUND(-AN69*10%,2)</f>
        <v>-185.14</v>
      </c>
      <c r="AO70" s="151"/>
      <c r="AP70" s="157">
        <f t="shared" si="59"/>
        <v>-0.59999999999999432</v>
      </c>
      <c r="AQ70" s="119">
        <f t="shared" si="55"/>
        <v>3.2513276254470267E-3</v>
      </c>
    </row>
    <row r="71" spans="1:43" s="85" customFormat="1" ht="13.5" thickBot="1" x14ac:dyDescent="0.25">
      <c r="B71" s="266" t="s">
        <v>57</v>
      </c>
      <c r="C71" s="266"/>
      <c r="D71" s="266"/>
      <c r="E71" s="158"/>
      <c r="F71" s="159"/>
      <c r="G71" s="160"/>
      <c r="H71" s="161">
        <f>SUM(H69:H70)</f>
        <v>1622.4486060000002</v>
      </c>
      <c r="I71" s="162"/>
      <c r="J71" s="162"/>
      <c r="K71" s="162"/>
      <c r="L71" s="163">
        <f>SUM(L69:L70)</f>
        <v>1619.6005950000003</v>
      </c>
      <c r="M71" s="164"/>
      <c r="N71" s="165">
        <f t="shared" si="56"/>
        <v>-2.8480109999998149</v>
      </c>
      <c r="O71" s="166">
        <f t="shared" si="57"/>
        <v>-1.7553782532571725E-3</v>
      </c>
      <c r="Q71" s="162"/>
      <c r="R71" s="162"/>
      <c r="S71" s="163">
        <f>SUM(S69:S70)</f>
        <v>1638.1404950000003</v>
      </c>
      <c r="T71" s="164"/>
      <c r="U71" s="165">
        <f t="shared" si="1"/>
        <v>18.539899999999989</v>
      </c>
      <c r="V71" s="166">
        <f t="shared" si="52"/>
        <v>1.1447204982040641E-2</v>
      </c>
      <c r="X71" s="162"/>
      <c r="Y71" s="162"/>
      <c r="Z71" s="163">
        <f>SUM(Z69:Z70)</f>
        <v>1650.0414950000002</v>
      </c>
      <c r="AA71" s="164"/>
      <c r="AB71" s="165">
        <f t="shared" si="3"/>
        <v>11.90099999999984</v>
      </c>
      <c r="AC71" s="166">
        <f t="shared" si="53"/>
        <v>7.2649446346785031E-3</v>
      </c>
      <c r="AE71" s="162"/>
      <c r="AF71" s="162"/>
      <c r="AG71" s="163">
        <f>SUM(AG69:AG70)</f>
        <v>1660.8533950000003</v>
      </c>
      <c r="AH71" s="164"/>
      <c r="AI71" s="165">
        <f t="shared" si="58"/>
        <v>10.811900000000151</v>
      </c>
      <c r="AJ71" s="166">
        <f t="shared" si="54"/>
        <v>6.5525018811724792E-3</v>
      </c>
      <c r="AL71" s="162"/>
      <c r="AM71" s="162"/>
      <c r="AN71" s="163">
        <f>SUM(AN69:AN70)</f>
        <v>1666.2536950000003</v>
      </c>
      <c r="AO71" s="164"/>
      <c r="AP71" s="165">
        <f t="shared" si="59"/>
        <v>5.4003000000000156</v>
      </c>
      <c r="AQ71" s="166">
        <f t="shared" si="55"/>
        <v>3.2515211855890596E-3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8:D49 D40:D46">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39"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3"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Option Button 1">
              <controlPr defaultSize="0" autoFill="0" autoLine="0" autoPict="0">
                <anchor moveWithCells="1">
                  <from>
                    <xdr:col>6</xdr:col>
                    <xdr:colOff>476250</xdr:colOff>
                    <xdr:row>16</xdr:row>
                    <xdr:rowOff>171450</xdr:rowOff>
                  </from>
                  <to>
                    <xdr:col>9</xdr:col>
                    <xdr:colOff>333375</xdr:colOff>
                    <xdr:row>18</xdr:row>
                    <xdr:rowOff>28575</xdr:rowOff>
                  </to>
                </anchor>
              </controlPr>
            </control>
          </mc:Choice>
        </mc:AlternateContent>
        <mc:AlternateContent xmlns:mc="http://schemas.openxmlformats.org/markup-compatibility/2006">
          <mc:Choice Requires="x14">
            <control shapeId="30722" r:id="rId5" name="Option Button 2">
              <controlPr defaultSize="0" autoFill="0" autoLine="0" autoPict="0">
                <anchor moveWithCells="1">
                  <from>
                    <xdr:col>9</xdr:col>
                    <xdr:colOff>361950</xdr:colOff>
                    <xdr:row>16</xdr:row>
                    <xdr:rowOff>114300</xdr:rowOff>
                  </from>
                  <to>
                    <xdr:col>15</xdr:col>
                    <xdr:colOff>95250</xdr:colOff>
                    <xdr:row>18</xdr:row>
                    <xdr:rowOff>133350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2"/>
  <sheetViews>
    <sheetView showGridLines="0" view="pageBreakPreview" topLeftCell="A19" zoomScale="55" zoomScaleNormal="85" zoomScaleSheetLayoutView="5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5.140625" style="6" bestFit="1" customWidth="1"/>
    <col min="9" max="9" width="2.85546875" style="6" customWidth="1"/>
    <col min="10" max="10" width="10.5703125" style="6" bestFit="1" customWidth="1"/>
    <col min="11" max="11" width="10" style="6" bestFit="1" customWidth="1"/>
    <col min="12" max="12" width="15.140625" style="6" bestFit="1" customWidth="1"/>
    <col min="13" max="13" width="2.85546875" style="6" customWidth="1"/>
    <col min="14" max="14" width="12.140625" style="6" bestFit="1" customWidth="1"/>
    <col min="15" max="15" width="12.28515625" style="6" bestFit="1" customWidth="1"/>
    <col min="16" max="16" width="3.85546875" style="6" customWidth="1"/>
    <col min="17" max="17" width="10.5703125" style="6" bestFit="1" customWidth="1"/>
    <col min="18" max="18" width="10" style="6" bestFit="1" customWidth="1"/>
    <col min="19" max="19" width="15.140625" style="6" bestFit="1" customWidth="1"/>
    <col min="20" max="20" width="2.28515625" style="6" bestFit="1" customWidth="1"/>
    <col min="21" max="21" width="12.140625" style="6" bestFit="1" customWidth="1"/>
    <col min="22" max="22" width="12.28515625" style="6" bestFit="1" customWidth="1"/>
    <col min="23" max="23" width="4.5703125" style="6" customWidth="1"/>
    <col min="24" max="24" width="10.5703125" style="6" bestFit="1" customWidth="1"/>
    <col min="25" max="25" width="10" style="6" bestFit="1" customWidth="1"/>
    <col min="26" max="26" width="15.140625" style="6" bestFit="1" customWidth="1"/>
    <col min="27" max="27" width="2.28515625" style="6" bestFit="1" customWidth="1"/>
    <col min="28" max="28" width="12.140625" style="6" bestFit="1" customWidth="1"/>
    <col min="29" max="29" width="12.28515625" style="6" bestFit="1" customWidth="1"/>
    <col min="30" max="30" width="4.5703125" style="6" customWidth="1"/>
    <col min="31" max="31" width="10.5703125" style="6" bestFit="1" customWidth="1"/>
    <col min="32" max="32" width="10" style="6" bestFit="1" customWidth="1"/>
    <col min="33" max="33" width="15.140625" style="6" bestFit="1" customWidth="1"/>
    <col min="34" max="34" width="2.28515625" style="6" bestFit="1" customWidth="1"/>
    <col min="35" max="35" width="12.140625" style="6" bestFit="1" customWidth="1"/>
    <col min="36" max="36" width="12.28515625" style="6" bestFit="1" customWidth="1"/>
    <col min="37" max="37" width="4.5703125" style="6" customWidth="1"/>
    <col min="38" max="38" width="10.5703125" style="6" bestFit="1" customWidth="1"/>
    <col min="39" max="39" width="10" style="6" bestFit="1" customWidth="1"/>
    <col min="40" max="40" width="15.1406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71</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15000</v>
      </c>
      <c r="G18" s="12" t="s">
        <v>7</v>
      </c>
    </row>
    <row r="19" spans="2:43" x14ac:dyDescent="0.2">
      <c r="B19" s="11"/>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24">
        <f>+'SC (1000)'!F23</f>
        <v>16.72</v>
      </c>
      <c r="G23" s="25">
        <v>1</v>
      </c>
      <c r="H23" s="26">
        <f>G23*F23</f>
        <v>16.72</v>
      </c>
      <c r="I23" s="27"/>
      <c r="J23" s="24">
        <f>+'SC (1000)'!J23</f>
        <v>17.25</v>
      </c>
      <c r="K23" s="29">
        <v>1</v>
      </c>
      <c r="L23" s="26">
        <f>K23*J23</f>
        <v>17.25</v>
      </c>
      <c r="M23" s="27"/>
      <c r="N23" s="30">
        <f>L23-H23</f>
        <v>0.53000000000000114</v>
      </c>
      <c r="O23" s="31">
        <f>IF((H23)=0,"",(N23/H23))</f>
        <v>3.1698564593301504E-2</v>
      </c>
      <c r="Q23" s="24">
        <f>+'SC (1000)'!Q23</f>
        <v>17.89</v>
      </c>
      <c r="R23" s="29">
        <v>1</v>
      </c>
      <c r="S23" s="26">
        <f>R23*Q23</f>
        <v>17.89</v>
      </c>
      <c r="T23" s="27"/>
      <c r="U23" s="30">
        <f>S23-L23</f>
        <v>0.64000000000000057</v>
      </c>
      <c r="V23" s="31">
        <f>IF((L23)=0,"",(U23/L23))</f>
        <v>3.7101449275362353E-2</v>
      </c>
      <c r="X23" s="24">
        <f>+'SC (1000)'!X23</f>
        <v>18.59</v>
      </c>
      <c r="Y23" s="29">
        <v>1</v>
      </c>
      <c r="Z23" s="26">
        <f>Y23*X23</f>
        <v>18.59</v>
      </c>
      <c r="AA23" s="27"/>
      <c r="AB23" s="30">
        <f>Z23-S23</f>
        <v>0.69999999999999929</v>
      </c>
      <c r="AC23" s="31">
        <f>IF((S23)=0,"",(AB23/S23))</f>
        <v>3.91280044717719E-2</v>
      </c>
      <c r="AE23" s="24">
        <f>+'SC (1000)'!AE23</f>
        <v>19.22</v>
      </c>
      <c r="AF23" s="29">
        <v>1</v>
      </c>
      <c r="AG23" s="26">
        <f>AF23*AE23</f>
        <v>19.22</v>
      </c>
      <c r="AH23" s="27"/>
      <c r="AI23" s="30">
        <f>AG23-Z23</f>
        <v>0.62999999999999901</v>
      </c>
      <c r="AJ23" s="31">
        <f>IF((Z23)=0,"",(AI23/Z23))</f>
        <v>3.3889187735341525E-2</v>
      </c>
      <c r="AL23" s="24">
        <f>+'SC (1000)'!AL23</f>
        <v>19.53</v>
      </c>
      <c r="AM23" s="29">
        <v>1</v>
      </c>
      <c r="AN23" s="26">
        <f>AM23*AL23</f>
        <v>19.53</v>
      </c>
      <c r="AO23" s="27"/>
      <c r="AP23" s="30">
        <f>AN23-AG23</f>
        <v>0.31000000000000227</v>
      </c>
      <c r="AQ23" s="31">
        <f>IF((AG23)=0,"",(AP23/AG23))</f>
        <v>1.6129032258064637E-2</v>
      </c>
    </row>
    <row r="24" spans="2:43" x14ac:dyDescent="0.2">
      <c r="B24" s="21" t="s">
        <v>28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1" si="1">S24-L24</f>
        <v>0</v>
      </c>
      <c r="V24" s="31" t="str">
        <f t="shared" ref="V24:V59" si="2">IF((L24)=0,"",(U24/L24))</f>
        <v/>
      </c>
      <c r="X24" s="24"/>
      <c r="Y24" s="29">
        <v>1</v>
      </c>
      <c r="Z24" s="26">
        <f>Y24*X24</f>
        <v>0</v>
      </c>
      <c r="AA24" s="27"/>
      <c r="AB24" s="30">
        <f t="shared" ref="AB24:AB71" si="3">Z24-S24</f>
        <v>0</v>
      </c>
      <c r="AC24" s="31" t="str">
        <f t="shared" ref="AC24:AC59" si="4">IF((S24)=0,"",(AB24/S24))</f>
        <v/>
      </c>
      <c r="AE24" s="24"/>
      <c r="AF24" s="29">
        <v>1</v>
      </c>
      <c r="AG24" s="26">
        <f>AF24*AE24</f>
        <v>0</v>
      </c>
      <c r="AH24" s="27"/>
      <c r="AI24" s="30">
        <f t="shared" ref="AI24:AI59" si="5">AG24-Z24</f>
        <v>0</v>
      </c>
      <c r="AJ24" s="31" t="str">
        <f t="shared" ref="AJ24:AJ59" si="6">IF((Z24)=0,"",(AI24/Z24))</f>
        <v/>
      </c>
      <c r="AL24" s="24"/>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4"/>
      <c r="K25" s="29">
        <v>1</v>
      </c>
      <c r="L25" s="26">
        <f t="shared" ref="L25:L38" si="9">K25*J25</f>
        <v>0</v>
      </c>
      <c r="M25" s="27"/>
      <c r="N25" s="30">
        <f t="shared" ref="N25:N39" si="10">L25-H25</f>
        <v>0</v>
      </c>
      <c r="O25" s="31" t="str">
        <f t="shared" ref="O25:O39" si="11">IF((H25)=0,"",(N25/H25))</f>
        <v/>
      </c>
      <c r="Q25" s="24"/>
      <c r="R25" s="29">
        <v>1</v>
      </c>
      <c r="S25" s="26">
        <f t="shared" ref="S25:S38" si="12">R25*Q25</f>
        <v>0</v>
      </c>
      <c r="T25" s="27"/>
      <c r="U25" s="30">
        <f t="shared" si="1"/>
        <v>0</v>
      </c>
      <c r="V25" s="31" t="str">
        <f t="shared" si="2"/>
        <v/>
      </c>
      <c r="X25" s="24"/>
      <c r="Y25" s="29">
        <v>1</v>
      </c>
      <c r="Z25" s="26">
        <f t="shared" ref="Z25:Z38" si="13">Y25*X25</f>
        <v>0</v>
      </c>
      <c r="AA25" s="27"/>
      <c r="AB25" s="30">
        <f t="shared" si="3"/>
        <v>0</v>
      </c>
      <c r="AC25" s="31" t="str">
        <f t="shared" si="4"/>
        <v/>
      </c>
      <c r="AE25" s="24"/>
      <c r="AF25" s="29">
        <v>1</v>
      </c>
      <c r="AG25" s="26">
        <f t="shared" ref="AG25:AG38" si="14">AF25*AE25</f>
        <v>0</v>
      </c>
      <c r="AH25" s="27"/>
      <c r="AI25" s="30">
        <f t="shared" si="5"/>
        <v>0</v>
      </c>
      <c r="AJ25" s="31" t="str">
        <f t="shared" si="6"/>
        <v/>
      </c>
      <c r="AL25" s="24"/>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4"/>
      <c r="K26" s="29">
        <v>1</v>
      </c>
      <c r="L26" s="26">
        <f t="shared" si="9"/>
        <v>0</v>
      </c>
      <c r="M26" s="27"/>
      <c r="N26" s="30">
        <f t="shared" si="10"/>
        <v>0</v>
      </c>
      <c r="O26" s="31" t="str">
        <f t="shared" si="11"/>
        <v/>
      </c>
      <c r="Q26" s="24"/>
      <c r="R26" s="29">
        <v>1</v>
      </c>
      <c r="S26" s="26">
        <f t="shared" si="12"/>
        <v>0</v>
      </c>
      <c r="T26" s="27"/>
      <c r="U26" s="30">
        <f t="shared" si="1"/>
        <v>0</v>
      </c>
      <c r="V26" s="31" t="str">
        <f t="shared" si="2"/>
        <v/>
      </c>
      <c r="X26" s="24"/>
      <c r="Y26" s="29">
        <v>1</v>
      </c>
      <c r="Z26" s="26">
        <f t="shared" si="13"/>
        <v>0</v>
      </c>
      <c r="AA26" s="27"/>
      <c r="AB26" s="30">
        <f t="shared" si="3"/>
        <v>0</v>
      </c>
      <c r="AC26" s="31" t="str">
        <f t="shared" si="4"/>
        <v/>
      </c>
      <c r="AE26" s="24"/>
      <c r="AF26" s="29">
        <v>1</v>
      </c>
      <c r="AG26" s="26">
        <f t="shared" si="14"/>
        <v>0</v>
      </c>
      <c r="AH26" s="27"/>
      <c r="AI26" s="30">
        <f t="shared" si="5"/>
        <v>0</v>
      </c>
      <c r="AJ26" s="31" t="str">
        <f t="shared" si="6"/>
        <v/>
      </c>
      <c r="AL26" s="24"/>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4"/>
      <c r="K27" s="29">
        <v>1</v>
      </c>
      <c r="L27" s="26">
        <f t="shared" si="9"/>
        <v>0</v>
      </c>
      <c r="M27" s="27"/>
      <c r="N27" s="30">
        <f t="shared" si="10"/>
        <v>0</v>
      </c>
      <c r="O27" s="31" t="str">
        <f t="shared" si="11"/>
        <v/>
      </c>
      <c r="Q27" s="24"/>
      <c r="R27" s="29">
        <v>1</v>
      </c>
      <c r="S27" s="26">
        <f t="shared" si="12"/>
        <v>0</v>
      </c>
      <c r="T27" s="27"/>
      <c r="U27" s="30">
        <f t="shared" si="1"/>
        <v>0</v>
      </c>
      <c r="V27" s="31" t="str">
        <f t="shared" si="2"/>
        <v/>
      </c>
      <c r="X27" s="24"/>
      <c r="Y27" s="29">
        <v>1</v>
      </c>
      <c r="Z27" s="26">
        <f t="shared" si="13"/>
        <v>0</v>
      </c>
      <c r="AA27" s="27"/>
      <c r="AB27" s="30">
        <f t="shared" si="3"/>
        <v>0</v>
      </c>
      <c r="AC27" s="31" t="str">
        <f t="shared" si="4"/>
        <v/>
      </c>
      <c r="AE27" s="24"/>
      <c r="AF27" s="29">
        <v>1</v>
      </c>
      <c r="AG27" s="26">
        <f t="shared" si="14"/>
        <v>0</v>
      </c>
      <c r="AH27" s="27"/>
      <c r="AI27" s="30">
        <f t="shared" si="5"/>
        <v>0</v>
      </c>
      <c r="AJ27" s="31" t="str">
        <f t="shared" si="6"/>
        <v/>
      </c>
      <c r="AL27" s="24"/>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si="9"/>
        <v>0</v>
      </c>
      <c r="M28" s="27"/>
      <c r="N28" s="30">
        <f t="shared" si="10"/>
        <v>0</v>
      </c>
      <c r="O28" s="31" t="str">
        <f t="shared" si="11"/>
        <v/>
      </c>
      <c r="Q28" s="24"/>
      <c r="R28" s="29">
        <v>1</v>
      </c>
      <c r="S28" s="26">
        <f t="shared" si="12"/>
        <v>0</v>
      </c>
      <c r="T28" s="27"/>
      <c r="U28" s="30">
        <f t="shared" si="1"/>
        <v>0</v>
      </c>
      <c r="V28" s="31" t="str">
        <f t="shared" si="2"/>
        <v/>
      </c>
      <c r="X28" s="24"/>
      <c r="Y28" s="29">
        <v>1</v>
      </c>
      <c r="Z28" s="26">
        <f t="shared" si="13"/>
        <v>0</v>
      </c>
      <c r="AA28" s="27"/>
      <c r="AB28" s="30">
        <f t="shared" si="3"/>
        <v>0</v>
      </c>
      <c r="AC28" s="31" t="str">
        <f t="shared" si="4"/>
        <v/>
      </c>
      <c r="AE28" s="24"/>
      <c r="AF28" s="29">
        <v>1</v>
      </c>
      <c r="AG28" s="26">
        <f t="shared" si="14"/>
        <v>0</v>
      </c>
      <c r="AH28" s="27"/>
      <c r="AI28" s="30">
        <f t="shared" si="5"/>
        <v>0</v>
      </c>
      <c r="AJ28" s="31" t="str">
        <f t="shared" si="6"/>
        <v/>
      </c>
      <c r="AL28" s="24"/>
      <c r="AM28" s="29">
        <v>1</v>
      </c>
      <c r="AN28" s="26">
        <f t="shared" si="15"/>
        <v>0</v>
      </c>
      <c r="AO28" s="27"/>
      <c r="AP28" s="30">
        <f t="shared" si="7"/>
        <v>0</v>
      </c>
      <c r="AQ28" s="31" t="str">
        <f t="shared" si="8"/>
        <v/>
      </c>
    </row>
    <row r="29" spans="2:43" x14ac:dyDescent="0.2">
      <c r="B29" s="21" t="s">
        <v>29</v>
      </c>
      <c r="C29" s="21"/>
      <c r="D29" s="22" t="s">
        <v>30</v>
      </c>
      <c r="E29" s="23"/>
      <c r="F29" s="24">
        <f>+'SC (1000)'!F29</f>
        <v>2.1000000000000001E-2</v>
      </c>
      <c r="G29" s="25">
        <f>$F$18</f>
        <v>15000</v>
      </c>
      <c r="H29" s="26">
        <f t="shared" si="0"/>
        <v>315</v>
      </c>
      <c r="I29" s="27"/>
      <c r="J29" s="24">
        <f>+'SC (1000)'!J29</f>
        <v>2.1700000000000001E-2</v>
      </c>
      <c r="K29" s="25">
        <f>$F$18</f>
        <v>15000</v>
      </c>
      <c r="L29" s="26">
        <f t="shared" si="9"/>
        <v>325.5</v>
      </c>
      <c r="M29" s="27"/>
      <c r="N29" s="30">
        <f t="shared" si="10"/>
        <v>10.5</v>
      </c>
      <c r="O29" s="31">
        <f t="shared" si="11"/>
        <v>3.3333333333333333E-2</v>
      </c>
      <c r="Q29" s="24">
        <f>+'SC (1000)'!Q29</f>
        <v>2.2700000000000001E-2</v>
      </c>
      <c r="R29" s="25">
        <f>$F$18</f>
        <v>15000</v>
      </c>
      <c r="S29" s="26">
        <f t="shared" si="12"/>
        <v>340.5</v>
      </c>
      <c r="T29" s="27"/>
      <c r="U29" s="30">
        <f t="shared" si="1"/>
        <v>15</v>
      </c>
      <c r="V29" s="31">
        <f t="shared" si="2"/>
        <v>4.6082949308755762E-2</v>
      </c>
      <c r="X29" s="24">
        <f>+'SC (1000)'!X29</f>
        <v>2.3800000000000002E-2</v>
      </c>
      <c r="Y29" s="25">
        <f>$F$18</f>
        <v>15000</v>
      </c>
      <c r="Z29" s="26">
        <f t="shared" si="13"/>
        <v>357</v>
      </c>
      <c r="AA29" s="27"/>
      <c r="AB29" s="30">
        <f t="shared" si="3"/>
        <v>16.5</v>
      </c>
      <c r="AC29" s="31">
        <f t="shared" si="4"/>
        <v>4.8458149779735685E-2</v>
      </c>
      <c r="AE29" s="24">
        <f>+'SC (1000)'!AE29</f>
        <v>2.4799999999999999E-2</v>
      </c>
      <c r="AF29" s="25">
        <f>$F$18</f>
        <v>15000</v>
      </c>
      <c r="AG29" s="26">
        <f t="shared" si="14"/>
        <v>372</v>
      </c>
      <c r="AH29" s="27"/>
      <c r="AI29" s="30">
        <f t="shared" si="5"/>
        <v>15</v>
      </c>
      <c r="AJ29" s="31">
        <f t="shared" si="6"/>
        <v>4.2016806722689079E-2</v>
      </c>
      <c r="AL29" s="24">
        <f>+'SC (1000)'!AL29</f>
        <v>2.53E-2</v>
      </c>
      <c r="AM29" s="25">
        <f>$F$18</f>
        <v>15000</v>
      </c>
      <c r="AN29" s="26">
        <f t="shared" si="15"/>
        <v>379.5</v>
      </c>
      <c r="AO29" s="27"/>
      <c r="AP29" s="30">
        <f t="shared" si="7"/>
        <v>7.5</v>
      </c>
      <c r="AQ29" s="31">
        <f t="shared" si="8"/>
        <v>2.0161290322580645E-2</v>
      </c>
    </row>
    <row r="30" spans="2:43" x14ac:dyDescent="0.2">
      <c r="B30" s="21" t="s">
        <v>31</v>
      </c>
      <c r="C30" s="21"/>
      <c r="D30" s="22"/>
      <c r="E30" s="23"/>
      <c r="F30" s="24"/>
      <c r="G30" s="25">
        <f t="shared" ref="G30" si="16">$F$18</f>
        <v>15000</v>
      </c>
      <c r="H30" s="26">
        <f t="shared" si="0"/>
        <v>0</v>
      </c>
      <c r="I30" s="27"/>
      <c r="J30" s="24"/>
      <c r="K30" s="25">
        <f t="shared" ref="K30:K38" si="17">$F$18</f>
        <v>15000</v>
      </c>
      <c r="L30" s="26">
        <f t="shared" si="9"/>
        <v>0</v>
      </c>
      <c r="M30" s="27"/>
      <c r="N30" s="30">
        <f t="shared" si="10"/>
        <v>0</v>
      </c>
      <c r="O30" s="31" t="str">
        <f t="shared" si="11"/>
        <v/>
      </c>
      <c r="Q30" s="24"/>
      <c r="R30" s="25">
        <f t="shared" ref="R30:R38" si="18">$F$18</f>
        <v>15000</v>
      </c>
      <c r="S30" s="26">
        <f t="shared" si="12"/>
        <v>0</v>
      </c>
      <c r="T30" s="27"/>
      <c r="U30" s="30">
        <f t="shared" si="1"/>
        <v>0</v>
      </c>
      <c r="V30" s="31" t="str">
        <f t="shared" si="2"/>
        <v/>
      </c>
      <c r="X30" s="24"/>
      <c r="Y30" s="25">
        <f t="shared" ref="Y30:Y38" si="19">$F$18</f>
        <v>15000</v>
      </c>
      <c r="Z30" s="26">
        <f t="shared" si="13"/>
        <v>0</v>
      </c>
      <c r="AA30" s="27"/>
      <c r="AB30" s="30">
        <f t="shared" si="3"/>
        <v>0</v>
      </c>
      <c r="AC30" s="31" t="str">
        <f t="shared" si="4"/>
        <v/>
      </c>
      <c r="AE30" s="24"/>
      <c r="AF30" s="25">
        <f t="shared" ref="AF30:AF38" si="20">$F$18</f>
        <v>15000</v>
      </c>
      <c r="AG30" s="26">
        <f t="shared" si="14"/>
        <v>0</v>
      </c>
      <c r="AH30" s="27"/>
      <c r="AI30" s="30">
        <f t="shared" si="5"/>
        <v>0</v>
      </c>
      <c r="AJ30" s="31" t="str">
        <f t="shared" si="6"/>
        <v/>
      </c>
      <c r="AL30" s="24"/>
      <c r="AM30" s="25">
        <f t="shared" ref="AM30:AM38" si="21">$F$18</f>
        <v>15000</v>
      </c>
      <c r="AN30" s="26">
        <f t="shared" si="15"/>
        <v>0</v>
      </c>
      <c r="AO30" s="27"/>
      <c r="AP30" s="30">
        <f t="shared" si="7"/>
        <v>0</v>
      </c>
      <c r="AQ30" s="31" t="str">
        <f t="shared" si="8"/>
        <v/>
      </c>
    </row>
    <row r="31" spans="2:43" x14ac:dyDescent="0.2">
      <c r="B31" s="21" t="s">
        <v>32</v>
      </c>
      <c r="C31" s="21"/>
      <c r="D31" s="22" t="s">
        <v>30</v>
      </c>
      <c r="E31" s="23"/>
      <c r="F31" s="24">
        <f>+'SC (1000)'!F31</f>
        <v>0</v>
      </c>
      <c r="G31" s="25">
        <f>$F$18</f>
        <v>15000</v>
      </c>
      <c r="H31" s="26">
        <f t="shared" si="0"/>
        <v>0</v>
      </c>
      <c r="I31" s="27"/>
      <c r="J31" s="50">
        <f>+'SC (1000)'!J31</f>
        <v>2.3000000000000001E-4</v>
      </c>
      <c r="K31" s="25">
        <f t="shared" si="17"/>
        <v>15000</v>
      </c>
      <c r="L31" s="26">
        <f t="shared" si="9"/>
        <v>3.45</v>
      </c>
      <c r="M31" s="27"/>
      <c r="N31" s="30">
        <f t="shared" si="10"/>
        <v>3.45</v>
      </c>
      <c r="O31" s="31" t="str">
        <f t="shared" si="11"/>
        <v/>
      </c>
      <c r="Q31" s="24">
        <f>+'SC (1000)'!Q31</f>
        <v>0</v>
      </c>
      <c r="R31" s="25">
        <f t="shared" si="18"/>
        <v>15000</v>
      </c>
      <c r="S31" s="26">
        <f t="shared" si="12"/>
        <v>0</v>
      </c>
      <c r="T31" s="27"/>
      <c r="U31" s="30">
        <f t="shared" si="1"/>
        <v>-3.45</v>
      </c>
      <c r="V31" s="31">
        <f t="shared" si="2"/>
        <v>-1</v>
      </c>
      <c r="X31" s="24">
        <f>+'SC (1000)'!X31</f>
        <v>0</v>
      </c>
      <c r="Y31" s="25">
        <f t="shared" si="19"/>
        <v>15000</v>
      </c>
      <c r="Z31" s="26">
        <f t="shared" si="13"/>
        <v>0</v>
      </c>
      <c r="AA31" s="27"/>
      <c r="AB31" s="30">
        <f t="shared" si="3"/>
        <v>0</v>
      </c>
      <c r="AC31" s="31" t="str">
        <f t="shared" si="4"/>
        <v/>
      </c>
      <c r="AE31" s="24">
        <f>+'SC (1000)'!AE31</f>
        <v>0</v>
      </c>
      <c r="AF31" s="25">
        <f t="shared" si="20"/>
        <v>15000</v>
      </c>
      <c r="AG31" s="26">
        <f t="shared" si="14"/>
        <v>0</v>
      </c>
      <c r="AH31" s="27"/>
      <c r="AI31" s="30">
        <f t="shared" si="5"/>
        <v>0</v>
      </c>
      <c r="AJ31" s="31" t="str">
        <f t="shared" si="6"/>
        <v/>
      </c>
      <c r="AL31" s="24">
        <f>+'SC (1000)'!AL31</f>
        <v>0</v>
      </c>
      <c r="AM31" s="25">
        <f t="shared" si="21"/>
        <v>15000</v>
      </c>
      <c r="AN31" s="26">
        <f t="shared" si="15"/>
        <v>0</v>
      </c>
      <c r="AO31" s="27"/>
      <c r="AP31" s="30">
        <f t="shared" si="7"/>
        <v>0</v>
      </c>
      <c r="AQ31" s="31" t="str">
        <f t="shared" si="8"/>
        <v/>
      </c>
    </row>
    <row r="32" spans="2:43" x14ac:dyDescent="0.2">
      <c r="B32" s="33"/>
      <c r="C32" s="21"/>
      <c r="D32" s="22"/>
      <c r="E32" s="23"/>
      <c r="F32" s="24"/>
      <c r="G32" s="25">
        <f t="shared" ref="G32:G38" si="22">$F$18</f>
        <v>15000</v>
      </c>
      <c r="H32" s="26">
        <f t="shared" si="0"/>
        <v>0</v>
      </c>
      <c r="I32" s="27"/>
      <c r="J32" s="28"/>
      <c r="K32" s="25">
        <f t="shared" si="17"/>
        <v>15000</v>
      </c>
      <c r="L32" s="26">
        <f t="shared" si="9"/>
        <v>0</v>
      </c>
      <c r="M32" s="27"/>
      <c r="N32" s="30">
        <f t="shared" si="10"/>
        <v>0</v>
      </c>
      <c r="O32" s="31" t="str">
        <f t="shared" si="11"/>
        <v/>
      </c>
      <c r="Q32" s="28"/>
      <c r="R32" s="25">
        <f t="shared" si="18"/>
        <v>15000</v>
      </c>
      <c r="S32" s="26">
        <f t="shared" si="12"/>
        <v>0</v>
      </c>
      <c r="T32" s="27"/>
      <c r="U32" s="30">
        <f t="shared" si="1"/>
        <v>0</v>
      </c>
      <c r="V32" s="31" t="str">
        <f t="shared" si="2"/>
        <v/>
      </c>
      <c r="X32" s="28"/>
      <c r="Y32" s="25">
        <f t="shared" si="19"/>
        <v>15000</v>
      </c>
      <c r="Z32" s="26">
        <f t="shared" si="13"/>
        <v>0</v>
      </c>
      <c r="AA32" s="27"/>
      <c r="AB32" s="30">
        <f t="shared" si="3"/>
        <v>0</v>
      </c>
      <c r="AC32" s="31" t="str">
        <f t="shared" si="4"/>
        <v/>
      </c>
      <c r="AE32" s="28"/>
      <c r="AF32" s="25">
        <f t="shared" si="20"/>
        <v>15000</v>
      </c>
      <c r="AG32" s="26">
        <f t="shared" si="14"/>
        <v>0</v>
      </c>
      <c r="AH32" s="27"/>
      <c r="AI32" s="30">
        <f t="shared" si="5"/>
        <v>0</v>
      </c>
      <c r="AJ32" s="31" t="str">
        <f t="shared" si="6"/>
        <v/>
      </c>
      <c r="AL32" s="28"/>
      <c r="AM32" s="25">
        <f t="shared" si="21"/>
        <v>15000</v>
      </c>
      <c r="AN32" s="26">
        <f t="shared" si="15"/>
        <v>0</v>
      </c>
      <c r="AO32" s="27"/>
      <c r="AP32" s="30">
        <f t="shared" si="7"/>
        <v>0</v>
      </c>
      <c r="AQ32" s="31" t="str">
        <f t="shared" si="8"/>
        <v/>
      </c>
    </row>
    <row r="33" spans="2:43" x14ac:dyDescent="0.2">
      <c r="B33" s="33"/>
      <c r="C33" s="21"/>
      <c r="D33" s="22"/>
      <c r="E33" s="23"/>
      <c r="F33" s="24"/>
      <c r="G33" s="25">
        <f t="shared" si="22"/>
        <v>15000</v>
      </c>
      <c r="H33" s="26">
        <f t="shared" si="0"/>
        <v>0</v>
      </c>
      <c r="I33" s="27"/>
      <c r="J33" s="28"/>
      <c r="K33" s="25">
        <f t="shared" si="17"/>
        <v>15000</v>
      </c>
      <c r="L33" s="26">
        <f t="shared" si="9"/>
        <v>0</v>
      </c>
      <c r="M33" s="27"/>
      <c r="N33" s="30">
        <f t="shared" si="10"/>
        <v>0</v>
      </c>
      <c r="O33" s="31" t="str">
        <f t="shared" si="11"/>
        <v/>
      </c>
      <c r="Q33" s="28"/>
      <c r="R33" s="25">
        <f t="shared" si="18"/>
        <v>15000</v>
      </c>
      <c r="S33" s="26">
        <f t="shared" si="12"/>
        <v>0</v>
      </c>
      <c r="T33" s="27"/>
      <c r="U33" s="30">
        <f t="shared" si="1"/>
        <v>0</v>
      </c>
      <c r="V33" s="31" t="str">
        <f t="shared" si="2"/>
        <v/>
      </c>
      <c r="X33" s="28"/>
      <c r="Y33" s="25">
        <f t="shared" si="19"/>
        <v>15000</v>
      </c>
      <c r="Z33" s="26">
        <f t="shared" si="13"/>
        <v>0</v>
      </c>
      <c r="AA33" s="27"/>
      <c r="AB33" s="30">
        <f t="shared" si="3"/>
        <v>0</v>
      </c>
      <c r="AC33" s="31" t="str">
        <f t="shared" si="4"/>
        <v/>
      </c>
      <c r="AE33" s="28"/>
      <c r="AF33" s="25">
        <f t="shared" si="20"/>
        <v>15000</v>
      </c>
      <c r="AG33" s="26">
        <f t="shared" si="14"/>
        <v>0</v>
      </c>
      <c r="AH33" s="27"/>
      <c r="AI33" s="30">
        <f t="shared" si="5"/>
        <v>0</v>
      </c>
      <c r="AJ33" s="31" t="str">
        <f t="shared" si="6"/>
        <v/>
      </c>
      <c r="AL33" s="28"/>
      <c r="AM33" s="25">
        <f t="shared" si="21"/>
        <v>15000</v>
      </c>
      <c r="AN33" s="26">
        <f t="shared" si="15"/>
        <v>0</v>
      </c>
      <c r="AO33" s="27"/>
      <c r="AP33" s="30">
        <f t="shared" si="7"/>
        <v>0</v>
      </c>
      <c r="AQ33" s="31" t="str">
        <f t="shared" si="8"/>
        <v/>
      </c>
    </row>
    <row r="34" spans="2:43" x14ac:dyDescent="0.2">
      <c r="B34" s="33"/>
      <c r="C34" s="21"/>
      <c r="D34" s="22"/>
      <c r="E34" s="23"/>
      <c r="F34" s="24"/>
      <c r="G34" s="25">
        <f t="shared" si="22"/>
        <v>15000</v>
      </c>
      <c r="H34" s="26">
        <f t="shared" si="0"/>
        <v>0</v>
      </c>
      <c r="I34" s="27"/>
      <c r="J34" s="28"/>
      <c r="K34" s="25">
        <f t="shared" si="17"/>
        <v>15000</v>
      </c>
      <c r="L34" s="26">
        <f t="shared" si="9"/>
        <v>0</v>
      </c>
      <c r="M34" s="27"/>
      <c r="N34" s="30">
        <f t="shared" si="10"/>
        <v>0</v>
      </c>
      <c r="O34" s="31" t="str">
        <f t="shared" si="11"/>
        <v/>
      </c>
      <c r="Q34" s="28"/>
      <c r="R34" s="25">
        <f t="shared" si="18"/>
        <v>15000</v>
      </c>
      <c r="S34" s="26">
        <f t="shared" si="12"/>
        <v>0</v>
      </c>
      <c r="T34" s="27"/>
      <c r="U34" s="30">
        <f t="shared" si="1"/>
        <v>0</v>
      </c>
      <c r="V34" s="31" t="str">
        <f t="shared" si="2"/>
        <v/>
      </c>
      <c r="X34" s="28"/>
      <c r="Y34" s="25">
        <f t="shared" si="19"/>
        <v>15000</v>
      </c>
      <c r="Z34" s="26">
        <f t="shared" si="13"/>
        <v>0</v>
      </c>
      <c r="AA34" s="27"/>
      <c r="AB34" s="30">
        <f t="shared" si="3"/>
        <v>0</v>
      </c>
      <c r="AC34" s="31" t="str">
        <f t="shared" si="4"/>
        <v/>
      </c>
      <c r="AE34" s="28"/>
      <c r="AF34" s="25">
        <f t="shared" si="20"/>
        <v>15000</v>
      </c>
      <c r="AG34" s="26">
        <f t="shared" si="14"/>
        <v>0</v>
      </c>
      <c r="AH34" s="27"/>
      <c r="AI34" s="30">
        <f t="shared" si="5"/>
        <v>0</v>
      </c>
      <c r="AJ34" s="31" t="str">
        <f t="shared" si="6"/>
        <v/>
      </c>
      <c r="AL34" s="28"/>
      <c r="AM34" s="25">
        <f t="shared" si="21"/>
        <v>15000</v>
      </c>
      <c r="AN34" s="26">
        <f t="shared" si="15"/>
        <v>0</v>
      </c>
      <c r="AO34" s="27"/>
      <c r="AP34" s="30">
        <f t="shared" si="7"/>
        <v>0</v>
      </c>
      <c r="AQ34" s="31" t="str">
        <f t="shared" si="8"/>
        <v/>
      </c>
    </row>
    <row r="35" spans="2:43" x14ac:dyDescent="0.2">
      <c r="B35" s="33"/>
      <c r="C35" s="21"/>
      <c r="D35" s="22"/>
      <c r="E35" s="23"/>
      <c r="F35" s="24"/>
      <c r="G35" s="25">
        <f t="shared" si="22"/>
        <v>15000</v>
      </c>
      <c r="H35" s="26">
        <f t="shared" si="0"/>
        <v>0</v>
      </c>
      <c r="I35" s="27"/>
      <c r="J35" s="28"/>
      <c r="K35" s="25">
        <f t="shared" si="17"/>
        <v>15000</v>
      </c>
      <c r="L35" s="26">
        <f t="shared" si="9"/>
        <v>0</v>
      </c>
      <c r="M35" s="27"/>
      <c r="N35" s="30">
        <f t="shared" si="10"/>
        <v>0</v>
      </c>
      <c r="O35" s="31" t="str">
        <f t="shared" si="11"/>
        <v/>
      </c>
      <c r="Q35" s="28"/>
      <c r="R35" s="25">
        <f t="shared" si="18"/>
        <v>15000</v>
      </c>
      <c r="S35" s="26">
        <f t="shared" si="12"/>
        <v>0</v>
      </c>
      <c r="T35" s="27"/>
      <c r="U35" s="30">
        <f t="shared" si="1"/>
        <v>0</v>
      </c>
      <c r="V35" s="31" t="str">
        <f t="shared" si="2"/>
        <v/>
      </c>
      <c r="X35" s="28"/>
      <c r="Y35" s="25">
        <f t="shared" si="19"/>
        <v>15000</v>
      </c>
      <c r="Z35" s="26">
        <f t="shared" si="13"/>
        <v>0</v>
      </c>
      <c r="AA35" s="27"/>
      <c r="AB35" s="30">
        <f t="shared" si="3"/>
        <v>0</v>
      </c>
      <c r="AC35" s="31" t="str">
        <f t="shared" si="4"/>
        <v/>
      </c>
      <c r="AE35" s="28"/>
      <c r="AF35" s="25">
        <f t="shared" si="20"/>
        <v>15000</v>
      </c>
      <c r="AG35" s="26">
        <f t="shared" si="14"/>
        <v>0</v>
      </c>
      <c r="AH35" s="27"/>
      <c r="AI35" s="30">
        <f t="shared" si="5"/>
        <v>0</v>
      </c>
      <c r="AJ35" s="31" t="str">
        <f t="shared" si="6"/>
        <v/>
      </c>
      <c r="AL35" s="28"/>
      <c r="AM35" s="25">
        <f t="shared" si="21"/>
        <v>15000</v>
      </c>
      <c r="AN35" s="26">
        <f t="shared" si="15"/>
        <v>0</v>
      </c>
      <c r="AO35" s="27"/>
      <c r="AP35" s="30">
        <f t="shared" si="7"/>
        <v>0</v>
      </c>
      <c r="AQ35" s="31" t="str">
        <f t="shared" si="8"/>
        <v/>
      </c>
    </row>
    <row r="36" spans="2:43" x14ac:dyDescent="0.2">
      <c r="B36" s="33"/>
      <c r="C36" s="21"/>
      <c r="D36" s="22"/>
      <c r="E36" s="23"/>
      <c r="F36" s="24"/>
      <c r="G36" s="25">
        <f t="shared" si="22"/>
        <v>15000</v>
      </c>
      <c r="H36" s="26">
        <f t="shared" si="0"/>
        <v>0</v>
      </c>
      <c r="I36" s="27"/>
      <c r="J36" s="28"/>
      <c r="K36" s="25">
        <f t="shared" si="17"/>
        <v>15000</v>
      </c>
      <c r="L36" s="26">
        <f t="shared" si="9"/>
        <v>0</v>
      </c>
      <c r="M36" s="27"/>
      <c r="N36" s="30">
        <f t="shared" si="10"/>
        <v>0</v>
      </c>
      <c r="O36" s="31" t="str">
        <f t="shared" si="11"/>
        <v/>
      </c>
      <c r="Q36" s="28"/>
      <c r="R36" s="25">
        <f t="shared" si="18"/>
        <v>15000</v>
      </c>
      <c r="S36" s="26">
        <f t="shared" si="12"/>
        <v>0</v>
      </c>
      <c r="T36" s="27"/>
      <c r="U36" s="30">
        <f t="shared" si="1"/>
        <v>0</v>
      </c>
      <c r="V36" s="31" t="str">
        <f t="shared" si="2"/>
        <v/>
      </c>
      <c r="X36" s="28"/>
      <c r="Y36" s="25">
        <f t="shared" si="19"/>
        <v>15000</v>
      </c>
      <c r="Z36" s="26">
        <f t="shared" si="13"/>
        <v>0</v>
      </c>
      <c r="AA36" s="27"/>
      <c r="AB36" s="30">
        <f t="shared" si="3"/>
        <v>0</v>
      </c>
      <c r="AC36" s="31" t="str">
        <f t="shared" si="4"/>
        <v/>
      </c>
      <c r="AE36" s="28"/>
      <c r="AF36" s="25">
        <f t="shared" si="20"/>
        <v>15000</v>
      </c>
      <c r="AG36" s="26">
        <f t="shared" si="14"/>
        <v>0</v>
      </c>
      <c r="AH36" s="27"/>
      <c r="AI36" s="30">
        <f t="shared" si="5"/>
        <v>0</v>
      </c>
      <c r="AJ36" s="31" t="str">
        <f t="shared" si="6"/>
        <v/>
      </c>
      <c r="AL36" s="28"/>
      <c r="AM36" s="25">
        <f t="shared" si="21"/>
        <v>15000</v>
      </c>
      <c r="AN36" s="26">
        <f t="shared" si="15"/>
        <v>0</v>
      </c>
      <c r="AO36" s="27"/>
      <c r="AP36" s="30">
        <f t="shared" si="7"/>
        <v>0</v>
      </c>
      <c r="AQ36" s="31" t="str">
        <f t="shared" si="8"/>
        <v/>
      </c>
    </row>
    <row r="37" spans="2:43" x14ac:dyDescent="0.2">
      <c r="B37" s="33"/>
      <c r="C37" s="21"/>
      <c r="D37" s="22"/>
      <c r="E37" s="23"/>
      <c r="F37" s="24"/>
      <c r="G37" s="25">
        <f t="shared" si="22"/>
        <v>15000</v>
      </c>
      <c r="H37" s="26">
        <f t="shared" si="0"/>
        <v>0</v>
      </c>
      <c r="I37" s="27"/>
      <c r="J37" s="28"/>
      <c r="K37" s="25">
        <f t="shared" si="17"/>
        <v>15000</v>
      </c>
      <c r="L37" s="26">
        <f t="shared" si="9"/>
        <v>0</v>
      </c>
      <c r="M37" s="27"/>
      <c r="N37" s="30">
        <f t="shared" si="10"/>
        <v>0</v>
      </c>
      <c r="O37" s="31" t="str">
        <f t="shared" si="11"/>
        <v/>
      </c>
      <c r="Q37" s="28"/>
      <c r="R37" s="25">
        <f t="shared" si="18"/>
        <v>15000</v>
      </c>
      <c r="S37" s="26">
        <f t="shared" si="12"/>
        <v>0</v>
      </c>
      <c r="T37" s="27"/>
      <c r="U37" s="30">
        <f t="shared" si="1"/>
        <v>0</v>
      </c>
      <c r="V37" s="31" t="str">
        <f t="shared" si="2"/>
        <v/>
      </c>
      <c r="X37" s="28"/>
      <c r="Y37" s="25">
        <f t="shared" si="19"/>
        <v>15000</v>
      </c>
      <c r="Z37" s="26">
        <f t="shared" si="13"/>
        <v>0</v>
      </c>
      <c r="AA37" s="27"/>
      <c r="AB37" s="30">
        <f t="shared" si="3"/>
        <v>0</v>
      </c>
      <c r="AC37" s="31" t="str">
        <f t="shared" si="4"/>
        <v/>
      </c>
      <c r="AE37" s="28"/>
      <c r="AF37" s="25">
        <f t="shared" si="20"/>
        <v>15000</v>
      </c>
      <c r="AG37" s="26">
        <f t="shared" si="14"/>
        <v>0</v>
      </c>
      <c r="AH37" s="27"/>
      <c r="AI37" s="30">
        <f t="shared" si="5"/>
        <v>0</v>
      </c>
      <c r="AJ37" s="31" t="str">
        <f t="shared" si="6"/>
        <v/>
      </c>
      <c r="AL37" s="28"/>
      <c r="AM37" s="25">
        <f t="shared" si="21"/>
        <v>15000</v>
      </c>
      <c r="AN37" s="26">
        <f t="shared" si="15"/>
        <v>0</v>
      </c>
      <c r="AO37" s="27"/>
      <c r="AP37" s="30">
        <f t="shared" si="7"/>
        <v>0</v>
      </c>
      <c r="AQ37" s="31" t="str">
        <f t="shared" si="8"/>
        <v/>
      </c>
    </row>
    <row r="38" spans="2:43" x14ac:dyDescent="0.2">
      <c r="B38" s="33"/>
      <c r="C38" s="21"/>
      <c r="D38" s="22"/>
      <c r="E38" s="23"/>
      <c r="F38" s="24"/>
      <c r="G38" s="25">
        <f t="shared" si="22"/>
        <v>15000</v>
      </c>
      <c r="H38" s="26">
        <f t="shared" si="0"/>
        <v>0</v>
      </c>
      <c r="I38" s="27"/>
      <c r="J38" s="28"/>
      <c r="K38" s="25">
        <f t="shared" si="17"/>
        <v>15000</v>
      </c>
      <c r="L38" s="26">
        <f t="shared" si="9"/>
        <v>0</v>
      </c>
      <c r="M38" s="27"/>
      <c r="N38" s="30">
        <f t="shared" si="10"/>
        <v>0</v>
      </c>
      <c r="O38" s="31" t="str">
        <f t="shared" si="11"/>
        <v/>
      </c>
      <c r="Q38" s="28"/>
      <c r="R38" s="25">
        <f t="shared" si="18"/>
        <v>15000</v>
      </c>
      <c r="S38" s="26">
        <f t="shared" si="12"/>
        <v>0</v>
      </c>
      <c r="T38" s="27"/>
      <c r="U38" s="30">
        <f t="shared" si="1"/>
        <v>0</v>
      </c>
      <c r="V38" s="31" t="str">
        <f t="shared" si="2"/>
        <v/>
      </c>
      <c r="X38" s="28"/>
      <c r="Y38" s="25">
        <f t="shared" si="19"/>
        <v>15000</v>
      </c>
      <c r="Z38" s="26">
        <f t="shared" si="13"/>
        <v>0</v>
      </c>
      <c r="AA38" s="27"/>
      <c r="AB38" s="30">
        <f t="shared" si="3"/>
        <v>0</v>
      </c>
      <c r="AC38" s="31" t="str">
        <f t="shared" si="4"/>
        <v/>
      </c>
      <c r="AE38" s="28"/>
      <c r="AF38" s="25">
        <f t="shared" si="20"/>
        <v>15000</v>
      </c>
      <c r="AG38" s="26">
        <f t="shared" si="14"/>
        <v>0</v>
      </c>
      <c r="AH38" s="27"/>
      <c r="AI38" s="30">
        <f t="shared" si="5"/>
        <v>0</v>
      </c>
      <c r="AJ38" s="31" t="str">
        <f t="shared" si="6"/>
        <v/>
      </c>
      <c r="AL38" s="28"/>
      <c r="AM38" s="25">
        <f t="shared" si="21"/>
        <v>15000</v>
      </c>
      <c r="AN38" s="26">
        <f t="shared" si="15"/>
        <v>0</v>
      </c>
      <c r="AO38" s="27"/>
      <c r="AP38" s="30">
        <f t="shared" si="7"/>
        <v>0</v>
      </c>
      <c r="AQ38" s="31" t="str">
        <f t="shared" si="8"/>
        <v/>
      </c>
    </row>
    <row r="39" spans="2:43" s="45" customFormat="1" x14ac:dyDescent="0.2">
      <c r="B39" s="34" t="s">
        <v>33</v>
      </c>
      <c r="C39" s="35"/>
      <c r="D39" s="36"/>
      <c r="E39" s="35"/>
      <c r="F39" s="37"/>
      <c r="G39" s="38"/>
      <c r="H39" s="39">
        <f>SUM(H23:H38)</f>
        <v>331.72</v>
      </c>
      <c r="I39" s="40"/>
      <c r="J39" s="41"/>
      <c r="K39" s="42"/>
      <c r="L39" s="39">
        <f>SUM(L23:L38)</f>
        <v>346.2</v>
      </c>
      <c r="M39" s="40"/>
      <c r="N39" s="43">
        <f t="shared" si="10"/>
        <v>14.479999999999961</v>
      </c>
      <c r="O39" s="44">
        <f t="shared" si="11"/>
        <v>4.3651272157240927E-2</v>
      </c>
      <c r="Q39" s="41"/>
      <c r="R39" s="42"/>
      <c r="S39" s="39">
        <f>SUM(S23:S38)</f>
        <v>358.39</v>
      </c>
      <c r="T39" s="40"/>
      <c r="U39" s="43">
        <f t="shared" si="1"/>
        <v>12.189999999999998</v>
      </c>
      <c r="V39" s="44">
        <f t="shared" si="2"/>
        <v>3.5210860774119002E-2</v>
      </c>
      <c r="X39" s="41"/>
      <c r="Y39" s="42"/>
      <c r="Z39" s="39">
        <f>SUM(Z23:Z38)</f>
        <v>375.59</v>
      </c>
      <c r="AA39" s="40"/>
      <c r="AB39" s="43">
        <f t="shared" si="3"/>
        <v>17.199999999999989</v>
      </c>
      <c r="AC39" s="44">
        <f t="shared" si="4"/>
        <v>4.7992410502525153E-2</v>
      </c>
      <c r="AE39" s="41"/>
      <c r="AF39" s="42"/>
      <c r="AG39" s="39">
        <f>SUM(AG23:AG38)</f>
        <v>391.22</v>
      </c>
      <c r="AH39" s="40"/>
      <c r="AI39" s="43">
        <f t="shared" si="5"/>
        <v>15.630000000000052</v>
      </c>
      <c r="AJ39" s="44">
        <f t="shared" si="6"/>
        <v>4.1614526478340887E-2</v>
      </c>
      <c r="AL39" s="41"/>
      <c r="AM39" s="42"/>
      <c r="AN39" s="39">
        <f>SUM(AN23:AN38)</f>
        <v>399.03</v>
      </c>
      <c r="AO39" s="40"/>
      <c r="AP39" s="43">
        <f t="shared" si="7"/>
        <v>7.8099999999999454</v>
      </c>
      <c r="AQ39" s="44">
        <f t="shared" si="8"/>
        <v>1.9963192065845164E-2</v>
      </c>
    </row>
    <row r="40" spans="2:43" ht="38.25" x14ac:dyDescent="0.2">
      <c r="B40" s="46" t="str">
        <f>+'Res (100)'!B40</f>
        <v>Deferral/Variance Account Disposition Rate Rider Group 1</v>
      </c>
      <c r="C40" s="21"/>
      <c r="D40" s="22" t="s">
        <v>30</v>
      </c>
      <c r="E40" s="23"/>
      <c r="F40" s="24">
        <v>0</v>
      </c>
      <c r="G40" s="25">
        <f>$F$18</f>
        <v>15000</v>
      </c>
      <c r="H40" s="26">
        <f>G40*F40</f>
        <v>0</v>
      </c>
      <c r="I40" s="27"/>
      <c r="J40" s="50">
        <f>+'SC (1000)'!J40</f>
        <v>-8.4000000000000003E-4</v>
      </c>
      <c r="K40" s="25">
        <f>$F$18</f>
        <v>15000</v>
      </c>
      <c r="L40" s="26">
        <f>K40*J40</f>
        <v>-12.6</v>
      </c>
      <c r="M40" s="27"/>
      <c r="N40" s="30">
        <f>L40-H40</f>
        <v>-12.6</v>
      </c>
      <c r="O40" s="31" t="str">
        <f>IF((H40)=0,"",(N40/H40))</f>
        <v/>
      </c>
      <c r="Q40" s="28"/>
      <c r="R40" s="25">
        <f>$F$18</f>
        <v>15000</v>
      </c>
      <c r="S40" s="26">
        <f>R40*Q40</f>
        <v>0</v>
      </c>
      <c r="T40" s="27"/>
      <c r="U40" s="30">
        <f t="shared" si="1"/>
        <v>12.6</v>
      </c>
      <c r="V40" s="31">
        <f t="shared" si="2"/>
        <v>-1</v>
      </c>
      <c r="X40" s="28"/>
      <c r="Y40" s="25">
        <f>$F$18</f>
        <v>15000</v>
      </c>
      <c r="Z40" s="26">
        <f>Y40*X40</f>
        <v>0</v>
      </c>
      <c r="AA40" s="27"/>
      <c r="AB40" s="30">
        <f t="shared" si="3"/>
        <v>0</v>
      </c>
      <c r="AC40" s="31" t="str">
        <f t="shared" si="4"/>
        <v/>
      </c>
      <c r="AE40" s="28"/>
      <c r="AF40" s="25">
        <f>$F$18</f>
        <v>15000</v>
      </c>
      <c r="AG40" s="26">
        <f>AF40*AE40</f>
        <v>0</v>
      </c>
      <c r="AH40" s="27"/>
      <c r="AI40" s="30">
        <f t="shared" si="5"/>
        <v>0</v>
      </c>
      <c r="AJ40" s="31" t="str">
        <f t="shared" si="6"/>
        <v/>
      </c>
      <c r="AL40" s="28"/>
      <c r="AM40" s="25">
        <f>$F$18</f>
        <v>15000</v>
      </c>
      <c r="AN40" s="26">
        <f>AM40*AL40</f>
        <v>0</v>
      </c>
      <c r="AO40" s="27"/>
      <c r="AP40" s="30">
        <f t="shared" si="7"/>
        <v>0</v>
      </c>
      <c r="AQ40" s="31" t="str">
        <f t="shared" si="8"/>
        <v/>
      </c>
    </row>
    <row r="41" spans="2:43" ht="38.25" x14ac:dyDescent="0.2">
      <c r="B41" s="46" t="str">
        <f>+'Res (100)'!B41</f>
        <v>Deferral/Variance Account Disposition Rate Rider Group 2</v>
      </c>
      <c r="C41" s="21"/>
      <c r="D41" s="22" t="s">
        <v>30</v>
      </c>
      <c r="E41" s="23"/>
      <c r="F41" s="24"/>
      <c r="G41" s="25">
        <f t="shared" ref="G41:G43" si="23">$F$18</f>
        <v>15000</v>
      </c>
      <c r="H41" s="26">
        <f t="shared" ref="H41:H45" si="24">G41*F41</f>
        <v>0</v>
      </c>
      <c r="I41" s="47"/>
      <c r="J41" s="50">
        <f>+'SC (1000)'!J41</f>
        <v>1.3600000000000001E-3</v>
      </c>
      <c r="K41" s="25">
        <f t="shared" ref="K41:K43" si="25">$F$18</f>
        <v>15000</v>
      </c>
      <c r="L41" s="26">
        <f t="shared" ref="L41:L45" si="26">K41*J41</f>
        <v>20.400000000000002</v>
      </c>
      <c r="M41" s="48"/>
      <c r="N41" s="30">
        <f t="shared" ref="N41:N45" si="27">L41-H41</f>
        <v>20.400000000000002</v>
      </c>
      <c r="O41" s="31" t="str">
        <f t="shared" ref="O41:O65" si="28">IF((H41)=0,"",(N41/H41))</f>
        <v/>
      </c>
      <c r="Q41" s="28"/>
      <c r="R41" s="25">
        <f t="shared" ref="R41:R43" si="29">$F$18</f>
        <v>15000</v>
      </c>
      <c r="S41" s="26">
        <f t="shared" ref="S41:S43" si="30">R41*Q41</f>
        <v>0</v>
      </c>
      <c r="T41" s="48"/>
      <c r="U41" s="30">
        <f t="shared" si="1"/>
        <v>-20.400000000000002</v>
      </c>
      <c r="V41" s="31">
        <f t="shared" si="2"/>
        <v>-1</v>
      </c>
      <c r="X41" s="28"/>
      <c r="Y41" s="25">
        <f t="shared" ref="Y41:Y43" si="31">$F$18</f>
        <v>15000</v>
      </c>
      <c r="Z41" s="26">
        <f t="shared" ref="Z41:Z43" si="32">Y41*X41</f>
        <v>0</v>
      </c>
      <c r="AA41" s="48"/>
      <c r="AB41" s="30">
        <f t="shared" si="3"/>
        <v>0</v>
      </c>
      <c r="AC41" s="31" t="str">
        <f t="shared" si="4"/>
        <v/>
      </c>
      <c r="AE41" s="28"/>
      <c r="AF41" s="25">
        <f t="shared" ref="AF41:AF43" si="33">$F$18</f>
        <v>15000</v>
      </c>
      <c r="AG41" s="26">
        <f t="shared" ref="AG41:AG43" si="34">AF41*AE41</f>
        <v>0</v>
      </c>
      <c r="AH41" s="48"/>
      <c r="AI41" s="30">
        <f t="shared" si="5"/>
        <v>0</v>
      </c>
      <c r="AJ41" s="31" t="str">
        <f t="shared" si="6"/>
        <v/>
      </c>
      <c r="AL41" s="28"/>
      <c r="AM41" s="25">
        <f t="shared" ref="AM41:AM43" si="35">$F$18</f>
        <v>15000</v>
      </c>
      <c r="AN41" s="26">
        <f t="shared" ref="AN41:AN43" si="36">AM41*AL41</f>
        <v>0</v>
      </c>
      <c r="AO41" s="48"/>
      <c r="AP41" s="30">
        <f t="shared" si="7"/>
        <v>0</v>
      </c>
      <c r="AQ41" s="31" t="str">
        <f t="shared" si="8"/>
        <v/>
      </c>
    </row>
    <row r="42" spans="2:43" ht="38.25" x14ac:dyDescent="0.2">
      <c r="B42" s="46" t="str">
        <f>+'Res (100)'!B42</f>
        <v>Deferral / Variance Accounts Balances (excluding Global Adj.) - NON-WMP</v>
      </c>
      <c r="C42" s="21"/>
      <c r="D42" s="22" t="s">
        <v>30</v>
      </c>
      <c r="E42" s="23"/>
      <c r="F42" s="24"/>
      <c r="G42" s="25">
        <f t="shared" si="23"/>
        <v>15000</v>
      </c>
      <c r="H42" s="26">
        <f t="shared" si="24"/>
        <v>0</v>
      </c>
      <c r="I42" s="47"/>
      <c r="J42" s="28">
        <f>+'SC (1000)'!J42</f>
        <v>-1.5089999999999999E-3</v>
      </c>
      <c r="K42" s="25">
        <f t="shared" si="25"/>
        <v>15000</v>
      </c>
      <c r="L42" s="26">
        <f t="shared" si="26"/>
        <v>-22.634999999999998</v>
      </c>
      <c r="M42" s="48"/>
      <c r="N42" s="30">
        <f t="shared" si="27"/>
        <v>-22.634999999999998</v>
      </c>
      <c r="O42" s="31" t="str">
        <f t="shared" si="28"/>
        <v/>
      </c>
      <c r="Q42" s="28"/>
      <c r="R42" s="25">
        <f t="shared" si="29"/>
        <v>15000</v>
      </c>
      <c r="S42" s="26">
        <f t="shared" si="30"/>
        <v>0</v>
      </c>
      <c r="T42" s="48"/>
      <c r="U42" s="30">
        <f t="shared" si="1"/>
        <v>22.634999999999998</v>
      </c>
      <c r="V42" s="31">
        <f t="shared" si="2"/>
        <v>-1</v>
      </c>
      <c r="X42" s="28"/>
      <c r="Y42" s="25">
        <f t="shared" si="31"/>
        <v>15000</v>
      </c>
      <c r="Z42" s="26">
        <f t="shared" si="32"/>
        <v>0</v>
      </c>
      <c r="AA42" s="48"/>
      <c r="AB42" s="30">
        <f t="shared" si="3"/>
        <v>0</v>
      </c>
      <c r="AC42" s="31" t="str">
        <f t="shared" si="4"/>
        <v/>
      </c>
      <c r="AE42" s="28"/>
      <c r="AF42" s="25">
        <f t="shared" si="33"/>
        <v>15000</v>
      </c>
      <c r="AG42" s="26">
        <f t="shared" si="34"/>
        <v>0</v>
      </c>
      <c r="AH42" s="48"/>
      <c r="AI42" s="30">
        <f t="shared" si="5"/>
        <v>0</v>
      </c>
      <c r="AJ42" s="31" t="str">
        <f t="shared" si="6"/>
        <v/>
      </c>
      <c r="AL42" s="28"/>
      <c r="AM42" s="25">
        <f t="shared" si="35"/>
        <v>15000</v>
      </c>
      <c r="AN42" s="26">
        <f t="shared" si="36"/>
        <v>0</v>
      </c>
      <c r="AO42" s="48"/>
      <c r="AP42" s="30">
        <f t="shared" si="7"/>
        <v>0</v>
      </c>
      <c r="AQ42" s="31" t="str">
        <f t="shared" si="8"/>
        <v/>
      </c>
    </row>
    <row r="43" spans="2:43" x14ac:dyDescent="0.2">
      <c r="B43" s="46"/>
      <c r="C43" s="21"/>
      <c r="D43" s="22"/>
      <c r="E43" s="23"/>
      <c r="F43" s="24"/>
      <c r="G43" s="25">
        <f t="shared" si="23"/>
        <v>15000</v>
      </c>
      <c r="H43" s="26">
        <f t="shared" si="24"/>
        <v>0</v>
      </c>
      <c r="I43" s="47"/>
      <c r="J43" s="28"/>
      <c r="K43" s="25">
        <f t="shared" si="25"/>
        <v>15000</v>
      </c>
      <c r="L43" s="26">
        <f t="shared" si="26"/>
        <v>0</v>
      </c>
      <c r="M43" s="48"/>
      <c r="N43" s="30">
        <f t="shared" si="27"/>
        <v>0</v>
      </c>
      <c r="O43" s="31" t="str">
        <f t="shared" si="28"/>
        <v/>
      </c>
      <c r="Q43" s="28"/>
      <c r="R43" s="25">
        <f t="shared" si="29"/>
        <v>15000</v>
      </c>
      <c r="S43" s="26">
        <f t="shared" si="30"/>
        <v>0</v>
      </c>
      <c r="T43" s="48"/>
      <c r="U43" s="30">
        <f t="shared" si="1"/>
        <v>0</v>
      </c>
      <c r="V43" s="31" t="str">
        <f t="shared" si="2"/>
        <v/>
      </c>
      <c r="X43" s="28"/>
      <c r="Y43" s="25">
        <f t="shared" si="31"/>
        <v>15000</v>
      </c>
      <c r="Z43" s="26">
        <f t="shared" si="32"/>
        <v>0</v>
      </c>
      <c r="AA43" s="48"/>
      <c r="AB43" s="30">
        <f t="shared" si="3"/>
        <v>0</v>
      </c>
      <c r="AC43" s="31" t="str">
        <f t="shared" si="4"/>
        <v/>
      </c>
      <c r="AE43" s="28"/>
      <c r="AF43" s="25">
        <f t="shared" si="33"/>
        <v>15000</v>
      </c>
      <c r="AG43" s="26">
        <f t="shared" si="34"/>
        <v>0</v>
      </c>
      <c r="AH43" s="48"/>
      <c r="AI43" s="30">
        <f t="shared" si="5"/>
        <v>0</v>
      </c>
      <c r="AJ43" s="31" t="str">
        <f t="shared" si="6"/>
        <v/>
      </c>
      <c r="AL43" s="28"/>
      <c r="AM43" s="25">
        <f t="shared" si="35"/>
        <v>15000</v>
      </c>
      <c r="AN43" s="26">
        <f t="shared" si="36"/>
        <v>0</v>
      </c>
      <c r="AO43" s="48"/>
      <c r="AP43" s="30">
        <f t="shared" si="7"/>
        <v>0</v>
      </c>
      <c r="AQ43" s="31" t="str">
        <f t="shared" si="8"/>
        <v/>
      </c>
    </row>
    <row r="44" spans="2:43" x14ac:dyDescent="0.2">
      <c r="B44" s="49" t="s">
        <v>35</v>
      </c>
      <c r="C44" s="21"/>
      <c r="D44" s="22" t="s">
        <v>30</v>
      </c>
      <c r="E44" s="23"/>
      <c r="F44" s="50">
        <v>6.0000000000000002E-5</v>
      </c>
      <c r="G44" s="51">
        <f>$F$18*(1+F74)</f>
        <v>15537</v>
      </c>
      <c r="H44" s="26">
        <f>G44*F44</f>
        <v>0.93222000000000005</v>
      </c>
      <c r="I44" s="27"/>
      <c r="J44" s="52">
        <v>6.0000000000000002E-5</v>
      </c>
      <c r="K44" s="51">
        <f>$F$18*(1+J74)</f>
        <v>15502.500000000002</v>
      </c>
      <c r="L44" s="26">
        <f>K44*J44</f>
        <v>0.93015000000000014</v>
      </c>
      <c r="M44" s="27"/>
      <c r="N44" s="30">
        <f>L44-H44</f>
        <v>-2.0699999999999052E-3</v>
      </c>
      <c r="O44" s="31">
        <f>IF((H44)=0,"",(N44/H44))</f>
        <v>-2.2205058891676911E-3</v>
      </c>
      <c r="Q44" s="52">
        <f>+J44</f>
        <v>6.0000000000000002E-5</v>
      </c>
      <c r="R44" s="51">
        <f>$F$18*(1+Q74)</f>
        <v>15502.500000000002</v>
      </c>
      <c r="S44" s="26">
        <f>R44*Q44</f>
        <v>0.93015000000000014</v>
      </c>
      <c r="T44" s="27"/>
      <c r="U44" s="30">
        <f t="shared" si="1"/>
        <v>0</v>
      </c>
      <c r="V44" s="31">
        <f t="shared" si="2"/>
        <v>0</v>
      </c>
      <c r="X44" s="52">
        <f>+Q44</f>
        <v>6.0000000000000002E-5</v>
      </c>
      <c r="Y44" s="51">
        <f>$F$18*(1+X74)</f>
        <v>15502.500000000002</v>
      </c>
      <c r="Z44" s="26">
        <f>Y44*X44</f>
        <v>0.93015000000000014</v>
      </c>
      <c r="AA44" s="27"/>
      <c r="AB44" s="30">
        <f t="shared" si="3"/>
        <v>0</v>
      </c>
      <c r="AC44" s="31">
        <f t="shared" si="4"/>
        <v>0</v>
      </c>
      <c r="AE44" s="52">
        <f>+X44</f>
        <v>6.0000000000000002E-5</v>
      </c>
      <c r="AF44" s="51">
        <f>$F$18*(1+AE74)</f>
        <v>15502.500000000002</v>
      </c>
      <c r="AG44" s="26">
        <f>AF44*AE44</f>
        <v>0.93015000000000014</v>
      </c>
      <c r="AH44" s="27"/>
      <c r="AI44" s="30">
        <f t="shared" si="5"/>
        <v>0</v>
      </c>
      <c r="AJ44" s="31">
        <f t="shared" si="6"/>
        <v>0</v>
      </c>
      <c r="AL44" s="52">
        <f>+AE44</f>
        <v>6.0000000000000002E-5</v>
      </c>
      <c r="AM44" s="51">
        <f>$F$18*(1+AL74)</f>
        <v>15502.500000000002</v>
      </c>
      <c r="AN44" s="26">
        <f>AM44*AL44</f>
        <v>0.93015000000000014</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537</v>
      </c>
      <c r="H45" s="26">
        <f t="shared" si="24"/>
        <v>54.849180000000004</v>
      </c>
      <c r="I45" s="27"/>
      <c r="J45" s="55">
        <f>0.64*$J$55+0.18*$J$56+0.18*$J$57</f>
        <v>0.10214000000000001</v>
      </c>
      <c r="K45" s="54">
        <f>$F$18*(1+$J$74)-$F$18</f>
        <v>502.50000000000182</v>
      </c>
      <c r="L45" s="26">
        <f t="shared" si="26"/>
        <v>51.325350000000192</v>
      </c>
      <c r="M45" s="27"/>
      <c r="N45" s="30">
        <f t="shared" si="27"/>
        <v>-3.5238299999998119</v>
      </c>
      <c r="O45" s="31">
        <f t="shared" si="28"/>
        <v>-6.4245810055862482E-2</v>
      </c>
      <c r="Q45" s="55">
        <f>0.64*$Q$55+0.18*$Q$56+0.18*$Q$57</f>
        <v>0.10214000000000001</v>
      </c>
      <c r="R45" s="54">
        <f>$F$18*(1+Q74)-$F$18</f>
        <v>502.50000000000182</v>
      </c>
      <c r="S45" s="26">
        <f t="shared" ref="S45" si="37">R45*Q45</f>
        <v>51.325350000000192</v>
      </c>
      <c r="T45" s="27"/>
      <c r="U45" s="30">
        <f t="shared" si="1"/>
        <v>0</v>
      </c>
      <c r="V45" s="31">
        <f t="shared" si="2"/>
        <v>0</v>
      </c>
      <c r="X45" s="55">
        <f>0.64*$X$55+0.18*$X$56+0.18*$X$57</f>
        <v>0.10214000000000001</v>
      </c>
      <c r="Y45" s="54">
        <f>$F$18*(1+X74)-$F$18</f>
        <v>502.50000000000182</v>
      </c>
      <c r="Z45" s="26">
        <f t="shared" ref="Z45" si="38">Y45*X45</f>
        <v>51.325350000000192</v>
      </c>
      <c r="AA45" s="27"/>
      <c r="AB45" s="30">
        <f t="shared" si="3"/>
        <v>0</v>
      </c>
      <c r="AC45" s="31">
        <f t="shared" si="4"/>
        <v>0</v>
      </c>
      <c r="AE45" s="55">
        <f>0.64*$AE$55+0.18*$AE$56+0.18*$AE$57</f>
        <v>0.10214000000000001</v>
      </c>
      <c r="AF45" s="54">
        <f>$F$18*(1+AE74)-$F$18</f>
        <v>502.50000000000182</v>
      </c>
      <c r="AG45" s="26">
        <f t="shared" ref="AG45" si="39">AF45*AE45</f>
        <v>51.325350000000192</v>
      </c>
      <c r="AH45" s="27"/>
      <c r="AI45" s="30">
        <f t="shared" si="5"/>
        <v>0</v>
      </c>
      <c r="AJ45" s="31">
        <f t="shared" si="6"/>
        <v>0</v>
      </c>
      <c r="AL45" s="55">
        <f>0.64*$AL$55+0.18*$AL$56+0.18*$AL$57</f>
        <v>0.10214000000000001</v>
      </c>
      <c r="AM45" s="54">
        <f>$F$18*(1+AL74)-$F$18</f>
        <v>502.50000000000182</v>
      </c>
      <c r="AN45" s="26">
        <f t="shared" ref="AN45" si="40">AM45*AL45</f>
        <v>51.325350000000192</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8"/>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388.29140000000001</v>
      </c>
      <c r="I47" s="40"/>
      <c r="J47" s="59"/>
      <c r="K47" s="61"/>
      <c r="L47" s="60">
        <f>SUM(L40:L46)+L39</f>
        <v>384.41050000000018</v>
      </c>
      <c r="M47" s="40"/>
      <c r="N47" s="43">
        <f t="shared" ref="N47:N65" si="41">L47-H47</f>
        <v>-3.8808999999998264</v>
      </c>
      <c r="O47" s="44">
        <f t="shared" si="28"/>
        <v>-9.9948131738169486E-3</v>
      </c>
      <c r="Q47" s="59"/>
      <c r="R47" s="61"/>
      <c r="S47" s="60">
        <f>SUM(S40:S46)+S39</f>
        <v>411.43550000000016</v>
      </c>
      <c r="T47" s="40"/>
      <c r="U47" s="43">
        <f t="shared" si="1"/>
        <v>27.024999999999977</v>
      </c>
      <c r="V47" s="44">
        <f t="shared" si="2"/>
        <v>7.030245011517626E-2</v>
      </c>
      <c r="X47" s="59"/>
      <c r="Y47" s="61"/>
      <c r="Z47" s="60">
        <f>SUM(Z40:Z46)+Z39</f>
        <v>428.63550000000015</v>
      </c>
      <c r="AA47" s="40"/>
      <c r="AB47" s="43">
        <f t="shared" si="3"/>
        <v>17.199999999999989</v>
      </c>
      <c r="AC47" s="44">
        <f t="shared" si="4"/>
        <v>4.1804851550242945E-2</v>
      </c>
      <c r="AE47" s="59"/>
      <c r="AF47" s="61"/>
      <c r="AG47" s="60">
        <f>SUM(AG40:AG46)+AG39</f>
        <v>444.2655000000002</v>
      </c>
      <c r="AH47" s="40"/>
      <c r="AI47" s="43">
        <f t="shared" si="5"/>
        <v>15.630000000000052</v>
      </c>
      <c r="AJ47" s="44">
        <f t="shared" si="6"/>
        <v>3.6464548549991885E-2</v>
      </c>
      <c r="AL47" s="59"/>
      <c r="AM47" s="61"/>
      <c r="AN47" s="60">
        <f>SUM(AN40:AN46)+AN39</f>
        <v>452.07550000000015</v>
      </c>
      <c r="AO47" s="40"/>
      <c r="AP47" s="43">
        <f t="shared" si="7"/>
        <v>7.8099999999999454</v>
      </c>
      <c r="AQ47" s="44">
        <f t="shared" si="8"/>
        <v>1.7579577977583093E-2</v>
      </c>
    </row>
    <row r="48" spans="2:43" x14ac:dyDescent="0.2">
      <c r="B48" s="27" t="s">
        <v>39</v>
      </c>
      <c r="C48" s="27"/>
      <c r="D48" s="62" t="s">
        <v>30</v>
      </c>
      <c r="E48" s="63"/>
      <c r="F48" s="28">
        <v>7.0000000000000001E-3</v>
      </c>
      <c r="G48" s="64">
        <f>F18*(1+F74)</f>
        <v>15537</v>
      </c>
      <c r="H48" s="26">
        <f>G48*F48</f>
        <v>108.759</v>
      </c>
      <c r="I48" s="27"/>
      <c r="J48" s="28">
        <f>+F48</f>
        <v>7.0000000000000001E-3</v>
      </c>
      <c r="K48" s="65">
        <f>F18*(1+J74)</f>
        <v>15502.500000000002</v>
      </c>
      <c r="L48" s="26">
        <f>K48*J48</f>
        <v>108.51750000000001</v>
      </c>
      <c r="M48" s="27"/>
      <c r="N48" s="30">
        <f t="shared" si="41"/>
        <v>-0.24149999999998784</v>
      </c>
      <c r="O48" s="31">
        <f t="shared" si="28"/>
        <v>-2.2205058891676811E-3</v>
      </c>
      <c r="Q48" s="28">
        <f>+J48</f>
        <v>7.0000000000000001E-3</v>
      </c>
      <c r="R48" s="65">
        <f>$F$18*(1+Q74)</f>
        <v>15502.500000000002</v>
      </c>
      <c r="S48" s="26">
        <f>R48*Q48</f>
        <v>108.51750000000001</v>
      </c>
      <c r="T48" s="27"/>
      <c r="U48" s="30">
        <f t="shared" si="1"/>
        <v>0</v>
      </c>
      <c r="V48" s="31">
        <f t="shared" si="2"/>
        <v>0</v>
      </c>
      <c r="X48" s="28">
        <f>+Q48</f>
        <v>7.0000000000000001E-3</v>
      </c>
      <c r="Y48" s="65">
        <f>$F$18*(1+X74)</f>
        <v>15502.500000000002</v>
      </c>
      <c r="Z48" s="26">
        <f>Y48*X48</f>
        <v>108.51750000000001</v>
      </c>
      <c r="AA48" s="27"/>
      <c r="AB48" s="30">
        <f t="shared" si="3"/>
        <v>0</v>
      </c>
      <c r="AC48" s="31">
        <f t="shared" si="4"/>
        <v>0</v>
      </c>
      <c r="AE48" s="28">
        <f>+X48</f>
        <v>7.0000000000000001E-3</v>
      </c>
      <c r="AF48" s="65">
        <f>$F$18*(1+AE74)</f>
        <v>15502.500000000002</v>
      </c>
      <c r="AG48" s="26">
        <f>AF48*AE48</f>
        <v>108.51750000000001</v>
      </c>
      <c r="AH48" s="27"/>
      <c r="AI48" s="30">
        <f t="shared" si="5"/>
        <v>0</v>
      </c>
      <c r="AJ48" s="31">
        <f t="shared" si="6"/>
        <v>0</v>
      </c>
      <c r="AL48" s="28">
        <f>+AE48</f>
        <v>7.0000000000000001E-3</v>
      </c>
      <c r="AM48" s="65">
        <f>$F$18*(1+AL74)</f>
        <v>15502.500000000002</v>
      </c>
      <c r="AN48" s="26">
        <f>AM48*AL48</f>
        <v>108.51750000000001</v>
      </c>
      <c r="AO48" s="27"/>
      <c r="AP48" s="30">
        <f t="shared" si="7"/>
        <v>0</v>
      </c>
      <c r="AQ48" s="31">
        <f t="shared" si="8"/>
        <v>0</v>
      </c>
    </row>
    <row r="49" spans="2:43" ht="25.5" x14ac:dyDescent="0.2">
      <c r="B49" s="66" t="s">
        <v>40</v>
      </c>
      <c r="C49" s="27"/>
      <c r="D49" s="62" t="s">
        <v>30</v>
      </c>
      <c r="E49" s="63"/>
      <c r="F49" s="28">
        <v>4.0000000000000001E-3</v>
      </c>
      <c r="G49" s="64">
        <f>G48</f>
        <v>15537</v>
      </c>
      <c r="H49" s="26">
        <f>G49*F49</f>
        <v>62.148000000000003</v>
      </c>
      <c r="I49" s="27"/>
      <c r="J49" s="28">
        <f>+F49</f>
        <v>4.0000000000000001E-3</v>
      </c>
      <c r="K49" s="65">
        <f>K48</f>
        <v>15502.500000000002</v>
      </c>
      <c r="L49" s="26">
        <f>K49*J49</f>
        <v>62.010000000000005</v>
      </c>
      <c r="M49" s="27"/>
      <c r="N49" s="30">
        <f t="shared" si="41"/>
        <v>-0.13799999999999812</v>
      </c>
      <c r="O49" s="31">
        <f t="shared" si="28"/>
        <v>-2.2205058891677626E-3</v>
      </c>
      <c r="Q49" s="28">
        <f>+J49</f>
        <v>4.0000000000000001E-3</v>
      </c>
      <c r="R49" s="65">
        <f>R48</f>
        <v>15502.500000000002</v>
      </c>
      <c r="S49" s="26">
        <f>R49*Q49</f>
        <v>62.010000000000005</v>
      </c>
      <c r="T49" s="27"/>
      <c r="U49" s="30">
        <f t="shared" si="1"/>
        <v>0</v>
      </c>
      <c r="V49" s="31">
        <f t="shared" si="2"/>
        <v>0</v>
      </c>
      <c r="X49" s="28">
        <f>+Q49</f>
        <v>4.0000000000000001E-3</v>
      </c>
      <c r="Y49" s="65">
        <f>Y48</f>
        <v>15502.500000000002</v>
      </c>
      <c r="Z49" s="26">
        <f>Y49*X49</f>
        <v>62.010000000000005</v>
      </c>
      <c r="AA49" s="27"/>
      <c r="AB49" s="30">
        <f t="shared" si="3"/>
        <v>0</v>
      </c>
      <c r="AC49" s="31">
        <f t="shared" si="4"/>
        <v>0</v>
      </c>
      <c r="AE49" s="28">
        <f>+X49</f>
        <v>4.0000000000000001E-3</v>
      </c>
      <c r="AF49" s="65">
        <f>AF48</f>
        <v>15502.500000000002</v>
      </c>
      <c r="AG49" s="26">
        <f>AF49*AE49</f>
        <v>62.010000000000005</v>
      </c>
      <c r="AH49" s="27"/>
      <c r="AI49" s="30">
        <f t="shared" si="5"/>
        <v>0</v>
      </c>
      <c r="AJ49" s="31">
        <f t="shared" si="6"/>
        <v>0</v>
      </c>
      <c r="AL49" s="28">
        <f>+AE49</f>
        <v>4.0000000000000001E-3</v>
      </c>
      <c r="AM49" s="65">
        <f>AM48</f>
        <v>15502.500000000002</v>
      </c>
      <c r="AN49" s="26">
        <f>AM49*AL49</f>
        <v>62.010000000000005</v>
      </c>
      <c r="AO49" s="27"/>
      <c r="AP49" s="30">
        <f t="shared" si="7"/>
        <v>0</v>
      </c>
      <c r="AQ49" s="31">
        <f t="shared" si="8"/>
        <v>0</v>
      </c>
    </row>
    <row r="50" spans="2:43" ht="25.5" x14ac:dyDescent="0.2">
      <c r="B50" s="56" t="s">
        <v>41</v>
      </c>
      <c r="C50" s="35"/>
      <c r="D50" s="35"/>
      <c r="E50" s="35"/>
      <c r="F50" s="67"/>
      <c r="G50" s="59"/>
      <c r="H50" s="60">
        <f>SUM(H47:H49)</f>
        <v>559.19839999999999</v>
      </c>
      <c r="I50" s="68"/>
      <c r="J50" s="69"/>
      <c r="K50" s="70"/>
      <c r="L50" s="60">
        <f>SUM(L47:L49)</f>
        <v>554.93800000000022</v>
      </c>
      <c r="M50" s="68"/>
      <c r="N50" s="43">
        <f t="shared" si="41"/>
        <v>-4.2603999999997768</v>
      </c>
      <c r="O50" s="44">
        <f t="shared" si="28"/>
        <v>-7.6187628576901813E-3</v>
      </c>
      <c r="Q50" s="69"/>
      <c r="R50" s="70"/>
      <c r="S50" s="60">
        <f>SUM(S47:S49)</f>
        <v>581.96300000000019</v>
      </c>
      <c r="T50" s="68"/>
      <c r="U50" s="43">
        <f t="shared" si="1"/>
        <v>27.024999999999977</v>
      </c>
      <c r="V50" s="44">
        <f t="shared" si="2"/>
        <v>4.8699133957306885E-2</v>
      </c>
      <c r="X50" s="69"/>
      <c r="Y50" s="70"/>
      <c r="Z50" s="60">
        <f>SUM(Z47:Z49)</f>
        <v>599.16300000000012</v>
      </c>
      <c r="AA50" s="68"/>
      <c r="AB50" s="43">
        <f t="shared" si="3"/>
        <v>17.199999999999932</v>
      </c>
      <c r="AC50" s="44">
        <f t="shared" si="4"/>
        <v>2.9555143540053105E-2</v>
      </c>
      <c r="AE50" s="69"/>
      <c r="AF50" s="70"/>
      <c r="AG50" s="60">
        <f>SUM(AG47:AG49)</f>
        <v>614.79300000000023</v>
      </c>
      <c r="AH50" s="68"/>
      <c r="AI50" s="43">
        <f t="shared" si="5"/>
        <v>15.630000000000109</v>
      </c>
      <c r="AJ50" s="44">
        <f t="shared" si="6"/>
        <v>2.6086390514768278E-2</v>
      </c>
      <c r="AL50" s="69"/>
      <c r="AM50" s="70"/>
      <c r="AN50" s="60">
        <f>SUM(AN47:AN49)</f>
        <v>622.60300000000018</v>
      </c>
      <c r="AO50" s="68"/>
      <c r="AP50" s="43">
        <f t="shared" si="7"/>
        <v>7.8099999999999454</v>
      </c>
      <c r="AQ50" s="44">
        <f t="shared" si="8"/>
        <v>1.2703462791541125E-2</v>
      </c>
    </row>
    <row r="51" spans="2:43" ht="25.5" x14ac:dyDescent="0.2">
      <c r="B51" s="71" t="s">
        <v>42</v>
      </c>
      <c r="C51" s="21"/>
      <c r="D51" s="22" t="s">
        <v>30</v>
      </c>
      <c r="E51" s="23"/>
      <c r="F51" s="72">
        <v>4.4000000000000003E-3</v>
      </c>
      <c r="G51" s="64">
        <f>G49</f>
        <v>15537</v>
      </c>
      <c r="H51" s="73">
        <f t="shared" ref="H51:H57" si="42">G51*F51</f>
        <v>68.362800000000007</v>
      </c>
      <c r="I51" s="27"/>
      <c r="J51" s="72">
        <v>4.4000000000000003E-3</v>
      </c>
      <c r="K51" s="65">
        <f>K49</f>
        <v>15502.500000000002</v>
      </c>
      <c r="L51" s="73">
        <f t="shared" ref="L51:L57" si="43">K51*J51</f>
        <v>68.211000000000013</v>
      </c>
      <c r="M51" s="27"/>
      <c r="N51" s="30">
        <f t="shared" si="41"/>
        <v>-0.15179999999999438</v>
      </c>
      <c r="O51" s="74">
        <f t="shared" si="28"/>
        <v>-2.2205058891677106E-3</v>
      </c>
      <c r="Q51" s="72">
        <f>+J51</f>
        <v>4.4000000000000003E-3</v>
      </c>
      <c r="R51" s="65">
        <f>R49</f>
        <v>15502.500000000002</v>
      </c>
      <c r="S51" s="73">
        <f t="shared" ref="S51:S57" si="44">R51*Q51</f>
        <v>68.211000000000013</v>
      </c>
      <c r="T51" s="27"/>
      <c r="U51" s="30">
        <f t="shared" si="1"/>
        <v>0</v>
      </c>
      <c r="V51" s="74">
        <f t="shared" si="2"/>
        <v>0</v>
      </c>
      <c r="X51" s="72">
        <f>+Q51</f>
        <v>4.4000000000000003E-3</v>
      </c>
      <c r="Y51" s="65">
        <f>Y49</f>
        <v>15502.500000000002</v>
      </c>
      <c r="Z51" s="73">
        <f t="shared" ref="Z51:Z57" si="45">Y51*X51</f>
        <v>68.211000000000013</v>
      </c>
      <c r="AA51" s="27"/>
      <c r="AB51" s="30">
        <f t="shared" si="3"/>
        <v>0</v>
      </c>
      <c r="AC51" s="74">
        <f t="shared" si="4"/>
        <v>0</v>
      </c>
      <c r="AE51" s="72">
        <f>+X51</f>
        <v>4.4000000000000003E-3</v>
      </c>
      <c r="AF51" s="65">
        <f>AF49</f>
        <v>15502.500000000002</v>
      </c>
      <c r="AG51" s="73">
        <f t="shared" ref="AG51:AG57" si="46">AF51*AE51</f>
        <v>68.211000000000013</v>
      </c>
      <c r="AH51" s="27"/>
      <c r="AI51" s="30">
        <f t="shared" si="5"/>
        <v>0</v>
      </c>
      <c r="AJ51" s="74">
        <f t="shared" si="6"/>
        <v>0</v>
      </c>
      <c r="AL51" s="72">
        <f>+AE51</f>
        <v>4.4000000000000003E-3</v>
      </c>
      <c r="AM51" s="65">
        <f>AM49</f>
        <v>15502.500000000002</v>
      </c>
      <c r="AN51" s="73">
        <f t="shared" ref="AN51:AN57" si="47">AM51*AL51</f>
        <v>68.211000000000013</v>
      </c>
      <c r="AO51" s="27"/>
      <c r="AP51" s="30">
        <f t="shared" si="7"/>
        <v>0</v>
      </c>
      <c r="AQ51" s="74">
        <f t="shared" si="8"/>
        <v>0</v>
      </c>
    </row>
    <row r="52" spans="2:43" ht="25.5" x14ac:dyDescent="0.2">
      <c r="B52" s="71" t="s">
        <v>43</v>
      </c>
      <c r="C52" s="21"/>
      <c r="D52" s="22" t="s">
        <v>30</v>
      </c>
      <c r="E52" s="23"/>
      <c r="F52" s="72">
        <v>1.2999999999999999E-3</v>
      </c>
      <c r="G52" s="64">
        <f>G49</f>
        <v>15537</v>
      </c>
      <c r="H52" s="73">
        <f t="shared" si="42"/>
        <v>20.1981</v>
      </c>
      <c r="I52" s="27"/>
      <c r="J52" s="72">
        <v>1.2999999999999999E-3</v>
      </c>
      <c r="K52" s="65">
        <f>K49</f>
        <v>15502.500000000002</v>
      </c>
      <c r="L52" s="73">
        <f t="shared" si="43"/>
        <v>20.15325</v>
      </c>
      <c r="M52" s="27"/>
      <c r="N52" s="30">
        <f t="shared" si="41"/>
        <v>-4.4850000000000279E-2</v>
      </c>
      <c r="O52" s="74">
        <f t="shared" si="28"/>
        <v>-2.2205058891678069E-3</v>
      </c>
      <c r="Q52" s="72">
        <f>+J52</f>
        <v>1.2999999999999999E-3</v>
      </c>
      <c r="R52" s="65">
        <f>R49</f>
        <v>15502.500000000002</v>
      </c>
      <c r="S52" s="73">
        <f t="shared" si="44"/>
        <v>20.15325</v>
      </c>
      <c r="T52" s="27"/>
      <c r="U52" s="30">
        <f t="shared" si="1"/>
        <v>0</v>
      </c>
      <c r="V52" s="74">
        <f t="shared" si="2"/>
        <v>0</v>
      </c>
      <c r="X52" s="72">
        <f>+Q52</f>
        <v>1.2999999999999999E-3</v>
      </c>
      <c r="Y52" s="65">
        <f>Y49</f>
        <v>15502.500000000002</v>
      </c>
      <c r="Z52" s="73">
        <f t="shared" si="45"/>
        <v>20.15325</v>
      </c>
      <c r="AA52" s="27"/>
      <c r="AB52" s="30">
        <f t="shared" si="3"/>
        <v>0</v>
      </c>
      <c r="AC52" s="74">
        <f t="shared" si="4"/>
        <v>0</v>
      </c>
      <c r="AE52" s="72">
        <f>+X52</f>
        <v>1.2999999999999999E-3</v>
      </c>
      <c r="AF52" s="65">
        <f>AF49</f>
        <v>15502.500000000002</v>
      </c>
      <c r="AG52" s="73">
        <f t="shared" si="46"/>
        <v>20.15325</v>
      </c>
      <c r="AH52" s="27"/>
      <c r="AI52" s="30">
        <f t="shared" si="5"/>
        <v>0</v>
      </c>
      <c r="AJ52" s="74">
        <f t="shared" si="6"/>
        <v>0</v>
      </c>
      <c r="AL52" s="72">
        <f>+AE52</f>
        <v>1.2999999999999999E-3</v>
      </c>
      <c r="AM52" s="65">
        <f>AM49</f>
        <v>15502.500000000002</v>
      </c>
      <c r="AN52" s="73">
        <f t="shared" si="47"/>
        <v>20.15325</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15000</v>
      </c>
      <c r="H54" s="73">
        <f t="shared" si="42"/>
        <v>104.1</v>
      </c>
      <c r="I54" s="27"/>
      <c r="J54" s="72">
        <f>+F54</f>
        <v>6.94E-3</v>
      </c>
      <c r="K54" s="76">
        <f>$F$18</f>
        <v>15000</v>
      </c>
      <c r="L54" s="73">
        <f t="shared" si="43"/>
        <v>104.1</v>
      </c>
      <c r="M54" s="27"/>
      <c r="N54" s="30">
        <f t="shared" si="41"/>
        <v>0</v>
      </c>
      <c r="O54" s="74">
        <f t="shared" si="28"/>
        <v>0</v>
      </c>
      <c r="Q54" s="72">
        <f>+J54</f>
        <v>6.94E-3</v>
      </c>
      <c r="R54" s="76">
        <f>$F$18</f>
        <v>15000</v>
      </c>
      <c r="S54" s="73">
        <f t="shared" si="44"/>
        <v>104.1</v>
      </c>
      <c r="T54" s="27"/>
      <c r="U54" s="30">
        <f t="shared" si="1"/>
        <v>0</v>
      </c>
      <c r="V54" s="74">
        <f t="shared" si="2"/>
        <v>0</v>
      </c>
      <c r="X54" s="72">
        <f>+Q54</f>
        <v>6.94E-3</v>
      </c>
      <c r="Y54" s="76">
        <f>$F$18</f>
        <v>15000</v>
      </c>
      <c r="Z54" s="73">
        <f t="shared" si="45"/>
        <v>104.1</v>
      </c>
      <c r="AA54" s="27"/>
      <c r="AB54" s="30">
        <f t="shared" si="3"/>
        <v>0</v>
      </c>
      <c r="AC54" s="74">
        <f t="shared" si="4"/>
        <v>0</v>
      </c>
      <c r="AE54" s="72">
        <f>+X54</f>
        <v>6.94E-3</v>
      </c>
      <c r="AF54" s="76">
        <f>$F$18</f>
        <v>15000</v>
      </c>
      <c r="AG54" s="73">
        <f t="shared" si="46"/>
        <v>104.1</v>
      </c>
      <c r="AH54" s="27"/>
      <c r="AI54" s="30">
        <f t="shared" si="5"/>
        <v>0</v>
      </c>
      <c r="AJ54" s="74">
        <f t="shared" si="6"/>
        <v>0</v>
      </c>
      <c r="AL54" s="72">
        <f>+AE54</f>
        <v>6.94E-3</v>
      </c>
      <c r="AM54" s="76">
        <f>$F$18</f>
        <v>15000</v>
      </c>
      <c r="AN54" s="73">
        <f t="shared" si="47"/>
        <v>104.1</v>
      </c>
      <c r="AO54" s="27"/>
      <c r="AP54" s="30">
        <f t="shared" si="7"/>
        <v>0</v>
      </c>
      <c r="AQ54" s="74">
        <f t="shared" si="8"/>
        <v>0</v>
      </c>
    </row>
    <row r="55" spans="2:43" x14ac:dyDescent="0.2">
      <c r="B55" s="49" t="s">
        <v>46</v>
      </c>
      <c r="C55" s="21"/>
      <c r="D55" s="22"/>
      <c r="E55" s="23"/>
      <c r="F55" s="72">
        <v>0.08</v>
      </c>
      <c r="G55" s="77">
        <f>0.64*$F$18</f>
        <v>9600</v>
      </c>
      <c r="H55" s="73">
        <f t="shared" si="42"/>
        <v>768</v>
      </c>
      <c r="I55" s="27"/>
      <c r="J55" s="72">
        <v>0.08</v>
      </c>
      <c r="K55" s="77">
        <f>$G$55</f>
        <v>9600</v>
      </c>
      <c r="L55" s="73">
        <f t="shared" si="43"/>
        <v>768</v>
      </c>
      <c r="M55" s="27"/>
      <c r="N55" s="30">
        <f t="shared" si="41"/>
        <v>0</v>
      </c>
      <c r="O55" s="74">
        <f t="shared" si="28"/>
        <v>0</v>
      </c>
      <c r="Q55" s="72">
        <v>0.08</v>
      </c>
      <c r="R55" s="77">
        <f>$G$55</f>
        <v>9600</v>
      </c>
      <c r="S55" s="73">
        <f t="shared" si="44"/>
        <v>768</v>
      </c>
      <c r="T55" s="27"/>
      <c r="U55" s="30">
        <f t="shared" si="1"/>
        <v>0</v>
      </c>
      <c r="V55" s="74">
        <f t="shared" si="2"/>
        <v>0</v>
      </c>
      <c r="X55" s="72">
        <v>0.08</v>
      </c>
      <c r="Y55" s="77">
        <f>$G$55</f>
        <v>9600</v>
      </c>
      <c r="Z55" s="73">
        <f t="shared" si="45"/>
        <v>768</v>
      </c>
      <c r="AA55" s="27"/>
      <c r="AB55" s="30">
        <f t="shared" si="3"/>
        <v>0</v>
      </c>
      <c r="AC55" s="74">
        <f t="shared" si="4"/>
        <v>0</v>
      </c>
      <c r="AE55" s="72">
        <v>0.08</v>
      </c>
      <c r="AF55" s="77">
        <f>$G$55</f>
        <v>9600</v>
      </c>
      <c r="AG55" s="73">
        <f t="shared" si="46"/>
        <v>768</v>
      </c>
      <c r="AH55" s="27"/>
      <c r="AI55" s="30">
        <f t="shared" si="5"/>
        <v>0</v>
      </c>
      <c r="AJ55" s="74">
        <f t="shared" si="6"/>
        <v>0</v>
      </c>
      <c r="AL55" s="72">
        <v>0.08</v>
      </c>
      <c r="AM55" s="77">
        <f>$G$55</f>
        <v>9600</v>
      </c>
      <c r="AN55" s="73">
        <f t="shared" si="47"/>
        <v>768</v>
      </c>
      <c r="AO55" s="27"/>
      <c r="AP55" s="30">
        <f t="shared" si="7"/>
        <v>0</v>
      </c>
      <c r="AQ55" s="74">
        <f t="shared" si="8"/>
        <v>0</v>
      </c>
    </row>
    <row r="56" spans="2:43" x14ac:dyDescent="0.2">
      <c r="B56" s="49" t="s">
        <v>47</v>
      </c>
      <c r="C56" s="21"/>
      <c r="D56" s="22"/>
      <c r="E56" s="23"/>
      <c r="F56" s="72">
        <v>0.122</v>
      </c>
      <c r="G56" s="77">
        <f>0.18*$F$18</f>
        <v>2700</v>
      </c>
      <c r="H56" s="73">
        <f t="shared" si="42"/>
        <v>329.4</v>
      </c>
      <c r="I56" s="27"/>
      <c r="J56" s="72">
        <v>0.122</v>
      </c>
      <c r="K56" s="77">
        <f>$G$56</f>
        <v>2700</v>
      </c>
      <c r="L56" s="73">
        <f t="shared" si="43"/>
        <v>329.4</v>
      </c>
      <c r="M56" s="27"/>
      <c r="N56" s="30">
        <f t="shared" si="41"/>
        <v>0</v>
      </c>
      <c r="O56" s="74">
        <f t="shared" si="28"/>
        <v>0</v>
      </c>
      <c r="Q56" s="72">
        <v>0.122</v>
      </c>
      <c r="R56" s="77">
        <f>$G$56</f>
        <v>2700</v>
      </c>
      <c r="S56" s="73">
        <f t="shared" si="44"/>
        <v>329.4</v>
      </c>
      <c r="T56" s="27"/>
      <c r="U56" s="30">
        <f t="shared" si="1"/>
        <v>0</v>
      </c>
      <c r="V56" s="74">
        <f t="shared" si="2"/>
        <v>0</v>
      </c>
      <c r="X56" s="72">
        <v>0.122</v>
      </c>
      <c r="Y56" s="77">
        <f>$G$56</f>
        <v>2700</v>
      </c>
      <c r="Z56" s="73">
        <f t="shared" si="45"/>
        <v>329.4</v>
      </c>
      <c r="AA56" s="27"/>
      <c r="AB56" s="30">
        <f t="shared" si="3"/>
        <v>0</v>
      </c>
      <c r="AC56" s="74">
        <f t="shared" si="4"/>
        <v>0</v>
      </c>
      <c r="AE56" s="72">
        <v>0.122</v>
      </c>
      <c r="AF56" s="77">
        <f>$G$56</f>
        <v>2700</v>
      </c>
      <c r="AG56" s="73">
        <f t="shared" si="46"/>
        <v>329.4</v>
      </c>
      <c r="AH56" s="27"/>
      <c r="AI56" s="30">
        <f t="shared" si="5"/>
        <v>0</v>
      </c>
      <c r="AJ56" s="74">
        <f t="shared" si="6"/>
        <v>0</v>
      </c>
      <c r="AL56" s="72">
        <v>0.122</v>
      </c>
      <c r="AM56" s="77">
        <f>$G$56</f>
        <v>2700</v>
      </c>
      <c r="AN56" s="73">
        <f t="shared" si="47"/>
        <v>329.4</v>
      </c>
      <c r="AO56" s="27"/>
      <c r="AP56" s="30">
        <f t="shared" si="7"/>
        <v>0</v>
      </c>
      <c r="AQ56" s="74">
        <f t="shared" si="8"/>
        <v>0</v>
      </c>
    </row>
    <row r="57" spans="2:43" x14ac:dyDescent="0.2">
      <c r="B57" s="11" t="s">
        <v>48</v>
      </c>
      <c r="C57" s="21"/>
      <c r="D57" s="22"/>
      <c r="E57" s="23"/>
      <c r="F57" s="72">
        <v>0.161</v>
      </c>
      <c r="G57" s="77">
        <f>0.18*$F$18</f>
        <v>2700</v>
      </c>
      <c r="H57" s="73">
        <f t="shared" si="42"/>
        <v>434.7</v>
      </c>
      <c r="I57" s="27"/>
      <c r="J57" s="72">
        <v>0.161</v>
      </c>
      <c r="K57" s="77">
        <f>$G$57</f>
        <v>2700</v>
      </c>
      <c r="L57" s="73">
        <f t="shared" si="43"/>
        <v>434.7</v>
      </c>
      <c r="M57" s="27"/>
      <c r="N57" s="30">
        <f t="shared" si="41"/>
        <v>0</v>
      </c>
      <c r="O57" s="74">
        <f t="shared" si="28"/>
        <v>0</v>
      </c>
      <c r="Q57" s="72">
        <v>0.161</v>
      </c>
      <c r="R57" s="77">
        <f>$G$57</f>
        <v>2700</v>
      </c>
      <c r="S57" s="73">
        <f t="shared" si="44"/>
        <v>434.7</v>
      </c>
      <c r="T57" s="27"/>
      <c r="U57" s="30">
        <f t="shared" si="1"/>
        <v>0</v>
      </c>
      <c r="V57" s="74">
        <f t="shared" si="2"/>
        <v>0</v>
      </c>
      <c r="X57" s="72">
        <v>0.161</v>
      </c>
      <c r="Y57" s="77">
        <f>$G$57</f>
        <v>2700</v>
      </c>
      <c r="Z57" s="73">
        <f t="shared" si="45"/>
        <v>434.7</v>
      </c>
      <c r="AA57" s="27"/>
      <c r="AB57" s="30">
        <f t="shared" si="3"/>
        <v>0</v>
      </c>
      <c r="AC57" s="74">
        <f t="shared" si="4"/>
        <v>0</v>
      </c>
      <c r="AE57" s="72">
        <v>0.161</v>
      </c>
      <c r="AF57" s="77">
        <f>$G$57</f>
        <v>2700</v>
      </c>
      <c r="AG57" s="73">
        <f t="shared" si="46"/>
        <v>434.7</v>
      </c>
      <c r="AH57" s="27"/>
      <c r="AI57" s="30">
        <f t="shared" si="5"/>
        <v>0</v>
      </c>
      <c r="AJ57" s="74">
        <f t="shared" si="6"/>
        <v>0</v>
      </c>
      <c r="AL57" s="72">
        <v>0.161</v>
      </c>
      <c r="AM57" s="77">
        <f>$G$57</f>
        <v>2700</v>
      </c>
      <c r="AN57" s="73">
        <f t="shared" si="47"/>
        <v>434.7</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8"/>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14250</v>
      </c>
      <c r="H59" s="73">
        <f>G59*F59</f>
        <v>1567.5</v>
      </c>
      <c r="I59" s="83"/>
      <c r="J59" s="72">
        <v>0.11</v>
      </c>
      <c r="K59" s="82">
        <f>$G$59</f>
        <v>14250</v>
      </c>
      <c r="L59" s="73">
        <f>K59*J59</f>
        <v>1567.5</v>
      </c>
      <c r="M59" s="83"/>
      <c r="N59" s="84">
        <f t="shared" si="41"/>
        <v>0</v>
      </c>
      <c r="O59" s="74">
        <f t="shared" si="28"/>
        <v>0</v>
      </c>
      <c r="Q59" s="72">
        <v>0.11</v>
      </c>
      <c r="R59" s="82">
        <f>$G$59</f>
        <v>14250</v>
      </c>
      <c r="S59" s="73">
        <f>R59*Q59</f>
        <v>1567.5</v>
      </c>
      <c r="T59" s="83"/>
      <c r="U59" s="84">
        <f t="shared" si="1"/>
        <v>0</v>
      </c>
      <c r="V59" s="74">
        <f t="shared" si="2"/>
        <v>0</v>
      </c>
      <c r="X59" s="72">
        <v>0.11</v>
      </c>
      <c r="Y59" s="82">
        <f>$G$59</f>
        <v>14250</v>
      </c>
      <c r="Z59" s="73">
        <f>Y59*X59</f>
        <v>1567.5</v>
      </c>
      <c r="AA59" s="83"/>
      <c r="AB59" s="84">
        <f t="shared" si="3"/>
        <v>0</v>
      </c>
      <c r="AC59" s="74">
        <f t="shared" si="4"/>
        <v>0</v>
      </c>
      <c r="AE59" s="72">
        <v>0.11</v>
      </c>
      <c r="AF59" s="82">
        <f>$G$59</f>
        <v>14250</v>
      </c>
      <c r="AG59" s="73">
        <f>AF59*AE59</f>
        <v>1567.5</v>
      </c>
      <c r="AH59" s="83"/>
      <c r="AI59" s="84">
        <f t="shared" si="5"/>
        <v>0</v>
      </c>
      <c r="AJ59" s="74">
        <f t="shared" si="6"/>
        <v>0</v>
      </c>
      <c r="AL59" s="72">
        <v>0.11</v>
      </c>
      <c r="AM59" s="82">
        <f>$G$59</f>
        <v>14250</v>
      </c>
      <c r="AN59" s="73">
        <f>AM59*AL59</f>
        <v>1567.5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2284.2093</v>
      </c>
      <c r="I61" s="100"/>
      <c r="J61" s="101"/>
      <c r="K61" s="101"/>
      <c r="L61" s="103">
        <f>SUM(L51:L57,L50)</f>
        <v>2279.7522500000005</v>
      </c>
      <c r="M61" s="102"/>
      <c r="N61" s="103">
        <f t="shared" ref="N61" si="48">L61-H61</f>
        <v>-4.4570499999995263</v>
      </c>
      <c r="O61" s="104">
        <f t="shared" ref="O61" si="49">IF((H61)=0,"",(N61/H61))</f>
        <v>-1.9512441351147315E-3</v>
      </c>
      <c r="Q61" s="101"/>
      <c r="R61" s="101"/>
      <c r="S61" s="103">
        <f>SUM(S51:S57,S50)</f>
        <v>2306.7772500000001</v>
      </c>
      <c r="T61" s="102"/>
      <c r="U61" s="103">
        <f t="shared" si="1"/>
        <v>27.024999999999636</v>
      </c>
      <c r="V61" s="104">
        <f>IF((L61)=0,"",(U61/L61))</f>
        <v>1.1854358297047247E-2</v>
      </c>
      <c r="X61" s="101"/>
      <c r="Y61" s="101"/>
      <c r="Z61" s="103">
        <f>SUM(Z51:Z57,Z50)</f>
        <v>2323.9772500000004</v>
      </c>
      <c r="AA61" s="102"/>
      <c r="AB61" s="103">
        <f t="shared" si="3"/>
        <v>17.200000000000273</v>
      </c>
      <c r="AC61" s="104">
        <f>IF((S61)=0,"",(AB61/S61))</f>
        <v>7.4562899387013949E-3</v>
      </c>
      <c r="AE61" s="101"/>
      <c r="AF61" s="101"/>
      <c r="AG61" s="103">
        <f>SUM(AG51:AG57,AG50)</f>
        <v>2339.6072500000005</v>
      </c>
      <c r="AH61" s="102"/>
      <c r="AI61" s="103">
        <f t="shared" ref="AI61:AI65" si="50">AG61-Z61</f>
        <v>15.630000000000109</v>
      </c>
      <c r="AJ61" s="104">
        <f>IF((Z61)=0,"",(AI61/Z61))</f>
        <v>6.7255391592151376E-3</v>
      </c>
      <c r="AL61" s="101"/>
      <c r="AM61" s="101"/>
      <c r="AN61" s="103">
        <f>SUM(AN51:AN57,AN50)</f>
        <v>2347.4172500000004</v>
      </c>
      <c r="AO61" s="102"/>
      <c r="AP61" s="103">
        <f t="shared" ref="AP61:AP65" si="51">AN61-AG61</f>
        <v>7.8099999999999454</v>
      </c>
      <c r="AQ61" s="104">
        <f>IF((AG61)=0,"",(AP61/AG61))</f>
        <v>3.3381671218534409E-3</v>
      </c>
    </row>
    <row r="62" spans="2:43" x14ac:dyDescent="0.2">
      <c r="B62" s="105" t="s">
        <v>52</v>
      </c>
      <c r="C62" s="21"/>
      <c r="D62" s="21"/>
      <c r="E62" s="21"/>
      <c r="F62" s="106">
        <v>0.13</v>
      </c>
      <c r="G62" s="107"/>
      <c r="H62" s="108">
        <f>H61*F62</f>
        <v>296.94720899999999</v>
      </c>
      <c r="I62" s="109"/>
      <c r="J62" s="110">
        <v>0.13</v>
      </c>
      <c r="K62" s="109"/>
      <c r="L62" s="111">
        <f>L61*J62</f>
        <v>296.36779250000006</v>
      </c>
      <c r="M62" s="112"/>
      <c r="N62" s="113">
        <f t="shared" si="41"/>
        <v>-0.57941649999992251</v>
      </c>
      <c r="O62" s="114">
        <f t="shared" si="28"/>
        <v>-1.9512441351146781E-3</v>
      </c>
      <c r="Q62" s="110">
        <v>0.13</v>
      </c>
      <c r="R62" s="109"/>
      <c r="S62" s="111">
        <f>S61*Q62</f>
        <v>299.88104250000004</v>
      </c>
      <c r="T62" s="112"/>
      <c r="U62" s="113">
        <f t="shared" si="1"/>
        <v>3.5132499999999709</v>
      </c>
      <c r="V62" s="114">
        <f t="shared" ref="V62:V71" si="52">IF((L62)=0,"",(U62/L62))</f>
        <v>1.1854358297047309E-2</v>
      </c>
      <c r="X62" s="110">
        <v>0.13</v>
      </c>
      <c r="Y62" s="109"/>
      <c r="Z62" s="111">
        <f>Z61*X62</f>
        <v>302.11704250000008</v>
      </c>
      <c r="AA62" s="112"/>
      <c r="AB62" s="113">
        <f t="shared" si="3"/>
        <v>2.2360000000000468</v>
      </c>
      <c r="AC62" s="114">
        <f t="shared" ref="AC62:AC71" si="53">IF((S62)=0,"",(AB62/S62))</f>
        <v>7.4562899387014322E-3</v>
      </c>
      <c r="AE62" s="110">
        <v>0.13</v>
      </c>
      <c r="AF62" s="109"/>
      <c r="AG62" s="111">
        <f>AG61*AE62</f>
        <v>304.14894250000009</v>
      </c>
      <c r="AH62" s="112"/>
      <c r="AI62" s="113">
        <f t="shared" si="50"/>
        <v>2.0319000000000074</v>
      </c>
      <c r="AJ62" s="114">
        <f t="shared" ref="AJ62:AJ71" si="54">IF((Z62)=0,"",(AI62/Z62))</f>
        <v>6.7255391592151142E-3</v>
      </c>
      <c r="AL62" s="110">
        <v>0.13</v>
      </c>
      <c r="AM62" s="109"/>
      <c r="AN62" s="111">
        <f>AN61*AL62</f>
        <v>305.16424250000006</v>
      </c>
      <c r="AO62" s="112"/>
      <c r="AP62" s="113">
        <f t="shared" si="51"/>
        <v>1.0152999999999679</v>
      </c>
      <c r="AQ62" s="114">
        <f t="shared" ref="AQ62:AQ71" si="55">IF((AG62)=0,"",(AP62/AG62))</f>
        <v>3.3381671218533585E-3</v>
      </c>
    </row>
    <row r="63" spans="2:43" x14ac:dyDescent="0.2">
      <c r="B63" s="115" t="s">
        <v>53</v>
      </c>
      <c r="C63" s="21"/>
      <c r="D63" s="21"/>
      <c r="E63" s="21"/>
      <c r="F63" s="116"/>
      <c r="G63" s="107"/>
      <c r="H63" s="108">
        <f>H61+H62</f>
        <v>2581.1565089999999</v>
      </c>
      <c r="I63" s="109"/>
      <c r="J63" s="109"/>
      <c r="K63" s="109"/>
      <c r="L63" s="111">
        <f>L61+L62</f>
        <v>2576.1200425000006</v>
      </c>
      <c r="M63" s="112"/>
      <c r="N63" s="113">
        <f t="shared" si="41"/>
        <v>-5.0364664999992783</v>
      </c>
      <c r="O63" s="114">
        <f t="shared" si="28"/>
        <v>-1.9512441351146595E-3</v>
      </c>
      <c r="Q63" s="109"/>
      <c r="R63" s="109"/>
      <c r="S63" s="111">
        <f>S61+S62</f>
        <v>2606.6582925000002</v>
      </c>
      <c r="T63" s="112"/>
      <c r="U63" s="113">
        <f t="shared" si="1"/>
        <v>30.538249999999607</v>
      </c>
      <c r="V63" s="114">
        <f t="shared" si="52"/>
        <v>1.1854358297047254E-2</v>
      </c>
      <c r="X63" s="109"/>
      <c r="Y63" s="109"/>
      <c r="Z63" s="111">
        <f>Z61+Z62</f>
        <v>2626.0942925000004</v>
      </c>
      <c r="AA63" s="112"/>
      <c r="AB63" s="113">
        <f t="shared" si="3"/>
        <v>19.436000000000149</v>
      </c>
      <c r="AC63" s="114">
        <f t="shared" si="53"/>
        <v>7.4562899387013333E-3</v>
      </c>
      <c r="AE63" s="109"/>
      <c r="AF63" s="109"/>
      <c r="AG63" s="111">
        <f>AG61+AG62</f>
        <v>2643.7561925000005</v>
      </c>
      <c r="AH63" s="112"/>
      <c r="AI63" s="113">
        <f t="shared" si="50"/>
        <v>17.66190000000006</v>
      </c>
      <c r="AJ63" s="114">
        <f t="shared" si="54"/>
        <v>6.7255391592151133E-3</v>
      </c>
      <c r="AL63" s="109"/>
      <c r="AM63" s="109"/>
      <c r="AN63" s="111">
        <f>AN61+AN62</f>
        <v>2652.5814925000004</v>
      </c>
      <c r="AO63" s="112"/>
      <c r="AP63" s="113">
        <f t="shared" si="51"/>
        <v>8.8252999999999702</v>
      </c>
      <c r="AQ63" s="114">
        <f t="shared" si="55"/>
        <v>3.3381671218534531E-3</v>
      </c>
    </row>
    <row r="64" spans="2:43" ht="15.75" customHeight="1" x14ac:dyDescent="0.2">
      <c r="B64" s="267" t="s">
        <v>54</v>
      </c>
      <c r="C64" s="267"/>
      <c r="D64" s="267"/>
      <c r="E64" s="21"/>
      <c r="F64" s="116"/>
      <c r="G64" s="107"/>
      <c r="H64" s="117">
        <f>ROUND(-H63*10%,2)</f>
        <v>-258.12</v>
      </c>
      <c r="I64" s="109"/>
      <c r="J64" s="109"/>
      <c r="K64" s="109"/>
      <c r="L64" s="118">
        <f>ROUND(-L63*10%,2)</f>
        <v>-257.61</v>
      </c>
      <c r="M64" s="112"/>
      <c r="N64" s="118">
        <f t="shared" si="41"/>
        <v>0.50999999999999091</v>
      </c>
      <c r="O64" s="119">
        <f t="shared" si="28"/>
        <v>-1.9758251975824843E-3</v>
      </c>
      <c r="Q64" s="109"/>
      <c r="R64" s="109"/>
      <c r="S64" s="118">
        <f>ROUND(-S63*10%,2)</f>
        <v>-260.67</v>
      </c>
      <c r="T64" s="112"/>
      <c r="U64" s="118">
        <f t="shared" si="1"/>
        <v>-3.0600000000000023</v>
      </c>
      <c r="V64" s="119">
        <f t="shared" si="52"/>
        <v>1.1878420868755103E-2</v>
      </c>
      <c r="X64" s="109"/>
      <c r="Y64" s="109"/>
      <c r="Z64" s="118">
        <f>ROUND(-Z63*10%,2)</f>
        <v>-262.61</v>
      </c>
      <c r="AA64" s="112"/>
      <c r="AB64" s="118">
        <f t="shared" si="3"/>
        <v>-1.9399999999999977</v>
      </c>
      <c r="AC64" s="119">
        <f t="shared" si="53"/>
        <v>7.4423600721218305E-3</v>
      </c>
      <c r="AE64" s="109"/>
      <c r="AF64" s="109"/>
      <c r="AG64" s="118">
        <f>ROUND(-AG63*10%,2)</f>
        <v>-264.38</v>
      </c>
      <c r="AH64" s="112"/>
      <c r="AI64" s="118">
        <f t="shared" si="50"/>
        <v>-1.7699999999999818</v>
      </c>
      <c r="AJ64" s="119">
        <f t="shared" si="54"/>
        <v>6.7400327481816451E-3</v>
      </c>
      <c r="AL64" s="109"/>
      <c r="AM64" s="109"/>
      <c r="AN64" s="118">
        <f>ROUND(-AN63*10%,2)</f>
        <v>-265.26</v>
      </c>
      <c r="AO64" s="112"/>
      <c r="AP64" s="118">
        <f t="shared" si="51"/>
        <v>-0.87999999999999545</v>
      </c>
      <c r="AQ64" s="119">
        <f t="shared" si="55"/>
        <v>3.3285422497919492E-3</v>
      </c>
    </row>
    <row r="65" spans="1:43" ht="13.5" thickBot="1" x14ac:dyDescent="0.25">
      <c r="B65" s="268" t="s">
        <v>55</v>
      </c>
      <c r="C65" s="268"/>
      <c r="D65" s="268"/>
      <c r="E65" s="120"/>
      <c r="F65" s="121"/>
      <c r="G65" s="122"/>
      <c r="H65" s="123">
        <f>H63+H64</f>
        <v>2323.036509</v>
      </c>
      <c r="I65" s="124"/>
      <c r="J65" s="124"/>
      <c r="K65" s="124"/>
      <c r="L65" s="125">
        <f>L63+L64</f>
        <v>2318.5100425000005</v>
      </c>
      <c r="M65" s="126"/>
      <c r="N65" s="127">
        <f t="shared" si="41"/>
        <v>-4.5264664999995148</v>
      </c>
      <c r="O65" s="128">
        <f t="shared" si="28"/>
        <v>-1.948512854818639E-3</v>
      </c>
      <c r="Q65" s="124"/>
      <c r="R65" s="124"/>
      <c r="S65" s="125">
        <f>S63+S64</f>
        <v>2345.9882925000002</v>
      </c>
      <c r="T65" s="126"/>
      <c r="U65" s="127">
        <f t="shared" si="1"/>
        <v>27.478249999999662</v>
      </c>
      <c r="V65" s="128">
        <f t="shared" si="52"/>
        <v>1.1851684701080891E-2</v>
      </c>
      <c r="X65" s="124"/>
      <c r="Y65" s="124"/>
      <c r="Z65" s="125">
        <f>Z63+Z64</f>
        <v>2363.4842925000003</v>
      </c>
      <c r="AA65" s="126"/>
      <c r="AB65" s="127">
        <f t="shared" si="3"/>
        <v>17.496000000000095</v>
      </c>
      <c r="AC65" s="128">
        <f t="shared" si="53"/>
        <v>7.4578377291710605E-3</v>
      </c>
      <c r="AE65" s="124"/>
      <c r="AF65" s="124"/>
      <c r="AG65" s="125">
        <f>AG63+AG64</f>
        <v>2379.3761925000003</v>
      </c>
      <c r="AH65" s="126"/>
      <c r="AI65" s="127">
        <f t="shared" si="50"/>
        <v>15.891900000000078</v>
      </c>
      <c r="AJ65" s="128">
        <f t="shared" si="54"/>
        <v>6.7239287565521557E-3</v>
      </c>
      <c r="AL65" s="124"/>
      <c r="AM65" s="124"/>
      <c r="AN65" s="125">
        <f>AN63+AN64</f>
        <v>2387.3214925000002</v>
      </c>
      <c r="AO65" s="126"/>
      <c r="AP65" s="127">
        <f t="shared" si="51"/>
        <v>7.945299999999861</v>
      </c>
      <c r="AQ65" s="128">
        <f t="shared" si="55"/>
        <v>3.3392365717721034E-3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2390.1093000000001</v>
      </c>
      <c r="I67" s="140"/>
      <c r="J67" s="141"/>
      <c r="K67" s="141"/>
      <c r="L67" s="143">
        <f>SUM(L58:L59,L50,L51:L54)</f>
        <v>2385.6522500000001</v>
      </c>
      <c r="M67" s="142"/>
      <c r="N67" s="143">
        <f t="shared" ref="N67:N71" si="56">L67-H67</f>
        <v>-4.4570499999999811</v>
      </c>
      <c r="O67" s="104">
        <f t="shared" ref="O67:O71" si="57">IF((H67)=0,"",(N67/H67))</f>
        <v>-1.864789196042198E-3</v>
      </c>
      <c r="Q67" s="141"/>
      <c r="R67" s="141"/>
      <c r="S67" s="143">
        <f>SUM(S58:S59,S50,S51:S54)</f>
        <v>2412.6772499999997</v>
      </c>
      <c r="T67" s="142"/>
      <c r="U67" s="143">
        <f t="shared" si="1"/>
        <v>27.024999999999636</v>
      </c>
      <c r="V67" s="104">
        <f t="shared" si="52"/>
        <v>1.1328138876904476E-2</v>
      </c>
      <c r="X67" s="141"/>
      <c r="Y67" s="141"/>
      <c r="Z67" s="143">
        <f>SUM(Z58:Z59,Z50,Z51:Z54)</f>
        <v>2429.8772499999995</v>
      </c>
      <c r="AA67" s="142"/>
      <c r="AB67" s="143">
        <f t="shared" si="3"/>
        <v>17.199999999999818</v>
      </c>
      <c r="AC67" s="104">
        <f t="shared" si="53"/>
        <v>7.1290098996870882E-3</v>
      </c>
      <c r="AE67" s="141"/>
      <c r="AF67" s="141"/>
      <c r="AG67" s="143">
        <f>SUM(AG58:AG59,AG50,AG51:AG54)</f>
        <v>2445.5072499999997</v>
      </c>
      <c r="AH67" s="142"/>
      <c r="AI67" s="143">
        <f t="shared" ref="AI67:AI71" si="58">AG67-Z67</f>
        <v>15.630000000000109</v>
      </c>
      <c r="AJ67" s="104">
        <f t="shared" si="54"/>
        <v>6.4324236954768441E-3</v>
      </c>
      <c r="AL67" s="141"/>
      <c r="AM67" s="141"/>
      <c r="AN67" s="143">
        <f>SUM(AN58:AN59,AN50,AN51:AN54)</f>
        <v>2453.3172500000001</v>
      </c>
      <c r="AO67" s="142"/>
      <c r="AP67" s="143">
        <f t="shared" ref="AP67:AP71" si="59">AN67-AG67</f>
        <v>7.8100000000004002</v>
      </c>
      <c r="AQ67" s="104">
        <f t="shared" si="55"/>
        <v>3.1936114685410977E-3</v>
      </c>
    </row>
    <row r="68" spans="1:43" s="85" customFormat="1" x14ac:dyDescent="0.2">
      <c r="B68" s="144" t="s">
        <v>52</v>
      </c>
      <c r="C68" s="79"/>
      <c r="D68" s="79"/>
      <c r="E68" s="79"/>
      <c r="F68" s="145">
        <v>0.13</v>
      </c>
      <c r="G68" s="138"/>
      <c r="H68" s="146">
        <f>H67*F68</f>
        <v>310.71420900000004</v>
      </c>
      <c r="I68" s="147"/>
      <c r="J68" s="148">
        <v>0.13</v>
      </c>
      <c r="K68" s="149"/>
      <c r="L68" s="152">
        <f>L67*J68</f>
        <v>310.1347925</v>
      </c>
      <c r="M68" s="151"/>
      <c r="N68" s="152">
        <f t="shared" si="56"/>
        <v>-0.57941650000003619</v>
      </c>
      <c r="O68" s="114">
        <f t="shared" si="57"/>
        <v>-1.8647891960423223E-3</v>
      </c>
      <c r="Q68" s="148">
        <v>0.13</v>
      </c>
      <c r="R68" s="149"/>
      <c r="S68" s="150">
        <f>S67*Q68</f>
        <v>313.64804249999997</v>
      </c>
      <c r="T68" s="151"/>
      <c r="U68" s="152">
        <f t="shared" si="1"/>
        <v>3.5132499999999709</v>
      </c>
      <c r="V68" s="114">
        <f t="shared" si="52"/>
        <v>1.1328138876904535E-2</v>
      </c>
      <c r="X68" s="148">
        <v>0.13</v>
      </c>
      <c r="Y68" s="149"/>
      <c r="Z68" s="150">
        <f>Z67*X68</f>
        <v>315.88404249999996</v>
      </c>
      <c r="AA68" s="151"/>
      <c r="AB68" s="152">
        <f t="shared" si="3"/>
        <v>2.23599999999999</v>
      </c>
      <c r="AC68" s="114">
        <f t="shared" si="53"/>
        <v>7.1290098996871316E-3</v>
      </c>
      <c r="AE68" s="148">
        <v>0.13</v>
      </c>
      <c r="AF68" s="149"/>
      <c r="AG68" s="152">
        <f>AG67*AE68</f>
        <v>317.91594249999997</v>
      </c>
      <c r="AH68" s="151"/>
      <c r="AI68" s="152">
        <f t="shared" si="58"/>
        <v>2.0319000000000074</v>
      </c>
      <c r="AJ68" s="114">
        <f t="shared" si="54"/>
        <v>6.4324236954768224E-3</v>
      </c>
      <c r="AL68" s="148">
        <v>0.13</v>
      </c>
      <c r="AM68" s="149"/>
      <c r="AN68" s="150">
        <f>AN67*AL68</f>
        <v>318.9312425</v>
      </c>
      <c r="AO68" s="151"/>
      <c r="AP68" s="152">
        <f t="shared" si="59"/>
        <v>1.0153000000000247</v>
      </c>
      <c r="AQ68" s="114">
        <f t="shared" si="55"/>
        <v>3.1936114685410118E-3</v>
      </c>
    </row>
    <row r="69" spans="1:43" s="85" customFormat="1" x14ac:dyDescent="0.2">
      <c r="B69" s="153" t="s">
        <v>53</v>
      </c>
      <c r="C69" s="79"/>
      <c r="D69" s="79"/>
      <c r="E69" s="79"/>
      <c r="F69" s="154"/>
      <c r="G69" s="155"/>
      <c r="H69" s="146">
        <f>H67+H68</f>
        <v>2700.8235090000003</v>
      </c>
      <c r="I69" s="147"/>
      <c r="J69" s="147"/>
      <c r="K69" s="147"/>
      <c r="L69" s="150">
        <f>L67+L68</f>
        <v>2695.7870425000001</v>
      </c>
      <c r="M69" s="151"/>
      <c r="N69" s="152">
        <f t="shared" si="56"/>
        <v>-5.0364665000001878</v>
      </c>
      <c r="O69" s="114">
        <f t="shared" si="57"/>
        <v>-1.8647891960422755E-3</v>
      </c>
      <c r="Q69" s="147"/>
      <c r="R69" s="147"/>
      <c r="S69" s="150">
        <f>S67+S68</f>
        <v>2726.3252924999997</v>
      </c>
      <c r="T69" s="151"/>
      <c r="U69" s="152">
        <f t="shared" si="1"/>
        <v>30.538249999999607</v>
      </c>
      <c r="V69" s="114">
        <f t="shared" si="52"/>
        <v>1.1328138876904483E-2</v>
      </c>
      <c r="X69" s="147"/>
      <c r="Y69" s="147"/>
      <c r="Z69" s="150">
        <f>Z67+Z68</f>
        <v>2745.7612924999994</v>
      </c>
      <c r="AA69" s="151"/>
      <c r="AB69" s="152">
        <f t="shared" si="3"/>
        <v>19.435999999999694</v>
      </c>
      <c r="AC69" s="114">
        <f t="shared" si="53"/>
        <v>7.1290098996870518E-3</v>
      </c>
      <c r="AE69" s="147"/>
      <c r="AF69" s="147"/>
      <c r="AG69" s="150">
        <f>AG67+AG68</f>
        <v>2763.4231924999995</v>
      </c>
      <c r="AH69" s="151"/>
      <c r="AI69" s="152">
        <f t="shared" si="58"/>
        <v>17.66190000000006</v>
      </c>
      <c r="AJ69" s="114">
        <f t="shared" si="54"/>
        <v>6.4324236954768216E-3</v>
      </c>
      <c r="AL69" s="147"/>
      <c r="AM69" s="147"/>
      <c r="AN69" s="150">
        <f>AN67+AN68</f>
        <v>2772.2484924999999</v>
      </c>
      <c r="AO69" s="151"/>
      <c r="AP69" s="152">
        <f t="shared" si="59"/>
        <v>8.8253000000004249</v>
      </c>
      <c r="AQ69" s="114">
        <f t="shared" si="55"/>
        <v>3.1936114685410882E-3</v>
      </c>
    </row>
    <row r="70" spans="1:43" s="85" customFormat="1" ht="15.75" customHeight="1" x14ac:dyDescent="0.2">
      <c r="B70" s="269" t="s">
        <v>54</v>
      </c>
      <c r="C70" s="269"/>
      <c r="D70" s="269"/>
      <c r="E70" s="79"/>
      <c r="F70" s="154"/>
      <c r="G70" s="155"/>
      <c r="H70" s="156">
        <f>ROUND(-H69*10%,2)</f>
        <v>-270.08</v>
      </c>
      <c r="I70" s="147"/>
      <c r="J70" s="147"/>
      <c r="K70" s="147"/>
      <c r="L70" s="157">
        <f>ROUND(-L69*10%,2)</f>
        <v>-269.58</v>
      </c>
      <c r="M70" s="151"/>
      <c r="N70" s="157">
        <f t="shared" si="56"/>
        <v>0.5</v>
      </c>
      <c r="O70" s="119">
        <f t="shared" si="57"/>
        <v>-1.8513033175355451E-3</v>
      </c>
      <c r="Q70" s="147"/>
      <c r="R70" s="147"/>
      <c r="S70" s="157">
        <f>ROUND(-S69*10%,2)</f>
        <v>-272.63</v>
      </c>
      <c r="T70" s="151"/>
      <c r="U70" s="157">
        <f t="shared" si="1"/>
        <v>-3.0500000000000114</v>
      </c>
      <c r="V70" s="119">
        <f t="shared" si="52"/>
        <v>1.1313895689591258E-2</v>
      </c>
      <c r="X70" s="147"/>
      <c r="Y70" s="147"/>
      <c r="Z70" s="157">
        <f>ROUND(-Z69*10%,2)</f>
        <v>-274.58</v>
      </c>
      <c r="AA70" s="151"/>
      <c r="AB70" s="157">
        <f t="shared" si="3"/>
        <v>-1.9499999999999886</v>
      </c>
      <c r="AC70" s="119">
        <f t="shared" si="53"/>
        <v>7.1525510765505949E-3</v>
      </c>
      <c r="AE70" s="147"/>
      <c r="AF70" s="147"/>
      <c r="AG70" s="157">
        <f>ROUND(-AG69*10%,2)</f>
        <v>-276.33999999999997</v>
      </c>
      <c r="AH70" s="151"/>
      <c r="AI70" s="157">
        <f t="shared" si="58"/>
        <v>-1.7599999999999909</v>
      </c>
      <c r="AJ70" s="119">
        <f t="shared" si="54"/>
        <v>6.4097894966858148E-3</v>
      </c>
      <c r="AL70" s="147"/>
      <c r="AM70" s="147"/>
      <c r="AN70" s="157">
        <f>ROUND(-AN69*10%,2)</f>
        <v>-277.22000000000003</v>
      </c>
      <c r="AO70" s="151"/>
      <c r="AP70" s="157">
        <f t="shared" si="59"/>
        <v>-0.8800000000000523</v>
      </c>
      <c r="AQ70" s="119">
        <f t="shared" si="55"/>
        <v>3.1844828834046912E-3</v>
      </c>
    </row>
    <row r="71" spans="1:43" s="85" customFormat="1" ht="13.5" thickBot="1" x14ac:dyDescent="0.25">
      <c r="B71" s="266" t="s">
        <v>57</v>
      </c>
      <c r="C71" s="266"/>
      <c r="D71" s="266"/>
      <c r="E71" s="158"/>
      <c r="F71" s="159"/>
      <c r="G71" s="160"/>
      <c r="H71" s="161">
        <f>SUM(H69:H70)</f>
        <v>2430.7435090000004</v>
      </c>
      <c r="I71" s="162"/>
      <c r="J71" s="162"/>
      <c r="K71" s="162"/>
      <c r="L71" s="163">
        <f>SUM(L69:L70)</f>
        <v>2426.2070425000002</v>
      </c>
      <c r="M71" s="164"/>
      <c r="N71" s="165">
        <f t="shared" si="56"/>
        <v>-4.5364665000001878</v>
      </c>
      <c r="O71" s="166">
        <f t="shared" si="57"/>
        <v>-1.8662876124953532E-3</v>
      </c>
      <c r="Q71" s="162"/>
      <c r="R71" s="162"/>
      <c r="S71" s="163">
        <f>SUM(S69:S70)</f>
        <v>2453.6952924999996</v>
      </c>
      <c r="T71" s="164"/>
      <c r="U71" s="165">
        <f t="shared" si="1"/>
        <v>27.488249999999425</v>
      </c>
      <c r="V71" s="166">
        <f t="shared" si="52"/>
        <v>1.1329721461724519E-2</v>
      </c>
      <c r="X71" s="162"/>
      <c r="Y71" s="162"/>
      <c r="Z71" s="163">
        <f>SUM(Z69:Z70)</f>
        <v>2471.1812924999995</v>
      </c>
      <c r="AA71" s="164"/>
      <c r="AB71" s="165">
        <f t="shared" si="3"/>
        <v>17.485999999999876</v>
      </c>
      <c r="AC71" s="166">
        <f t="shared" si="53"/>
        <v>7.1263942403312405E-3</v>
      </c>
      <c r="AE71" s="162"/>
      <c r="AF71" s="162"/>
      <c r="AG71" s="163">
        <f>SUM(AG69:AG70)</f>
        <v>2487.0831924999993</v>
      </c>
      <c r="AH71" s="164"/>
      <c r="AI71" s="165">
        <f t="shared" si="58"/>
        <v>15.901899999999841</v>
      </c>
      <c r="AJ71" s="166">
        <f t="shared" si="54"/>
        <v>6.4349386458459707E-3</v>
      </c>
      <c r="AL71" s="162"/>
      <c r="AM71" s="162"/>
      <c r="AN71" s="163">
        <f>SUM(AN69:AN70)</f>
        <v>2495.0284924999996</v>
      </c>
      <c r="AO71" s="164"/>
      <c r="AP71" s="165">
        <f t="shared" si="59"/>
        <v>7.9453000000003158</v>
      </c>
      <c r="AQ71" s="166">
        <f t="shared" si="55"/>
        <v>3.1946257463200309E-3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8:D49 D40:D46">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3"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from>
                    <xdr:col>6</xdr:col>
                    <xdr:colOff>476250</xdr:colOff>
                    <xdr:row>16</xdr:row>
                    <xdr:rowOff>171450</xdr:rowOff>
                  </from>
                  <to>
                    <xdr:col>9</xdr:col>
                    <xdr:colOff>390525</xdr:colOff>
                    <xdr:row>18</xdr:row>
                    <xdr:rowOff>28575</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from>
                    <xdr:col>9</xdr:col>
                    <xdr:colOff>361950</xdr:colOff>
                    <xdr:row>16</xdr:row>
                    <xdr:rowOff>114300</xdr:rowOff>
                  </from>
                  <to>
                    <xdr:col>15</xdr:col>
                    <xdr:colOff>104775</xdr:colOff>
                    <xdr:row>18</xdr:row>
                    <xdr:rowOff>133350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Q92"/>
  <sheetViews>
    <sheetView showGridLines="0" view="pageBreakPreview" topLeftCell="A34" zoomScale="60" zoomScaleNormal="8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9.85546875" style="6" bestFit="1" customWidth="1"/>
    <col min="8" max="8" width="15.140625" style="6" bestFit="1" customWidth="1"/>
    <col min="9" max="9" width="2.85546875" style="6" customWidth="1"/>
    <col min="10" max="10" width="12.7109375" style="6" bestFit="1" customWidth="1"/>
    <col min="11" max="11" width="9.85546875" style="6" bestFit="1" customWidth="1"/>
    <col min="12" max="12" width="16.85546875" style="6" bestFit="1" customWidth="1"/>
    <col min="13" max="13" width="2.85546875" style="6" customWidth="1"/>
    <col min="14" max="14" width="16.5703125" style="6" bestFit="1" customWidth="1"/>
    <col min="15" max="15" width="12.7109375" style="6" bestFit="1" customWidth="1"/>
    <col min="16" max="16" width="3.85546875" style="6" customWidth="1"/>
    <col min="17" max="17" width="12.5703125" style="6" bestFit="1" customWidth="1"/>
    <col min="18" max="18" width="9.85546875" style="6" bestFit="1" customWidth="1"/>
    <col min="19" max="19" width="14.85546875" style="6" bestFit="1" customWidth="1"/>
    <col min="20" max="20" width="2.7109375" style="6" bestFit="1" customWidth="1"/>
    <col min="21" max="21" width="16.28515625" style="6" bestFit="1" customWidth="1"/>
    <col min="22" max="22" width="12" style="6" bestFit="1" customWidth="1"/>
    <col min="23" max="23" width="4.5703125" style="6" customWidth="1"/>
    <col min="24" max="24" width="12.7109375" style="6" bestFit="1" customWidth="1"/>
    <col min="25" max="25" width="9.85546875" style="6" bestFit="1" customWidth="1"/>
    <col min="26" max="26" width="15.140625" style="6" bestFit="1" customWidth="1"/>
    <col min="27" max="27" width="2.7109375" style="6" bestFit="1" customWidth="1"/>
    <col min="28" max="28" width="11.85546875" style="6" bestFit="1" customWidth="1"/>
    <col min="29" max="29" width="12" style="6" bestFit="1" customWidth="1"/>
    <col min="30" max="30" width="4.5703125" style="6" customWidth="1"/>
    <col min="31" max="31" width="12.7109375" style="6" bestFit="1" customWidth="1"/>
    <col min="32" max="32" width="9.85546875" style="6" bestFit="1" customWidth="1"/>
    <col min="33" max="33" width="14.85546875" style="6" bestFit="1" customWidth="1"/>
    <col min="34" max="34" width="2.7109375" style="6" bestFit="1" customWidth="1"/>
    <col min="35" max="35" width="11.85546875" style="6" bestFit="1" customWidth="1"/>
    <col min="36" max="36" width="12" style="6" bestFit="1" customWidth="1"/>
    <col min="37" max="37" width="4.5703125" style="6" customWidth="1"/>
    <col min="38" max="38" width="12.28515625" style="6" bestFit="1" customWidth="1"/>
    <col min="39" max="39" width="9.85546875" style="6" bestFit="1" customWidth="1"/>
    <col min="40" max="40" width="14.8554687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72</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f>51100*1</f>
        <v>51100</v>
      </c>
      <c r="G18" s="12" t="s">
        <v>7</v>
      </c>
    </row>
    <row r="19" spans="2:43" x14ac:dyDescent="0.2">
      <c r="B19" s="11"/>
      <c r="F19" s="13">
        <v>50</v>
      </c>
      <c r="G19" s="6" t="s">
        <v>73</v>
      </c>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24">
        <v>260.82</v>
      </c>
      <c r="G23" s="25">
        <v>1</v>
      </c>
      <c r="H23" s="26">
        <f>G23*F23</f>
        <v>260.82</v>
      </c>
      <c r="I23" s="27"/>
      <c r="J23" s="28">
        <f>+'Proposed Rates'!D9</f>
        <v>200</v>
      </c>
      <c r="K23" s="29">
        <v>1</v>
      </c>
      <c r="L23" s="26">
        <f>K23*J23</f>
        <v>200</v>
      </c>
      <c r="M23" s="27"/>
      <c r="N23" s="30">
        <f>L23-H23</f>
        <v>-60.819999999999993</v>
      </c>
      <c r="O23" s="31">
        <f>IF((H23)=0,"",(N23/H23))</f>
        <v>-0.2331876389847404</v>
      </c>
      <c r="Q23" s="28">
        <f>+'Proposed Rates'!E9</f>
        <v>200</v>
      </c>
      <c r="R23" s="29">
        <v>1</v>
      </c>
      <c r="S23" s="26">
        <f>R23*Q23</f>
        <v>200</v>
      </c>
      <c r="T23" s="27"/>
      <c r="U23" s="30">
        <f>S23-L23</f>
        <v>0</v>
      </c>
      <c r="V23" s="31">
        <f>IF((L23)=0,"",(U23/L23))</f>
        <v>0</v>
      </c>
      <c r="X23" s="28">
        <f>+'Proposed Rates'!F9</f>
        <v>200</v>
      </c>
      <c r="Y23" s="29">
        <v>1</v>
      </c>
      <c r="Z23" s="26">
        <f>Y23*X23</f>
        <v>200</v>
      </c>
      <c r="AA23" s="27"/>
      <c r="AB23" s="30">
        <f>Z23-S23</f>
        <v>0</v>
      </c>
      <c r="AC23" s="31">
        <f>IF((S23)=0,"",(AB23/S23))</f>
        <v>0</v>
      </c>
      <c r="AE23" s="28">
        <f>+'Proposed Rates'!G9</f>
        <v>200</v>
      </c>
      <c r="AF23" s="29">
        <v>1</v>
      </c>
      <c r="AG23" s="26">
        <f>AF23*AE23</f>
        <v>200</v>
      </c>
      <c r="AH23" s="27"/>
      <c r="AI23" s="30">
        <f>AG23-Z23</f>
        <v>0</v>
      </c>
      <c r="AJ23" s="31">
        <f>IF((Z23)=0,"",(AI23/Z23))</f>
        <v>0</v>
      </c>
      <c r="AL23" s="28">
        <f>+'Proposed Rates'!H9</f>
        <v>200</v>
      </c>
      <c r="AM23" s="29">
        <v>1</v>
      </c>
      <c r="AN23" s="26">
        <f>AM23*AL23</f>
        <v>200</v>
      </c>
      <c r="AO23" s="27"/>
      <c r="AP23" s="30">
        <f>AN23-AG23</f>
        <v>0</v>
      </c>
      <c r="AQ23" s="31">
        <f>IF((AG23)=0,"",(AP23/AG23))</f>
        <v>0</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74</v>
      </c>
      <c r="E29" s="23"/>
      <c r="F29" s="24">
        <v>3.5691000000000002</v>
      </c>
      <c r="G29" s="51">
        <f>+$F$19</f>
        <v>50</v>
      </c>
      <c r="H29" s="26">
        <f t="shared" si="0"/>
        <v>178.45500000000001</v>
      </c>
      <c r="I29" s="27"/>
      <c r="J29" s="28">
        <f>+'Proposed Rates'!D22</f>
        <v>4.0776000000000003</v>
      </c>
      <c r="K29" s="51">
        <f>+$F$19</f>
        <v>50</v>
      </c>
      <c r="L29" s="26">
        <f t="shared" si="9"/>
        <v>203.88000000000002</v>
      </c>
      <c r="M29" s="27"/>
      <c r="N29" s="30">
        <f t="shared" si="10"/>
        <v>25.425000000000011</v>
      </c>
      <c r="O29" s="31">
        <f t="shared" si="11"/>
        <v>0.14247289232579646</v>
      </c>
      <c r="Q29" s="28">
        <f>+'Proposed Rates'!E22</f>
        <v>4.3250000000000002</v>
      </c>
      <c r="R29" s="51">
        <f>+$F$19</f>
        <v>50</v>
      </c>
      <c r="S29" s="26">
        <f t="shared" si="12"/>
        <v>216.25</v>
      </c>
      <c r="T29" s="27"/>
      <c r="U29" s="30">
        <f t="shared" si="1"/>
        <v>12.369999999999976</v>
      </c>
      <c r="V29" s="31">
        <f t="shared" si="2"/>
        <v>6.0672944869530974E-2</v>
      </c>
      <c r="X29" s="28">
        <f>+'Proposed Rates'!F22</f>
        <v>4.5835999999999997</v>
      </c>
      <c r="Y29" s="51">
        <f>+$F$19</f>
        <v>50</v>
      </c>
      <c r="Z29" s="26">
        <f t="shared" si="13"/>
        <v>229.17999999999998</v>
      </c>
      <c r="AA29" s="27"/>
      <c r="AB29" s="30">
        <f t="shared" si="3"/>
        <v>12.929999999999978</v>
      </c>
      <c r="AC29" s="31">
        <f t="shared" si="4"/>
        <v>5.9791907514450765E-2</v>
      </c>
      <c r="AE29" s="28">
        <f>+'Proposed Rates'!G22</f>
        <v>4.8148</v>
      </c>
      <c r="AF29" s="51">
        <f>+$F$19</f>
        <v>50</v>
      </c>
      <c r="AG29" s="26">
        <f t="shared" si="14"/>
        <v>240.74</v>
      </c>
      <c r="AH29" s="27"/>
      <c r="AI29" s="30">
        <f t="shared" si="5"/>
        <v>11.560000000000031</v>
      </c>
      <c r="AJ29" s="31">
        <f t="shared" si="6"/>
        <v>5.0440701631905192E-2</v>
      </c>
      <c r="AL29" s="28">
        <f>+'Proposed Rates'!H22</f>
        <v>4.9416000000000002</v>
      </c>
      <c r="AM29" s="51">
        <f>+$F$19</f>
        <v>50</v>
      </c>
      <c r="AN29" s="26">
        <f t="shared" si="15"/>
        <v>247.08</v>
      </c>
      <c r="AO29" s="27"/>
      <c r="AP29" s="30">
        <f t="shared" si="7"/>
        <v>6.3400000000000034</v>
      </c>
      <c r="AQ29" s="31">
        <f t="shared" si="8"/>
        <v>2.6335465647586622E-2</v>
      </c>
    </row>
    <row r="30" spans="2:43" x14ac:dyDescent="0.2">
      <c r="B30" s="21" t="s">
        <v>31</v>
      </c>
      <c r="C30" s="21"/>
      <c r="D30" s="22"/>
      <c r="E30" s="23"/>
      <c r="F30" s="24"/>
      <c r="G30" s="25">
        <f t="shared" ref="G30" si="16">$F$18</f>
        <v>51100</v>
      </c>
      <c r="H30" s="26">
        <f t="shared" si="0"/>
        <v>0</v>
      </c>
      <c r="I30" s="27"/>
      <c r="J30" s="28"/>
      <c r="K30" s="25">
        <f t="shared" ref="K30:K38" si="17">$F$18</f>
        <v>51100</v>
      </c>
      <c r="L30" s="26">
        <f t="shared" si="9"/>
        <v>0</v>
      </c>
      <c r="M30" s="27"/>
      <c r="N30" s="30">
        <f t="shared" si="10"/>
        <v>0</v>
      </c>
      <c r="O30" s="31" t="str">
        <f t="shared" si="11"/>
        <v/>
      </c>
      <c r="Q30" s="28"/>
      <c r="R30" s="25">
        <f t="shared" ref="R30:R38" si="18">$F$18</f>
        <v>51100</v>
      </c>
      <c r="S30" s="26">
        <f t="shared" si="12"/>
        <v>0</v>
      </c>
      <c r="T30" s="27"/>
      <c r="U30" s="30">
        <f t="shared" si="1"/>
        <v>0</v>
      </c>
      <c r="V30" s="31" t="str">
        <f t="shared" si="2"/>
        <v/>
      </c>
      <c r="X30" s="28"/>
      <c r="Y30" s="25">
        <f t="shared" ref="Y30:Y38" si="19">$F$18</f>
        <v>51100</v>
      </c>
      <c r="Z30" s="26">
        <f t="shared" si="13"/>
        <v>0</v>
      </c>
      <c r="AA30" s="27"/>
      <c r="AB30" s="30">
        <f t="shared" si="3"/>
        <v>0</v>
      </c>
      <c r="AC30" s="31" t="str">
        <f t="shared" si="4"/>
        <v/>
      </c>
      <c r="AE30" s="28"/>
      <c r="AF30" s="25">
        <f t="shared" ref="AF30:AF38" si="20">$F$18</f>
        <v>51100</v>
      </c>
      <c r="AG30" s="26">
        <f t="shared" si="14"/>
        <v>0</v>
      </c>
      <c r="AH30" s="27"/>
      <c r="AI30" s="30">
        <f t="shared" si="5"/>
        <v>0</v>
      </c>
      <c r="AJ30" s="31" t="str">
        <f t="shared" si="6"/>
        <v/>
      </c>
      <c r="AL30" s="28"/>
      <c r="AM30" s="25">
        <f t="shared" ref="AM30:AM38" si="21">$F$18</f>
        <v>51100</v>
      </c>
      <c r="AN30" s="26">
        <f t="shared" si="15"/>
        <v>0</v>
      </c>
      <c r="AO30" s="27"/>
      <c r="AP30" s="30">
        <f t="shared" si="7"/>
        <v>0</v>
      </c>
      <c r="AQ30" s="31" t="str">
        <f t="shared" si="8"/>
        <v/>
      </c>
    </row>
    <row r="31" spans="2:43" x14ac:dyDescent="0.2">
      <c r="B31" s="21" t="s">
        <v>32</v>
      </c>
      <c r="C31" s="21"/>
      <c r="D31" s="22" t="s">
        <v>74</v>
      </c>
      <c r="E31" s="23"/>
      <c r="F31" s="24">
        <v>0</v>
      </c>
      <c r="G31" s="51">
        <f>+$F$19</f>
        <v>50</v>
      </c>
      <c r="H31" s="26">
        <f t="shared" si="0"/>
        <v>0</v>
      </c>
      <c r="I31" s="27"/>
      <c r="J31" s="28">
        <f>+'Proposed Rates'!D69</f>
        <v>-7.7109999999999998E-2</v>
      </c>
      <c r="K31" s="51">
        <f>+$F$19</f>
        <v>50</v>
      </c>
      <c r="L31" s="26">
        <f t="shared" si="9"/>
        <v>-3.8554999999999997</v>
      </c>
      <c r="M31" s="27"/>
      <c r="N31" s="30">
        <f t="shared" si="10"/>
        <v>-3.8554999999999997</v>
      </c>
      <c r="O31" s="31" t="str">
        <f t="shared" si="11"/>
        <v/>
      </c>
      <c r="Q31" s="28"/>
      <c r="R31" s="51">
        <f>+$F$19</f>
        <v>50</v>
      </c>
      <c r="S31" s="26">
        <f t="shared" si="12"/>
        <v>0</v>
      </c>
      <c r="T31" s="27"/>
      <c r="U31" s="30">
        <f t="shared" si="1"/>
        <v>3.8554999999999997</v>
      </c>
      <c r="V31" s="31">
        <f t="shared" si="2"/>
        <v>-1</v>
      </c>
      <c r="X31" s="28"/>
      <c r="Y31" s="51">
        <f>+$F$19</f>
        <v>50</v>
      </c>
      <c r="Z31" s="26">
        <f t="shared" si="13"/>
        <v>0</v>
      </c>
      <c r="AA31" s="27"/>
      <c r="AB31" s="30">
        <f t="shared" si="3"/>
        <v>0</v>
      </c>
      <c r="AC31" s="31" t="str">
        <f t="shared" si="4"/>
        <v/>
      </c>
      <c r="AE31" s="28"/>
      <c r="AF31" s="51">
        <f>+$F$19</f>
        <v>50</v>
      </c>
      <c r="AG31" s="26">
        <f t="shared" si="14"/>
        <v>0</v>
      </c>
      <c r="AH31" s="27"/>
      <c r="AI31" s="30">
        <f t="shared" si="5"/>
        <v>0</v>
      </c>
      <c r="AJ31" s="31" t="str">
        <f t="shared" si="6"/>
        <v/>
      </c>
      <c r="AL31" s="28"/>
      <c r="AM31" s="51">
        <f>+$F$19</f>
        <v>50</v>
      </c>
      <c r="AN31" s="26">
        <f t="shared" si="15"/>
        <v>0</v>
      </c>
      <c r="AO31" s="27"/>
      <c r="AP31" s="30">
        <f t="shared" si="7"/>
        <v>0</v>
      </c>
      <c r="AQ31" s="31" t="str">
        <f t="shared" si="8"/>
        <v/>
      </c>
    </row>
    <row r="32" spans="2:43" x14ac:dyDescent="0.2">
      <c r="B32" s="33"/>
      <c r="C32" s="21"/>
      <c r="D32" s="22"/>
      <c r="E32" s="23"/>
      <c r="F32" s="24"/>
      <c r="G32" s="25">
        <f t="shared" ref="G32:G38" si="22">$F$18</f>
        <v>51100</v>
      </c>
      <c r="H32" s="26">
        <f t="shared" si="0"/>
        <v>0</v>
      </c>
      <c r="I32" s="27"/>
      <c r="J32" s="28"/>
      <c r="K32" s="25">
        <f t="shared" si="17"/>
        <v>51100</v>
      </c>
      <c r="L32" s="26">
        <f t="shared" si="9"/>
        <v>0</v>
      </c>
      <c r="M32" s="27"/>
      <c r="N32" s="30">
        <f t="shared" si="10"/>
        <v>0</v>
      </c>
      <c r="O32" s="31" t="str">
        <f t="shared" si="11"/>
        <v/>
      </c>
      <c r="Q32" s="28"/>
      <c r="R32" s="25">
        <f t="shared" si="18"/>
        <v>51100</v>
      </c>
      <c r="S32" s="26">
        <f t="shared" si="12"/>
        <v>0</v>
      </c>
      <c r="T32" s="27"/>
      <c r="U32" s="30">
        <f t="shared" si="1"/>
        <v>0</v>
      </c>
      <c r="V32" s="31" t="str">
        <f t="shared" si="2"/>
        <v/>
      </c>
      <c r="X32" s="28"/>
      <c r="Y32" s="25">
        <f t="shared" si="19"/>
        <v>51100</v>
      </c>
      <c r="Z32" s="26">
        <f t="shared" si="13"/>
        <v>0</v>
      </c>
      <c r="AA32" s="27"/>
      <c r="AB32" s="30">
        <f t="shared" si="3"/>
        <v>0</v>
      </c>
      <c r="AC32" s="31" t="str">
        <f t="shared" si="4"/>
        <v/>
      </c>
      <c r="AE32" s="28"/>
      <c r="AF32" s="25">
        <f t="shared" si="20"/>
        <v>51100</v>
      </c>
      <c r="AG32" s="26">
        <f t="shared" si="14"/>
        <v>0</v>
      </c>
      <c r="AH32" s="27"/>
      <c r="AI32" s="30">
        <f t="shared" si="5"/>
        <v>0</v>
      </c>
      <c r="AJ32" s="31" t="str">
        <f t="shared" si="6"/>
        <v/>
      </c>
      <c r="AL32" s="28"/>
      <c r="AM32" s="25">
        <f t="shared" si="21"/>
        <v>51100</v>
      </c>
      <c r="AN32" s="26">
        <f t="shared" si="15"/>
        <v>0</v>
      </c>
      <c r="AO32" s="27"/>
      <c r="AP32" s="30">
        <f t="shared" si="7"/>
        <v>0</v>
      </c>
      <c r="AQ32" s="31" t="str">
        <f t="shared" si="8"/>
        <v/>
      </c>
    </row>
    <row r="33" spans="2:43" x14ac:dyDescent="0.2">
      <c r="B33" s="33"/>
      <c r="C33" s="21"/>
      <c r="D33" s="22"/>
      <c r="E33" s="23"/>
      <c r="F33" s="24"/>
      <c r="G33" s="25">
        <f t="shared" si="22"/>
        <v>51100</v>
      </c>
      <c r="H33" s="26">
        <f t="shared" si="0"/>
        <v>0</v>
      </c>
      <c r="I33" s="27"/>
      <c r="J33" s="28"/>
      <c r="K33" s="25">
        <f t="shared" si="17"/>
        <v>51100</v>
      </c>
      <c r="L33" s="26">
        <f t="shared" si="9"/>
        <v>0</v>
      </c>
      <c r="M33" s="27"/>
      <c r="N33" s="30">
        <f t="shared" si="10"/>
        <v>0</v>
      </c>
      <c r="O33" s="31" t="str">
        <f t="shared" si="11"/>
        <v/>
      </c>
      <c r="Q33" s="28"/>
      <c r="R33" s="25">
        <f t="shared" si="18"/>
        <v>51100</v>
      </c>
      <c r="S33" s="26">
        <f t="shared" si="12"/>
        <v>0</v>
      </c>
      <c r="T33" s="27"/>
      <c r="U33" s="30">
        <f t="shared" si="1"/>
        <v>0</v>
      </c>
      <c r="V33" s="31" t="str">
        <f t="shared" si="2"/>
        <v/>
      </c>
      <c r="X33" s="28"/>
      <c r="Y33" s="25">
        <f t="shared" si="19"/>
        <v>51100</v>
      </c>
      <c r="Z33" s="26">
        <f t="shared" si="13"/>
        <v>0</v>
      </c>
      <c r="AA33" s="27"/>
      <c r="AB33" s="30">
        <f t="shared" si="3"/>
        <v>0</v>
      </c>
      <c r="AC33" s="31" t="str">
        <f t="shared" si="4"/>
        <v/>
      </c>
      <c r="AE33" s="28"/>
      <c r="AF33" s="25">
        <f t="shared" si="20"/>
        <v>51100</v>
      </c>
      <c r="AG33" s="26">
        <f t="shared" si="14"/>
        <v>0</v>
      </c>
      <c r="AH33" s="27"/>
      <c r="AI33" s="30">
        <f t="shared" si="5"/>
        <v>0</v>
      </c>
      <c r="AJ33" s="31" t="str">
        <f t="shared" si="6"/>
        <v/>
      </c>
      <c r="AL33" s="28"/>
      <c r="AM33" s="25">
        <f t="shared" si="21"/>
        <v>51100</v>
      </c>
      <c r="AN33" s="26">
        <f t="shared" si="15"/>
        <v>0</v>
      </c>
      <c r="AO33" s="27"/>
      <c r="AP33" s="30">
        <f t="shared" si="7"/>
        <v>0</v>
      </c>
      <c r="AQ33" s="31" t="str">
        <f t="shared" si="8"/>
        <v/>
      </c>
    </row>
    <row r="34" spans="2:43" x14ac:dyDescent="0.2">
      <c r="B34" s="33"/>
      <c r="C34" s="21"/>
      <c r="D34" s="22"/>
      <c r="E34" s="23"/>
      <c r="F34" s="24"/>
      <c r="G34" s="25">
        <f t="shared" si="22"/>
        <v>51100</v>
      </c>
      <c r="H34" s="26">
        <f t="shared" si="0"/>
        <v>0</v>
      </c>
      <c r="I34" s="27"/>
      <c r="J34" s="28"/>
      <c r="K34" s="25">
        <f t="shared" si="17"/>
        <v>51100</v>
      </c>
      <c r="L34" s="26">
        <f t="shared" si="9"/>
        <v>0</v>
      </c>
      <c r="M34" s="27"/>
      <c r="N34" s="30">
        <f t="shared" si="10"/>
        <v>0</v>
      </c>
      <c r="O34" s="31" t="str">
        <f t="shared" si="11"/>
        <v/>
      </c>
      <c r="Q34" s="28"/>
      <c r="R34" s="25">
        <f t="shared" si="18"/>
        <v>51100</v>
      </c>
      <c r="S34" s="26">
        <f t="shared" si="12"/>
        <v>0</v>
      </c>
      <c r="T34" s="27"/>
      <c r="U34" s="30">
        <f t="shared" si="1"/>
        <v>0</v>
      </c>
      <c r="V34" s="31" t="str">
        <f t="shared" si="2"/>
        <v/>
      </c>
      <c r="X34" s="28"/>
      <c r="Y34" s="25">
        <f t="shared" si="19"/>
        <v>51100</v>
      </c>
      <c r="Z34" s="26">
        <f t="shared" si="13"/>
        <v>0</v>
      </c>
      <c r="AA34" s="27"/>
      <c r="AB34" s="30">
        <f t="shared" si="3"/>
        <v>0</v>
      </c>
      <c r="AC34" s="31" t="str">
        <f t="shared" si="4"/>
        <v/>
      </c>
      <c r="AE34" s="28"/>
      <c r="AF34" s="25">
        <f t="shared" si="20"/>
        <v>51100</v>
      </c>
      <c r="AG34" s="26">
        <f t="shared" si="14"/>
        <v>0</v>
      </c>
      <c r="AH34" s="27"/>
      <c r="AI34" s="30">
        <f t="shared" si="5"/>
        <v>0</v>
      </c>
      <c r="AJ34" s="31" t="str">
        <f t="shared" si="6"/>
        <v/>
      </c>
      <c r="AL34" s="28"/>
      <c r="AM34" s="25">
        <f t="shared" si="21"/>
        <v>51100</v>
      </c>
      <c r="AN34" s="26">
        <f t="shared" si="15"/>
        <v>0</v>
      </c>
      <c r="AO34" s="27"/>
      <c r="AP34" s="30">
        <f t="shared" si="7"/>
        <v>0</v>
      </c>
      <c r="AQ34" s="31" t="str">
        <f t="shared" si="8"/>
        <v/>
      </c>
    </row>
    <row r="35" spans="2:43" x14ac:dyDescent="0.2">
      <c r="B35" s="33"/>
      <c r="C35" s="21"/>
      <c r="D35" s="22"/>
      <c r="E35" s="23"/>
      <c r="F35" s="24"/>
      <c r="G35" s="25">
        <f t="shared" si="22"/>
        <v>51100</v>
      </c>
      <c r="H35" s="26">
        <f t="shared" si="0"/>
        <v>0</v>
      </c>
      <c r="I35" s="27"/>
      <c r="J35" s="28"/>
      <c r="K35" s="25">
        <f t="shared" si="17"/>
        <v>51100</v>
      </c>
      <c r="L35" s="26">
        <f t="shared" si="9"/>
        <v>0</v>
      </c>
      <c r="M35" s="27"/>
      <c r="N35" s="30">
        <f t="shared" si="10"/>
        <v>0</v>
      </c>
      <c r="O35" s="31" t="str">
        <f t="shared" si="11"/>
        <v/>
      </c>
      <c r="Q35" s="28"/>
      <c r="R35" s="25">
        <f t="shared" si="18"/>
        <v>51100</v>
      </c>
      <c r="S35" s="26">
        <f t="shared" si="12"/>
        <v>0</v>
      </c>
      <c r="T35" s="27"/>
      <c r="U35" s="30">
        <f t="shared" si="1"/>
        <v>0</v>
      </c>
      <c r="V35" s="31" t="str">
        <f t="shared" si="2"/>
        <v/>
      </c>
      <c r="X35" s="28"/>
      <c r="Y35" s="25">
        <f t="shared" si="19"/>
        <v>51100</v>
      </c>
      <c r="Z35" s="26">
        <f t="shared" si="13"/>
        <v>0</v>
      </c>
      <c r="AA35" s="27"/>
      <c r="AB35" s="30">
        <f t="shared" si="3"/>
        <v>0</v>
      </c>
      <c r="AC35" s="31" t="str">
        <f t="shared" si="4"/>
        <v/>
      </c>
      <c r="AE35" s="28"/>
      <c r="AF35" s="25">
        <f t="shared" si="20"/>
        <v>51100</v>
      </c>
      <c r="AG35" s="26">
        <f t="shared" si="14"/>
        <v>0</v>
      </c>
      <c r="AH35" s="27"/>
      <c r="AI35" s="30">
        <f t="shared" si="5"/>
        <v>0</v>
      </c>
      <c r="AJ35" s="31" t="str">
        <f t="shared" si="6"/>
        <v/>
      </c>
      <c r="AL35" s="28"/>
      <c r="AM35" s="25">
        <f t="shared" si="21"/>
        <v>51100</v>
      </c>
      <c r="AN35" s="26">
        <f t="shared" si="15"/>
        <v>0</v>
      </c>
      <c r="AO35" s="27"/>
      <c r="AP35" s="30">
        <f t="shared" si="7"/>
        <v>0</v>
      </c>
      <c r="AQ35" s="31" t="str">
        <f t="shared" si="8"/>
        <v/>
      </c>
    </row>
    <row r="36" spans="2:43" x14ac:dyDescent="0.2">
      <c r="B36" s="33"/>
      <c r="C36" s="21"/>
      <c r="D36" s="22"/>
      <c r="E36" s="23"/>
      <c r="F36" s="24"/>
      <c r="G36" s="25">
        <f t="shared" si="22"/>
        <v>51100</v>
      </c>
      <c r="H36" s="26">
        <f t="shared" si="0"/>
        <v>0</v>
      </c>
      <c r="I36" s="27"/>
      <c r="J36" s="28"/>
      <c r="K36" s="25">
        <f t="shared" si="17"/>
        <v>51100</v>
      </c>
      <c r="L36" s="26">
        <f t="shared" si="9"/>
        <v>0</v>
      </c>
      <c r="M36" s="27"/>
      <c r="N36" s="30">
        <f t="shared" si="10"/>
        <v>0</v>
      </c>
      <c r="O36" s="31" t="str">
        <f t="shared" si="11"/>
        <v/>
      </c>
      <c r="Q36" s="28"/>
      <c r="R36" s="25">
        <f t="shared" si="18"/>
        <v>51100</v>
      </c>
      <c r="S36" s="26">
        <f t="shared" si="12"/>
        <v>0</v>
      </c>
      <c r="T36" s="27"/>
      <c r="U36" s="30">
        <f t="shared" si="1"/>
        <v>0</v>
      </c>
      <c r="V36" s="31" t="str">
        <f t="shared" si="2"/>
        <v/>
      </c>
      <c r="X36" s="28"/>
      <c r="Y36" s="25">
        <f t="shared" si="19"/>
        <v>51100</v>
      </c>
      <c r="Z36" s="26">
        <f t="shared" si="13"/>
        <v>0</v>
      </c>
      <c r="AA36" s="27"/>
      <c r="AB36" s="30">
        <f t="shared" si="3"/>
        <v>0</v>
      </c>
      <c r="AC36" s="31" t="str">
        <f t="shared" si="4"/>
        <v/>
      </c>
      <c r="AE36" s="28"/>
      <c r="AF36" s="25">
        <f t="shared" si="20"/>
        <v>51100</v>
      </c>
      <c r="AG36" s="26">
        <f t="shared" si="14"/>
        <v>0</v>
      </c>
      <c r="AH36" s="27"/>
      <c r="AI36" s="30">
        <f t="shared" si="5"/>
        <v>0</v>
      </c>
      <c r="AJ36" s="31" t="str">
        <f t="shared" si="6"/>
        <v/>
      </c>
      <c r="AL36" s="28"/>
      <c r="AM36" s="25">
        <f t="shared" si="21"/>
        <v>51100</v>
      </c>
      <c r="AN36" s="26">
        <f t="shared" si="15"/>
        <v>0</v>
      </c>
      <c r="AO36" s="27"/>
      <c r="AP36" s="30">
        <f t="shared" si="7"/>
        <v>0</v>
      </c>
      <c r="AQ36" s="31" t="str">
        <f t="shared" si="8"/>
        <v/>
      </c>
    </row>
    <row r="37" spans="2:43" x14ac:dyDescent="0.2">
      <c r="B37" s="33"/>
      <c r="C37" s="21"/>
      <c r="D37" s="22"/>
      <c r="E37" s="23"/>
      <c r="F37" s="24"/>
      <c r="G37" s="25">
        <f t="shared" si="22"/>
        <v>51100</v>
      </c>
      <c r="H37" s="26">
        <f t="shared" si="0"/>
        <v>0</v>
      </c>
      <c r="I37" s="27"/>
      <c r="J37" s="28"/>
      <c r="K37" s="25">
        <f t="shared" si="17"/>
        <v>51100</v>
      </c>
      <c r="L37" s="26">
        <f t="shared" si="9"/>
        <v>0</v>
      </c>
      <c r="M37" s="27"/>
      <c r="N37" s="30">
        <f t="shared" si="10"/>
        <v>0</v>
      </c>
      <c r="O37" s="31" t="str">
        <f t="shared" si="11"/>
        <v/>
      </c>
      <c r="Q37" s="28"/>
      <c r="R37" s="25">
        <f t="shared" si="18"/>
        <v>51100</v>
      </c>
      <c r="S37" s="26">
        <f t="shared" si="12"/>
        <v>0</v>
      </c>
      <c r="T37" s="27"/>
      <c r="U37" s="30">
        <f t="shared" si="1"/>
        <v>0</v>
      </c>
      <c r="V37" s="31" t="str">
        <f t="shared" si="2"/>
        <v/>
      </c>
      <c r="X37" s="28"/>
      <c r="Y37" s="25">
        <f t="shared" si="19"/>
        <v>51100</v>
      </c>
      <c r="Z37" s="26">
        <f t="shared" si="13"/>
        <v>0</v>
      </c>
      <c r="AA37" s="27"/>
      <c r="AB37" s="30">
        <f t="shared" si="3"/>
        <v>0</v>
      </c>
      <c r="AC37" s="31" t="str">
        <f t="shared" si="4"/>
        <v/>
      </c>
      <c r="AE37" s="28"/>
      <c r="AF37" s="25">
        <f t="shared" si="20"/>
        <v>51100</v>
      </c>
      <c r="AG37" s="26">
        <f t="shared" si="14"/>
        <v>0</v>
      </c>
      <c r="AH37" s="27"/>
      <c r="AI37" s="30">
        <f t="shared" si="5"/>
        <v>0</v>
      </c>
      <c r="AJ37" s="31" t="str">
        <f t="shared" si="6"/>
        <v/>
      </c>
      <c r="AL37" s="28"/>
      <c r="AM37" s="25">
        <f t="shared" si="21"/>
        <v>51100</v>
      </c>
      <c r="AN37" s="26">
        <f t="shared" si="15"/>
        <v>0</v>
      </c>
      <c r="AO37" s="27"/>
      <c r="AP37" s="30">
        <f t="shared" si="7"/>
        <v>0</v>
      </c>
      <c r="AQ37" s="31" t="str">
        <f t="shared" si="8"/>
        <v/>
      </c>
    </row>
    <row r="38" spans="2:43" x14ac:dyDescent="0.2">
      <c r="B38" s="33"/>
      <c r="C38" s="21"/>
      <c r="D38" s="22"/>
      <c r="E38" s="23"/>
      <c r="F38" s="24"/>
      <c r="G38" s="25">
        <f t="shared" si="22"/>
        <v>51100</v>
      </c>
      <c r="H38" s="26">
        <f t="shared" si="0"/>
        <v>0</v>
      </c>
      <c r="I38" s="27"/>
      <c r="J38" s="28"/>
      <c r="K38" s="25">
        <f t="shared" si="17"/>
        <v>51100</v>
      </c>
      <c r="L38" s="26">
        <f t="shared" si="9"/>
        <v>0</v>
      </c>
      <c r="M38" s="27"/>
      <c r="N38" s="30">
        <f t="shared" si="10"/>
        <v>0</v>
      </c>
      <c r="O38" s="31" t="str">
        <f t="shared" si="11"/>
        <v/>
      </c>
      <c r="Q38" s="28"/>
      <c r="R38" s="25">
        <f t="shared" si="18"/>
        <v>51100</v>
      </c>
      <c r="S38" s="26">
        <f t="shared" si="12"/>
        <v>0</v>
      </c>
      <c r="T38" s="27"/>
      <c r="U38" s="30">
        <f t="shared" si="1"/>
        <v>0</v>
      </c>
      <c r="V38" s="31" t="str">
        <f t="shared" si="2"/>
        <v/>
      </c>
      <c r="X38" s="28"/>
      <c r="Y38" s="25">
        <f t="shared" si="19"/>
        <v>51100</v>
      </c>
      <c r="Z38" s="26">
        <f t="shared" si="13"/>
        <v>0</v>
      </c>
      <c r="AA38" s="27"/>
      <c r="AB38" s="30">
        <f t="shared" si="3"/>
        <v>0</v>
      </c>
      <c r="AC38" s="31" t="str">
        <f t="shared" si="4"/>
        <v/>
      </c>
      <c r="AE38" s="28"/>
      <c r="AF38" s="25">
        <f t="shared" si="20"/>
        <v>51100</v>
      </c>
      <c r="AG38" s="26">
        <f t="shared" si="14"/>
        <v>0</v>
      </c>
      <c r="AH38" s="27"/>
      <c r="AI38" s="30">
        <f t="shared" si="5"/>
        <v>0</v>
      </c>
      <c r="AJ38" s="31" t="str">
        <f t="shared" si="6"/>
        <v/>
      </c>
      <c r="AL38" s="28"/>
      <c r="AM38" s="25">
        <f t="shared" si="21"/>
        <v>51100</v>
      </c>
      <c r="AN38" s="26">
        <f t="shared" si="15"/>
        <v>0</v>
      </c>
      <c r="AO38" s="27"/>
      <c r="AP38" s="30">
        <f t="shared" si="7"/>
        <v>0</v>
      </c>
      <c r="AQ38" s="31" t="str">
        <f t="shared" si="8"/>
        <v/>
      </c>
    </row>
    <row r="39" spans="2:43" s="45" customFormat="1" x14ac:dyDescent="0.2">
      <c r="B39" s="34" t="s">
        <v>33</v>
      </c>
      <c r="C39" s="35"/>
      <c r="D39" s="36"/>
      <c r="E39" s="35"/>
      <c r="F39" s="37"/>
      <c r="G39" s="38"/>
      <c r="H39" s="39">
        <f>SUM(H23:H38)</f>
        <v>439.27499999999998</v>
      </c>
      <c r="I39" s="40"/>
      <c r="J39" s="41"/>
      <c r="K39" s="42"/>
      <c r="L39" s="39">
        <f>SUM(L23:L38)</f>
        <v>400.02449999999999</v>
      </c>
      <c r="M39" s="40"/>
      <c r="N39" s="43">
        <f t="shared" si="10"/>
        <v>-39.250499999999988</v>
      </c>
      <c r="O39" s="44">
        <f t="shared" si="11"/>
        <v>-8.9352911046610875E-2</v>
      </c>
      <c r="Q39" s="41"/>
      <c r="R39" s="42"/>
      <c r="S39" s="39">
        <f>SUM(S23:S38)</f>
        <v>416.25</v>
      </c>
      <c r="T39" s="40"/>
      <c r="U39" s="43">
        <f t="shared" si="1"/>
        <v>16.225500000000011</v>
      </c>
      <c r="V39" s="44">
        <f t="shared" si="2"/>
        <v>4.0561265622480649E-2</v>
      </c>
      <c r="X39" s="41"/>
      <c r="Y39" s="42"/>
      <c r="Z39" s="39">
        <f>SUM(Z23:Z38)</f>
        <v>429.17999999999995</v>
      </c>
      <c r="AA39" s="40"/>
      <c r="AB39" s="43">
        <f t="shared" si="3"/>
        <v>12.92999999999995</v>
      </c>
      <c r="AC39" s="44">
        <f t="shared" si="4"/>
        <v>3.1063063063062942E-2</v>
      </c>
      <c r="AE39" s="41"/>
      <c r="AF39" s="42"/>
      <c r="AG39" s="39">
        <f>SUM(AG23:AG38)</f>
        <v>440.74</v>
      </c>
      <c r="AH39" s="40"/>
      <c r="AI39" s="43">
        <f t="shared" si="5"/>
        <v>11.560000000000059</v>
      </c>
      <c r="AJ39" s="44">
        <f t="shared" si="6"/>
        <v>2.6935085511906567E-2</v>
      </c>
      <c r="AL39" s="41"/>
      <c r="AM39" s="42"/>
      <c r="AN39" s="39">
        <f>SUM(AN23:AN38)</f>
        <v>447.08000000000004</v>
      </c>
      <c r="AO39" s="40"/>
      <c r="AP39" s="43">
        <f t="shared" si="7"/>
        <v>6.3400000000000318</v>
      </c>
      <c r="AQ39" s="44">
        <f t="shared" si="8"/>
        <v>1.4384898125879276E-2</v>
      </c>
    </row>
    <row r="40" spans="2:43" ht="38.25" x14ac:dyDescent="0.2">
      <c r="B40" s="178" t="s">
        <v>118</v>
      </c>
      <c r="C40" s="21"/>
      <c r="D40" s="22" t="s">
        <v>74</v>
      </c>
      <c r="E40" s="23"/>
      <c r="F40" s="24">
        <v>0</v>
      </c>
      <c r="G40" s="51">
        <f>+$F$19</f>
        <v>50</v>
      </c>
      <c r="H40" s="26">
        <f>G40*F40</f>
        <v>0</v>
      </c>
      <c r="I40" s="27"/>
      <c r="J40" s="52">
        <f>+'Proposed Rates'!D40</f>
        <v>-0.35541499999999998</v>
      </c>
      <c r="K40" s="51">
        <f>+$F$19</f>
        <v>50</v>
      </c>
      <c r="L40" s="26">
        <f>K40*J40</f>
        <v>-17.77075</v>
      </c>
      <c r="M40" s="27"/>
      <c r="N40" s="30">
        <f>L40-H40</f>
        <v>-17.77075</v>
      </c>
      <c r="O40" s="31" t="str">
        <f>IF((H40)=0,"",(N40/H40))</f>
        <v/>
      </c>
      <c r="Q40" s="28"/>
      <c r="R40" s="51">
        <f>+$F$19</f>
        <v>50</v>
      </c>
      <c r="S40" s="26">
        <f>R40*Q40</f>
        <v>0</v>
      </c>
      <c r="T40" s="27"/>
      <c r="U40" s="30">
        <f t="shared" si="1"/>
        <v>17.77075</v>
      </c>
      <c r="V40" s="31">
        <f t="shared" si="2"/>
        <v>-1</v>
      </c>
      <c r="X40" s="28"/>
      <c r="Y40" s="51">
        <f>+$F$19</f>
        <v>50</v>
      </c>
      <c r="Z40" s="26">
        <f>Y40*X40</f>
        <v>0</v>
      </c>
      <c r="AA40" s="27"/>
      <c r="AB40" s="30">
        <f t="shared" si="3"/>
        <v>0</v>
      </c>
      <c r="AC40" s="31" t="str">
        <f t="shared" si="4"/>
        <v/>
      </c>
      <c r="AE40" s="28"/>
      <c r="AF40" s="51">
        <f>+$F$19</f>
        <v>50</v>
      </c>
      <c r="AG40" s="26">
        <f>AF40*AE40</f>
        <v>0</v>
      </c>
      <c r="AH40" s="27"/>
      <c r="AI40" s="30">
        <f t="shared" si="5"/>
        <v>0</v>
      </c>
      <c r="AJ40" s="31" t="str">
        <f t="shared" si="6"/>
        <v/>
      </c>
      <c r="AL40" s="28"/>
      <c r="AM40" s="51">
        <f>+$F$19</f>
        <v>50</v>
      </c>
      <c r="AN40" s="26">
        <f>AM40*AL40</f>
        <v>0</v>
      </c>
      <c r="AO40" s="27"/>
      <c r="AP40" s="30">
        <f t="shared" si="7"/>
        <v>0</v>
      </c>
      <c r="AQ40" s="31" t="str">
        <f t="shared" si="8"/>
        <v/>
      </c>
    </row>
    <row r="41" spans="2:43" ht="38.25" x14ac:dyDescent="0.2">
      <c r="B41" s="178" t="s">
        <v>119</v>
      </c>
      <c r="C41" s="21"/>
      <c r="D41" s="22" t="s">
        <v>74</v>
      </c>
      <c r="E41" s="23"/>
      <c r="F41" s="24"/>
      <c r="G41" s="51">
        <f>+F19</f>
        <v>50</v>
      </c>
      <c r="H41" s="26">
        <f t="shared" ref="H41:H45" si="23">G41*F41</f>
        <v>0</v>
      </c>
      <c r="I41" s="47"/>
      <c r="J41" s="28">
        <f>+'Proposed Rates'!D54</f>
        <v>0.51319999999999999</v>
      </c>
      <c r="K41" s="25">
        <f>$G$41</f>
        <v>50</v>
      </c>
      <c r="L41" s="26">
        <f t="shared" ref="L41:L45" si="24">K41*J41</f>
        <v>25.66</v>
      </c>
      <c r="M41" s="48"/>
      <c r="N41" s="30">
        <f t="shared" ref="N41:N45" si="25">L41-H41</f>
        <v>25.66</v>
      </c>
      <c r="O41" s="31" t="str">
        <f t="shared" ref="O41:O65" si="26">IF((H41)=0,"",(N41/H41))</f>
        <v/>
      </c>
      <c r="Q41" s="28"/>
      <c r="R41" s="25">
        <f>$G$41</f>
        <v>50</v>
      </c>
      <c r="S41" s="26">
        <f t="shared" ref="S41:S43" si="27">R41*Q41</f>
        <v>0</v>
      </c>
      <c r="T41" s="48"/>
      <c r="U41" s="30">
        <f t="shared" si="1"/>
        <v>-25.66</v>
      </c>
      <c r="V41" s="31">
        <f t="shared" si="2"/>
        <v>-1</v>
      </c>
      <c r="X41" s="28"/>
      <c r="Y41" s="25">
        <f>$G$41</f>
        <v>50</v>
      </c>
      <c r="Z41" s="26">
        <f t="shared" ref="Z41:Z43" si="28">Y41*X41</f>
        <v>0</v>
      </c>
      <c r="AA41" s="48"/>
      <c r="AB41" s="30">
        <f t="shared" si="3"/>
        <v>0</v>
      </c>
      <c r="AC41" s="31" t="str">
        <f t="shared" si="4"/>
        <v/>
      </c>
      <c r="AE41" s="28"/>
      <c r="AF41" s="25">
        <f>$G$41</f>
        <v>50</v>
      </c>
      <c r="AG41" s="26">
        <f t="shared" ref="AG41:AG43" si="29">AF41*AE41</f>
        <v>0</v>
      </c>
      <c r="AH41" s="48"/>
      <c r="AI41" s="30">
        <f t="shared" si="5"/>
        <v>0</v>
      </c>
      <c r="AJ41" s="31" t="str">
        <f t="shared" si="6"/>
        <v/>
      </c>
      <c r="AL41" s="28"/>
      <c r="AM41" s="25">
        <f>$G$41</f>
        <v>50</v>
      </c>
      <c r="AN41" s="26">
        <f t="shared" ref="AN41:AN43" si="30">AM41*AL41</f>
        <v>0</v>
      </c>
      <c r="AO41" s="48"/>
      <c r="AP41" s="30">
        <f t="shared" si="7"/>
        <v>0</v>
      </c>
      <c r="AQ41" s="31" t="str">
        <f t="shared" si="8"/>
        <v/>
      </c>
    </row>
    <row r="42" spans="2:43" ht="38.25" x14ac:dyDescent="0.2">
      <c r="B42" s="178" t="s">
        <v>75</v>
      </c>
      <c r="C42" s="21"/>
      <c r="D42" s="22" t="s">
        <v>30</v>
      </c>
      <c r="E42" s="23"/>
      <c r="F42" s="24"/>
      <c r="G42" s="25">
        <f t="shared" ref="G42" si="31">$F$18</f>
        <v>51100</v>
      </c>
      <c r="H42" s="26">
        <f t="shared" si="23"/>
        <v>0</v>
      </c>
      <c r="I42" s="47"/>
      <c r="J42" s="28">
        <f>+'Proposed Rates'!D83</f>
        <v>2.81E-3</v>
      </c>
      <c r="K42" s="25">
        <f t="shared" ref="K42" si="32">$F$18</f>
        <v>51100</v>
      </c>
      <c r="L42" s="26">
        <f t="shared" si="24"/>
        <v>143.59100000000001</v>
      </c>
      <c r="M42" s="48"/>
      <c r="N42" s="30">
        <f t="shared" si="25"/>
        <v>143.59100000000001</v>
      </c>
      <c r="O42" s="31" t="str">
        <f t="shared" si="26"/>
        <v/>
      </c>
      <c r="Q42" s="28"/>
      <c r="R42" s="25">
        <f t="shared" ref="R42:R43" si="33">$F$18</f>
        <v>51100</v>
      </c>
      <c r="S42" s="26">
        <f t="shared" si="27"/>
        <v>0</v>
      </c>
      <c r="T42" s="48"/>
      <c r="U42" s="30">
        <f t="shared" si="1"/>
        <v>-143.59100000000001</v>
      </c>
      <c r="V42" s="31">
        <f t="shared" si="2"/>
        <v>-1</v>
      </c>
      <c r="X42" s="28"/>
      <c r="Y42" s="25">
        <f t="shared" ref="Y42:Y43" si="34">$F$18</f>
        <v>51100</v>
      </c>
      <c r="Z42" s="26">
        <f t="shared" si="28"/>
        <v>0</v>
      </c>
      <c r="AA42" s="48"/>
      <c r="AB42" s="30">
        <f t="shared" si="3"/>
        <v>0</v>
      </c>
      <c r="AC42" s="31" t="str">
        <f t="shared" si="4"/>
        <v/>
      </c>
      <c r="AE42" s="28"/>
      <c r="AF42" s="25">
        <f t="shared" ref="AF42:AF43" si="35">$F$18</f>
        <v>51100</v>
      </c>
      <c r="AG42" s="26">
        <f t="shared" si="29"/>
        <v>0</v>
      </c>
      <c r="AH42" s="48"/>
      <c r="AI42" s="30">
        <f t="shared" si="5"/>
        <v>0</v>
      </c>
      <c r="AJ42" s="31" t="str">
        <f t="shared" si="6"/>
        <v/>
      </c>
      <c r="AL42" s="28"/>
      <c r="AM42" s="25">
        <f t="shared" ref="AM42:AM43" si="36">$F$18</f>
        <v>51100</v>
      </c>
      <c r="AN42" s="26">
        <f t="shared" si="30"/>
        <v>0</v>
      </c>
      <c r="AO42" s="48"/>
      <c r="AP42" s="30">
        <f t="shared" si="7"/>
        <v>0</v>
      </c>
      <c r="AQ42" s="31" t="str">
        <f t="shared" si="8"/>
        <v/>
      </c>
    </row>
    <row r="43" spans="2:43" ht="38.25" x14ac:dyDescent="0.2">
      <c r="B43" s="46" t="s">
        <v>124</v>
      </c>
      <c r="C43" s="21"/>
      <c r="D43" s="22" t="s">
        <v>74</v>
      </c>
      <c r="E43" s="23"/>
      <c r="F43" s="24"/>
      <c r="G43" s="51">
        <f>+F19</f>
        <v>50</v>
      </c>
      <c r="H43" s="26">
        <f t="shared" si="23"/>
        <v>0</v>
      </c>
      <c r="I43" s="47"/>
      <c r="J43" s="28">
        <f>+'Proposed Rates'!D99</f>
        <v>-0.63453599999999999</v>
      </c>
      <c r="K43" s="51">
        <f>+F19</f>
        <v>50</v>
      </c>
      <c r="L43" s="26">
        <f t="shared" si="24"/>
        <v>-31.726800000000001</v>
      </c>
      <c r="M43" s="48"/>
      <c r="N43" s="30">
        <f t="shared" si="25"/>
        <v>-31.726800000000001</v>
      </c>
      <c r="O43" s="31" t="str">
        <f t="shared" si="26"/>
        <v/>
      </c>
      <c r="Q43" s="28"/>
      <c r="R43" s="25">
        <f t="shared" si="33"/>
        <v>51100</v>
      </c>
      <c r="S43" s="26">
        <f t="shared" si="27"/>
        <v>0</v>
      </c>
      <c r="T43" s="48"/>
      <c r="U43" s="30">
        <f t="shared" si="1"/>
        <v>31.726800000000001</v>
      </c>
      <c r="V43" s="31">
        <f t="shared" si="2"/>
        <v>-1</v>
      </c>
      <c r="X43" s="28"/>
      <c r="Y43" s="25">
        <f t="shared" si="34"/>
        <v>51100</v>
      </c>
      <c r="Z43" s="26">
        <f t="shared" si="28"/>
        <v>0</v>
      </c>
      <c r="AA43" s="48"/>
      <c r="AB43" s="30">
        <f t="shared" si="3"/>
        <v>0</v>
      </c>
      <c r="AC43" s="31" t="str">
        <f t="shared" si="4"/>
        <v/>
      </c>
      <c r="AE43" s="28"/>
      <c r="AF43" s="25">
        <f t="shared" si="35"/>
        <v>51100</v>
      </c>
      <c r="AG43" s="26">
        <f t="shared" si="29"/>
        <v>0</v>
      </c>
      <c r="AH43" s="48"/>
      <c r="AI43" s="30">
        <f t="shared" si="5"/>
        <v>0</v>
      </c>
      <c r="AJ43" s="31" t="str">
        <f t="shared" si="6"/>
        <v/>
      </c>
      <c r="AL43" s="28"/>
      <c r="AM43" s="25">
        <f t="shared" si="36"/>
        <v>51100</v>
      </c>
      <c r="AN43" s="26">
        <f t="shared" si="30"/>
        <v>0</v>
      </c>
      <c r="AO43" s="48"/>
      <c r="AP43" s="30">
        <f t="shared" si="7"/>
        <v>0</v>
      </c>
      <c r="AQ43" s="31" t="str">
        <f t="shared" si="8"/>
        <v/>
      </c>
    </row>
    <row r="44" spans="2:43" x14ac:dyDescent="0.2">
      <c r="B44" s="49" t="s">
        <v>35</v>
      </c>
      <c r="C44" s="21"/>
      <c r="D44" s="22" t="s">
        <v>74</v>
      </c>
      <c r="E44" s="23"/>
      <c r="F44" s="50">
        <v>2.3539999999999998E-2</v>
      </c>
      <c r="G44" s="51">
        <f>+$F$19</f>
        <v>50</v>
      </c>
      <c r="H44" s="26">
        <f>G44*F44</f>
        <v>1.1769999999999998</v>
      </c>
      <c r="I44" s="27"/>
      <c r="J44" s="52">
        <v>2.5260000000000001E-2</v>
      </c>
      <c r="K44" s="51">
        <f>+$F$19</f>
        <v>50</v>
      </c>
      <c r="L44" s="26">
        <f>K44*J44</f>
        <v>1.2630000000000001</v>
      </c>
      <c r="M44" s="27"/>
      <c r="N44" s="30">
        <f>L44-H44</f>
        <v>8.6000000000000298E-2</v>
      </c>
      <c r="O44" s="31">
        <f>IF((H44)=0,"",(N44/H44))</f>
        <v>7.3067119796092025E-2</v>
      </c>
      <c r="Q44" s="52">
        <v>2.5489999999999999E-2</v>
      </c>
      <c r="R44" s="51">
        <f>+$F$19</f>
        <v>50</v>
      </c>
      <c r="S44" s="26">
        <f>R44*Q44</f>
        <v>1.2745</v>
      </c>
      <c r="T44" s="27"/>
      <c r="U44" s="30">
        <f t="shared" si="1"/>
        <v>1.1499999999999844E-2</v>
      </c>
      <c r="V44" s="31">
        <f t="shared" si="2"/>
        <v>9.1053048297702627E-3</v>
      </c>
      <c r="X44" s="52">
        <v>2.555E-2</v>
      </c>
      <c r="Y44" s="51">
        <f>+$F$19</f>
        <v>50</v>
      </c>
      <c r="Z44" s="26">
        <f>Y44*X44</f>
        <v>1.2775000000000001</v>
      </c>
      <c r="AA44" s="27"/>
      <c r="AB44" s="30">
        <f t="shared" si="3"/>
        <v>3.0000000000001137E-3</v>
      </c>
      <c r="AC44" s="31">
        <f t="shared" si="4"/>
        <v>2.3538642604944006E-3</v>
      </c>
      <c r="AE44" s="52">
        <v>2.5569999999999999E-2</v>
      </c>
      <c r="AF44" s="51">
        <f>+$F$19</f>
        <v>50</v>
      </c>
      <c r="AG44" s="26">
        <f>AF44*AE44</f>
        <v>1.2785</v>
      </c>
      <c r="AH44" s="27"/>
      <c r="AI44" s="30">
        <f t="shared" si="5"/>
        <v>9.9999999999988987E-4</v>
      </c>
      <c r="AJ44" s="31">
        <f t="shared" si="6"/>
        <v>7.8277886497055951E-4</v>
      </c>
      <c r="AL44" s="52">
        <v>2.5579999999999999E-2</v>
      </c>
      <c r="AM44" s="51">
        <f>+$F$19</f>
        <v>50</v>
      </c>
      <c r="AN44" s="26">
        <f>AM44*AL44</f>
        <v>1.2789999999999999</v>
      </c>
      <c r="AO44" s="27"/>
      <c r="AP44" s="30">
        <f t="shared" si="7"/>
        <v>4.9999999999994493E-4</v>
      </c>
      <c r="AQ44" s="31">
        <f t="shared" si="8"/>
        <v>3.910833007430152E-4</v>
      </c>
    </row>
    <row r="45" spans="2:43" x14ac:dyDescent="0.2">
      <c r="B45" s="49" t="s">
        <v>36</v>
      </c>
      <c r="C45" s="21"/>
      <c r="D45" s="22"/>
      <c r="E45" s="23"/>
      <c r="F45" s="53">
        <f>IF(ISBLANK(D16)=TRUE, 0, IF(D16="TOU", 0.64*$F$55+0.18*$F$56+0.18*$F$57, IF(AND(D16="non-TOU", G59&gt;0), F59,F58)))</f>
        <v>0.10214000000000001</v>
      </c>
      <c r="G45" s="54">
        <f>$F$18*(1+$F$74)-$F$18</f>
        <v>1829.3800000000047</v>
      </c>
      <c r="H45" s="26">
        <f t="shared" si="23"/>
        <v>186.85287320000049</v>
      </c>
      <c r="I45" s="27"/>
      <c r="J45" s="55">
        <f>0.64*$J$55+0.18*$J$56+0.18*$J$57</f>
        <v>0.10214000000000001</v>
      </c>
      <c r="K45" s="54">
        <f>$F$18*(1+$J$74)-$F$18</f>
        <v>1711.8500000000058</v>
      </c>
      <c r="L45" s="26">
        <f t="shared" si="24"/>
        <v>174.84835900000061</v>
      </c>
      <c r="M45" s="27"/>
      <c r="N45" s="30">
        <f t="shared" si="25"/>
        <v>-12.004514199999875</v>
      </c>
      <c r="O45" s="31">
        <f t="shared" si="26"/>
        <v>-6.4245810055865091E-2</v>
      </c>
      <c r="Q45" s="55">
        <f>0.64*$Q$55+0.18*$Q$56+0.18*$Q$57</f>
        <v>0.10214000000000001</v>
      </c>
      <c r="R45" s="54">
        <f>$F$18*(1+Q74)-$F$18</f>
        <v>1711.8500000000058</v>
      </c>
      <c r="S45" s="26">
        <f t="shared" ref="S45" si="37">R45*Q45</f>
        <v>174.84835900000061</v>
      </c>
      <c r="T45" s="27"/>
      <c r="U45" s="30">
        <f t="shared" si="1"/>
        <v>0</v>
      </c>
      <c r="V45" s="31">
        <f t="shared" si="2"/>
        <v>0</v>
      </c>
      <c r="X45" s="55">
        <f>0.64*$X$55+0.18*$X$56+0.18*$X$57</f>
        <v>0.10214000000000001</v>
      </c>
      <c r="Y45" s="54">
        <f>$F$18*(1+X74)-$F$18</f>
        <v>1711.8500000000058</v>
      </c>
      <c r="Z45" s="26">
        <f t="shared" ref="Z45" si="38">Y45*X45</f>
        <v>174.84835900000061</v>
      </c>
      <c r="AA45" s="27"/>
      <c r="AB45" s="30">
        <f t="shared" si="3"/>
        <v>0</v>
      </c>
      <c r="AC45" s="31">
        <f t="shared" si="4"/>
        <v>0</v>
      </c>
      <c r="AE45" s="55">
        <f>0.64*$AE$55+0.18*$AE$56+0.18*$AE$57</f>
        <v>0.10214000000000001</v>
      </c>
      <c r="AF45" s="54">
        <f>$F$18*(1+AE74)-$F$18</f>
        <v>1711.8500000000058</v>
      </c>
      <c r="AG45" s="26">
        <f t="shared" ref="AG45" si="39">AF45*AE45</f>
        <v>174.84835900000061</v>
      </c>
      <c r="AH45" s="27"/>
      <c r="AI45" s="30">
        <f t="shared" si="5"/>
        <v>0</v>
      </c>
      <c r="AJ45" s="31">
        <f t="shared" si="6"/>
        <v>0</v>
      </c>
      <c r="AL45" s="55">
        <f>0.64*$AL$55+0.18*$AL$56+0.18*$AL$57</f>
        <v>0.10214000000000001</v>
      </c>
      <c r="AM45" s="54">
        <f>$F$18*(1+AL74)-$F$18</f>
        <v>1711.8500000000058</v>
      </c>
      <c r="AN45" s="26">
        <f t="shared" ref="AN45" si="40">AM45*AL45</f>
        <v>174.84835900000061</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627.30487320000043</v>
      </c>
      <c r="I47" s="40"/>
      <c r="J47" s="59"/>
      <c r="K47" s="61"/>
      <c r="L47" s="60">
        <f>SUM(L40:L46)+L39</f>
        <v>695.88930900000059</v>
      </c>
      <c r="M47" s="40"/>
      <c r="N47" s="43">
        <f t="shared" ref="N47:N65" si="41">L47-H47</f>
        <v>68.584435800000165</v>
      </c>
      <c r="O47" s="44">
        <f t="shared" si="26"/>
        <v>0.10933190340151197</v>
      </c>
      <c r="Q47" s="59"/>
      <c r="R47" s="61"/>
      <c r="S47" s="60">
        <f>SUM(S40:S46)+S39</f>
        <v>592.37285900000063</v>
      </c>
      <c r="T47" s="40"/>
      <c r="U47" s="43">
        <f t="shared" si="1"/>
        <v>-103.51644999999996</v>
      </c>
      <c r="V47" s="44">
        <f t="shared" si="2"/>
        <v>-0.14875418929592993</v>
      </c>
      <c r="X47" s="59"/>
      <c r="Y47" s="61"/>
      <c r="Z47" s="60">
        <f>SUM(Z40:Z46)+Z39</f>
        <v>605.30585900000051</v>
      </c>
      <c r="AA47" s="40"/>
      <c r="AB47" s="43">
        <f t="shared" si="3"/>
        <v>12.932999999999879</v>
      </c>
      <c r="AC47" s="44">
        <f t="shared" si="4"/>
        <v>2.183253301279265E-2</v>
      </c>
      <c r="AE47" s="59"/>
      <c r="AF47" s="61"/>
      <c r="AG47" s="60">
        <f>SUM(AG40:AG46)+AG39</f>
        <v>616.86685900000066</v>
      </c>
      <c r="AH47" s="40"/>
      <c r="AI47" s="43">
        <f t="shared" si="5"/>
        <v>11.561000000000149</v>
      </c>
      <c r="AJ47" s="44">
        <f t="shared" si="6"/>
        <v>1.9099435150189317E-2</v>
      </c>
      <c r="AL47" s="59"/>
      <c r="AM47" s="61"/>
      <c r="AN47" s="60">
        <f>SUM(AN40:AN46)+AN39</f>
        <v>623.20735900000068</v>
      </c>
      <c r="AO47" s="40"/>
      <c r="AP47" s="43">
        <f t="shared" si="7"/>
        <v>6.34050000000002</v>
      </c>
      <c r="AQ47" s="44">
        <f t="shared" si="8"/>
        <v>1.0278555100655867E-2</v>
      </c>
    </row>
    <row r="48" spans="2:43" x14ac:dyDescent="0.2">
      <c r="B48" s="27" t="s">
        <v>39</v>
      </c>
      <c r="C48" s="27"/>
      <c r="D48" s="62" t="s">
        <v>74</v>
      </c>
      <c r="E48" s="63"/>
      <c r="F48" s="28">
        <v>2.9072</v>
      </c>
      <c r="G48" s="64">
        <f>+$F$19</f>
        <v>50</v>
      </c>
      <c r="H48" s="26">
        <f>G48*F48</f>
        <v>145.36000000000001</v>
      </c>
      <c r="I48" s="27"/>
      <c r="J48" s="28">
        <f>+F48</f>
        <v>2.9072</v>
      </c>
      <c r="K48" s="64">
        <f>+$F$19</f>
        <v>50</v>
      </c>
      <c r="L48" s="26">
        <f>K48*J48</f>
        <v>145.36000000000001</v>
      </c>
      <c r="M48" s="27"/>
      <c r="N48" s="30">
        <f t="shared" si="41"/>
        <v>0</v>
      </c>
      <c r="O48" s="31">
        <f t="shared" si="26"/>
        <v>0</v>
      </c>
      <c r="Q48" s="28">
        <f>+$J48</f>
        <v>2.9072</v>
      </c>
      <c r="R48" s="64">
        <f>+$F$19</f>
        <v>50</v>
      </c>
      <c r="S48" s="26">
        <f>R48*Q48</f>
        <v>145.36000000000001</v>
      </c>
      <c r="T48" s="27"/>
      <c r="U48" s="30">
        <f t="shared" si="1"/>
        <v>0</v>
      </c>
      <c r="V48" s="31">
        <f t="shared" si="2"/>
        <v>0</v>
      </c>
      <c r="X48" s="28">
        <f>+$J48</f>
        <v>2.9072</v>
      </c>
      <c r="Y48" s="64">
        <f>+$F$19</f>
        <v>50</v>
      </c>
      <c r="Z48" s="26">
        <f>Y48*X48</f>
        <v>145.36000000000001</v>
      </c>
      <c r="AA48" s="27"/>
      <c r="AB48" s="30">
        <f t="shared" si="3"/>
        <v>0</v>
      </c>
      <c r="AC48" s="31">
        <f t="shared" si="4"/>
        <v>0</v>
      </c>
      <c r="AE48" s="28">
        <f>+$J48</f>
        <v>2.9072</v>
      </c>
      <c r="AF48" s="64">
        <f>+$F$19</f>
        <v>50</v>
      </c>
      <c r="AG48" s="26">
        <f>AF48*AE48</f>
        <v>145.36000000000001</v>
      </c>
      <c r="AH48" s="27"/>
      <c r="AI48" s="30">
        <f t="shared" si="5"/>
        <v>0</v>
      </c>
      <c r="AJ48" s="31">
        <f t="shared" si="6"/>
        <v>0</v>
      </c>
      <c r="AL48" s="28">
        <f>+$J48</f>
        <v>2.9072</v>
      </c>
      <c r="AM48" s="64">
        <f>+$F$19</f>
        <v>50</v>
      </c>
      <c r="AN48" s="26">
        <f>AM48*AL48</f>
        <v>145.36000000000001</v>
      </c>
      <c r="AO48" s="27"/>
      <c r="AP48" s="30">
        <f t="shared" si="7"/>
        <v>0</v>
      </c>
      <c r="AQ48" s="31">
        <f t="shared" si="8"/>
        <v>0</v>
      </c>
    </row>
    <row r="49" spans="2:43" ht="25.5" x14ac:dyDescent="0.2">
      <c r="B49" s="66" t="s">
        <v>40</v>
      </c>
      <c r="C49" s="27"/>
      <c r="D49" s="62" t="s">
        <v>74</v>
      </c>
      <c r="E49" s="63"/>
      <c r="F49" s="28">
        <v>1.6232</v>
      </c>
      <c r="G49" s="64">
        <f>G48</f>
        <v>50</v>
      </c>
      <c r="H49" s="26">
        <f>G49*F49</f>
        <v>81.16</v>
      </c>
      <c r="I49" s="27"/>
      <c r="J49" s="28">
        <f>+F49</f>
        <v>1.6232</v>
      </c>
      <c r="K49" s="64">
        <f>K48</f>
        <v>50</v>
      </c>
      <c r="L49" s="26">
        <f>K49*J49</f>
        <v>81.16</v>
      </c>
      <c r="M49" s="27"/>
      <c r="N49" s="30">
        <f t="shared" si="41"/>
        <v>0</v>
      </c>
      <c r="O49" s="31">
        <f t="shared" si="26"/>
        <v>0</v>
      </c>
      <c r="Q49" s="28">
        <f>+$J49</f>
        <v>1.6232</v>
      </c>
      <c r="R49" s="64">
        <f>R48</f>
        <v>50</v>
      </c>
      <c r="S49" s="26">
        <f>R49*Q49</f>
        <v>81.16</v>
      </c>
      <c r="T49" s="27"/>
      <c r="U49" s="30">
        <f t="shared" si="1"/>
        <v>0</v>
      </c>
      <c r="V49" s="31">
        <f t="shared" si="2"/>
        <v>0</v>
      </c>
      <c r="X49" s="28">
        <f>+$J49</f>
        <v>1.6232</v>
      </c>
      <c r="Y49" s="64">
        <f>Y48</f>
        <v>50</v>
      </c>
      <c r="Z49" s="26">
        <f>Y49*X49</f>
        <v>81.16</v>
      </c>
      <c r="AA49" s="27"/>
      <c r="AB49" s="30">
        <f t="shared" si="3"/>
        <v>0</v>
      </c>
      <c r="AC49" s="31">
        <f t="shared" si="4"/>
        <v>0</v>
      </c>
      <c r="AE49" s="28">
        <f>+$J49</f>
        <v>1.6232</v>
      </c>
      <c r="AF49" s="64">
        <f>AF48</f>
        <v>50</v>
      </c>
      <c r="AG49" s="26">
        <f>AF49*AE49</f>
        <v>81.16</v>
      </c>
      <c r="AH49" s="27"/>
      <c r="AI49" s="30">
        <f t="shared" si="5"/>
        <v>0</v>
      </c>
      <c r="AJ49" s="31">
        <f t="shared" si="6"/>
        <v>0</v>
      </c>
      <c r="AL49" s="28">
        <f>+$J49</f>
        <v>1.6232</v>
      </c>
      <c r="AM49" s="64">
        <f>AM48</f>
        <v>50</v>
      </c>
      <c r="AN49" s="26">
        <f>AM49*AL49</f>
        <v>81.16</v>
      </c>
      <c r="AO49" s="27"/>
      <c r="AP49" s="30">
        <f t="shared" si="7"/>
        <v>0</v>
      </c>
      <c r="AQ49" s="31">
        <f t="shared" si="8"/>
        <v>0</v>
      </c>
    </row>
    <row r="50" spans="2:43" ht="25.5" x14ac:dyDescent="0.2">
      <c r="B50" s="56" t="s">
        <v>41</v>
      </c>
      <c r="C50" s="35"/>
      <c r="D50" s="35"/>
      <c r="E50" s="35"/>
      <c r="F50" s="67"/>
      <c r="G50" s="59"/>
      <c r="H50" s="60">
        <f>SUM(H47:H49)</f>
        <v>853.82487320000041</v>
      </c>
      <c r="I50" s="68"/>
      <c r="J50" s="69"/>
      <c r="K50" s="59"/>
      <c r="L50" s="60">
        <f>SUM(L47:L49)</f>
        <v>922.40930900000058</v>
      </c>
      <c r="M50" s="68"/>
      <c r="N50" s="43">
        <f t="shared" si="41"/>
        <v>68.584435800000165</v>
      </c>
      <c r="O50" s="44">
        <f t="shared" si="26"/>
        <v>8.0326115990222394E-2</v>
      </c>
      <c r="Q50" s="69"/>
      <c r="R50" s="59"/>
      <c r="S50" s="60">
        <f>SUM(S47:S49)</f>
        <v>818.89285900000061</v>
      </c>
      <c r="T50" s="68"/>
      <c r="U50" s="43">
        <f t="shared" si="1"/>
        <v>-103.51644999999996</v>
      </c>
      <c r="V50" s="44">
        <f t="shared" si="2"/>
        <v>-0.11222398667271027</v>
      </c>
      <c r="X50" s="69"/>
      <c r="Y50" s="59"/>
      <c r="Z50" s="60">
        <f>SUM(Z47:Z49)</f>
        <v>831.82585900000049</v>
      </c>
      <c r="AA50" s="68"/>
      <c r="AB50" s="43">
        <f t="shared" si="3"/>
        <v>12.932999999999879</v>
      </c>
      <c r="AC50" s="44">
        <f t="shared" si="4"/>
        <v>1.5793274856240831E-2</v>
      </c>
      <c r="AE50" s="69"/>
      <c r="AF50" s="59"/>
      <c r="AG50" s="60">
        <f>SUM(AG47:AG49)</f>
        <v>843.38685900000064</v>
      </c>
      <c r="AH50" s="68"/>
      <c r="AI50" s="43">
        <f t="shared" si="5"/>
        <v>11.561000000000149</v>
      </c>
      <c r="AJ50" s="44">
        <f t="shared" si="6"/>
        <v>1.3898341672015924E-2</v>
      </c>
      <c r="AL50" s="69"/>
      <c r="AM50" s="59"/>
      <c r="AN50" s="60">
        <f>SUM(AN47:AN49)</f>
        <v>849.72735900000066</v>
      </c>
      <c r="AO50" s="68"/>
      <c r="AP50" s="43">
        <f t="shared" si="7"/>
        <v>6.34050000000002</v>
      </c>
      <c r="AQ50" s="44">
        <f t="shared" si="8"/>
        <v>7.5179022916220407E-3</v>
      </c>
    </row>
    <row r="51" spans="2:43" ht="25.5" x14ac:dyDescent="0.2">
      <c r="B51" s="71" t="s">
        <v>42</v>
      </c>
      <c r="C51" s="21"/>
      <c r="D51" s="22" t="s">
        <v>30</v>
      </c>
      <c r="E51" s="23"/>
      <c r="F51" s="72">
        <v>4.4000000000000003E-3</v>
      </c>
      <c r="G51" s="64">
        <f>+$F$18+G45</f>
        <v>52929.380000000005</v>
      </c>
      <c r="H51" s="73">
        <f t="shared" ref="H51:H57" si="42">G51*F51</f>
        <v>232.88927200000003</v>
      </c>
      <c r="I51" s="27"/>
      <c r="J51" s="72">
        <v>4.4000000000000003E-3</v>
      </c>
      <c r="K51" s="64">
        <f>+$F$18+K45</f>
        <v>52811.850000000006</v>
      </c>
      <c r="L51" s="73">
        <f t="shared" ref="L51:L57" si="43">K51*J51</f>
        <v>232.37214000000003</v>
      </c>
      <c r="M51" s="27"/>
      <c r="N51" s="30">
        <f t="shared" si="41"/>
        <v>-0.5171320000000037</v>
      </c>
      <c r="O51" s="74">
        <f t="shared" si="26"/>
        <v>-2.2205058891678086E-3</v>
      </c>
      <c r="Q51" s="72">
        <f>+J51</f>
        <v>4.4000000000000003E-3</v>
      </c>
      <c r="R51" s="64">
        <f>+$F$18+R45</f>
        <v>52811.850000000006</v>
      </c>
      <c r="S51" s="73">
        <f t="shared" ref="S51:S57" si="44">R51*Q51</f>
        <v>232.37214000000003</v>
      </c>
      <c r="T51" s="27"/>
      <c r="U51" s="30">
        <f t="shared" si="1"/>
        <v>0</v>
      </c>
      <c r="V51" s="74">
        <f t="shared" si="2"/>
        <v>0</v>
      </c>
      <c r="X51" s="72">
        <f>+Q51</f>
        <v>4.4000000000000003E-3</v>
      </c>
      <c r="Y51" s="64">
        <f>+$F$18+Y45</f>
        <v>52811.850000000006</v>
      </c>
      <c r="Z51" s="73">
        <f t="shared" ref="Z51:Z57" si="45">Y51*X51</f>
        <v>232.37214000000003</v>
      </c>
      <c r="AA51" s="27"/>
      <c r="AB51" s="30">
        <f t="shared" si="3"/>
        <v>0</v>
      </c>
      <c r="AC51" s="74">
        <f t="shared" si="4"/>
        <v>0</v>
      </c>
      <c r="AE51" s="72">
        <f>+X51</f>
        <v>4.4000000000000003E-3</v>
      </c>
      <c r="AF51" s="64">
        <f>+$F$18+AF45</f>
        <v>52811.850000000006</v>
      </c>
      <c r="AG51" s="73">
        <f t="shared" ref="AG51:AG57" si="46">AF51*AE51</f>
        <v>232.37214000000003</v>
      </c>
      <c r="AH51" s="27"/>
      <c r="AI51" s="30">
        <f t="shared" si="5"/>
        <v>0</v>
      </c>
      <c r="AJ51" s="74">
        <f t="shared" si="6"/>
        <v>0</v>
      </c>
      <c r="AL51" s="72">
        <f>+AE51</f>
        <v>4.4000000000000003E-3</v>
      </c>
      <c r="AM51" s="64">
        <f>+$F$18+AM45</f>
        <v>52811.850000000006</v>
      </c>
      <c r="AN51" s="73">
        <f t="shared" ref="AN51:AN57" si="47">AM51*AL51</f>
        <v>232.37214000000003</v>
      </c>
      <c r="AO51" s="27"/>
      <c r="AP51" s="30">
        <f t="shared" si="7"/>
        <v>0</v>
      </c>
      <c r="AQ51" s="74">
        <f t="shared" si="8"/>
        <v>0</v>
      </c>
    </row>
    <row r="52" spans="2:43" ht="25.5" x14ac:dyDescent="0.2">
      <c r="B52" s="71" t="s">
        <v>43</v>
      </c>
      <c r="C52" s="21"/>
      <c r="D52" s="22" t="s">
        <v>30</v>
      </c>
      <c r="E52" s="23"/>
      <c r="F52" s="72">
        <v>1.2999999999999999E-3</v>
      </c>
      <c r="G52" s="64">
        <f>G51</f>
        <v>52929.380000000005</v>
      </c>
      <c r="H52" s="73">
        <f t="shared" si="42"/>
        <v>68.808194</v>
      </c>
      <c r="I52" s="27"/>
      <c r="J52" s="72">
        <v>1.2999999999999999E-3</v>
      </c>
      <c r="K52" s="64">
        <f>K51</f>
        <v>52811.850000000006</v>
      </c>
      <c r="L52" s="73">
        <f t="shared" si="43"/>
        <v>68.655405000000002</v>
      </c>
      <c r="M52" s="27"/>
      <c r="N52" s="30">
        <f t="shared" si="41"/>
        <v>-0.15278899999999851</v>
      </c>
      <c r="O52" s="74">
        <f t="shared" si="26"/>
        <v>-2.2205058891677713E-3</v>
      </c>
      <c r="Q52" s="72">
        <f>+J52</f>
        <v>1.2999999999999999E-3</v>
      </c>
      <c r="R52" s="64">
        <f>R51</f>
        <v>52811.850000000006</v>
      </c>
      <c r="S52" s="73">
        <f t="shared" si="44"/>
        <v>68.655405000000002</v>
      </c>
      <c r="T52" s="27"/>
      <c r="U52" s="30">
        <f t="shared" si="1"/>
        <v>0</v>
      </c>
      <c r="V52" s="74">
        <f t="shared" si="2"/>
        <v>0</v>
      </c>
      <c r="X52" s="72">
        <f>+Q52</f>
        <v>1.2999999999999999E-3</v>
      </c>
      <c r="Y52" s="64">
        <f>Y51</f>
        <v>52811.850000000006</v>
      </c>
      <c r="Z52" s="73">
        <f t="shared" si="45"/>
        <v>68.655405000000002</v>
      </c>
      <c r="AA52" s="27"/>
      <c r="AB52" s="30">
        <f t="shared" si="3"/>
        <v>0</v>
      </c>
      <c r="AC52" s="74">
        <f t="shared" si="4"/>
        <v>0</v>
      </c>
      <c r="AE52" s="72">
        <f>+X52</f>
        <v>1.2999999999999999E-3</v>
      </c>
      <c r="AF52" s="64">
        <f>AF51</f>
        <v>52811.850000000006</v>
      </c>
      <c r="AG52" s="73">
        <f t="shared" si="46"/>
        <v>68.655405000000002</v>
      </c>
      <c r="AH52" s="27"/>
      <c r="AI52" s="30">
        <f t="shared" si="5"/>
        <v>0</v>
      </c>
      <c r="AJ52" s="74">
        <f t="shared" si="6"/>
        <v>0</v>
      </c>
      <c r="AL52" s="72">
        <f>+AE52</f>
        <v>1.2999999999999999E-3</v>
      </c>
      <c r="AM52" s="64">
        <f>AM51</f>
        <v>52811.850000000006</v>
      </c>
      <c r="AN52" s="73">
        <f t="shared" si="47"/>
        <v>68.655405000000002</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51100</v>
      </c>
      <c r="H54" s="73">
        <f t="shared" si="42"/>
        <v>354.63400000000001</v>
      </c>
      <c r="I54" s="27"/>
      <c r="J54" s="72">
        <f>+F54</f>
        <v>6.94E-3</v>
      </c>
      <c r="K54" s="76">
        <f>$F$18</f>
        <v>51100</v>
      </c>
      <c r="L54" s="73">
        <f t="shared" si="43"/>
        <v>354.63400000000001</v>
      </c>
      <c r="M54" s="27"/>
      <c r="N54" s="30">
        <f t="shared" si="41"/>
        <v>0</v>
      </c>
      <c r="O54" s="74">
        <f t="shared" si="26"/>
        <v>0</v>
      </c>
      <c r="Q54" s="72">
        <f>+J54</f>
        <v>6.94E-3</v>
      </c>
      <c r="R54" s="76">
        <f>$F$18</f>
        <v>51100</v>
      </c>
      <c r="S54" s="73">
        <f t="shared" si="44"/>
        <v>354.63400000000001</v>
      </c>
      <c r="T54" s="27"/>
      <c r="U54" s="30">
        <f t="shared" si="1"/>
        <v>0</v>
      </c>
      <c r="V54" s="74">
        <f t="shared" si="2"/>
        <v>0</v>
      </c>
      <c r="X54" s="72">
        <f>+Q54</f>
        <v>6.94E-3</v>
      </c>
      <c r="Y54" s="76">
        <f>$F$18</f>
        <v>51100</v>
      </c>
      <c r="Z54" s="73">
        <f t="shared" si="45"/>
        <v>354.63400000000001</v>
      </c>
      <c r="AA54" s="27"/>
      <c r="AB54" s="30">
        <f t="shared" si="3"/>
        <v>0</v>
      </c>
      <c r="AC54" s="74">
        <f t="shared" si="4"/>
        <v>0</v>
      </c>
      <c r="AE54" s="72">
        <f>+X54</f>
        <v>6.94E-3</v>
      </c>
      <c r="AF54" s="76">
        <f>$F$18</f>
        <v>51100</v>
      </c>
      <c r="AG54" s="73">
        <f t="shared" si="46"/>
        <v>354.63400000000001</v>
      </c>
      <c r="AH54" s="27"/>
      <c r="AI54" s="30">
        <f t="shared" si="5"/>
        <v>0</v>
      </c>
      <c r="AJ54" s="74">
        <f t="shared" si="6"/>
        <v>0</v>
      </c>
      <c r="AL54" s="72">
        <f>+AE54</f>
        <v>6.94E-3</v>
      </c>
      <c r="AM54" s="76">
        <f>$F$18</f>
        <v>51100</v>
      </c>
      <c r="AN54" s="73">
        <f t="shared" si="47"/>
        <v>354.63400000000001</v>
      </c>
      <c r="AO54" s="27"/>
      <c r="AP54" s="30">
        <f t="shared" si="7"/>
        <v>0</v>
      </c>
      <c r="AQ54" s="74">
        <f t="shared" si="8"/>
        <v>0</v>
      </c>
    </row>
    <row r="55" spans="2:43" x14ac:dyDescent="0.2">
      <c r="B55" s="49" t="s">
        <v>46</v>
      </c>
      <c r="C55" s="21"/>
      <c r="D55" s="22"/>
      <c r="E55" s="23"/>
      <c r="F55" s="72">
        <v>0.08</v>
      </c>
      <c r="G55" s="77">
        <f>0.64*$F$18</f>
        <v>32704</v>
      </c>
      <c r="H55" s="73">
        <f t="shared" si="42"/>
        <v>2616.3200000000002</v>
      </c>
      <c r="I55" s="27"/>
      <c r="J55" s="72">
        <v>0.08</v>
      </c>
      <c r="K55" s="77">
        <f>$G$55</f>
        <v>32704</v>
      </c>
      <c r="L55" s="73">
        <f t="shared" si="43"/>
        <v>2616.3200000000002</v>
      </c>
      <c r="M55" s="27"/>
      <c r="N55" s="30">
        <f t="shared" si="41"/>
        <v>0</v>
      </c>
      <c r="O55" s="74">
        <f t="shared" si="26"/>
        <v>0</v>
      </c>
      <c r="Q55" s="72">
        <v>0.08</v>
      </c>
      <c r="R55" s="77">
        <f>$G$55</f>
        <v>32704</v>
      </c>
      <c r="S55" s="73">
        <f t="shared" si="44"/>
        <v>2616.3200000000002</v>
      </c>
      <c r="T55" s="27"/>
      <c r="U55" s="30">
        <f t="shared" si="1"/>
        <v>0</v>
      </c>
      <c r="V55" s="74">
        <f t="shared" si="2"/>
        <v>0</v>
      </c>
      <c r="X55" s="72">
        <v>0.08</v>
      </c>
      <c r="Y55" s="77">
        <f>$G$55</f>
        <v>32704</v>
      </c>
      <c r="Z55" s="73">
        <f t="shared" si="45"/>
        <v>2616.3200000000002</v>
      </c>
      <c r="AA55" s="27"/>
      <c r="AB55" s="30">
        <f t="shared" si="3"/>
        <v>0</v>
      </c>
      <c r="AC55" s="74">
        <f t="shared" si="4"/>
        <v>0</v>
      </c>
      <c r="AE55" s="72">
        <v>0.08</v>
      </c>
      <c r="AF55" s="77">
        <f>$G$55</f>
        <v>32704</v>
      </c>
      <c r="AG55" s="73">
        <f t="shared" si="46"/>
        <v>2616.3200000000002</v>
      </c>
      <c r="AH55" s="27"/>
      <c r="AI55" s="30">
        <f t="shared" si="5"/>
        <v>0</v>
      </c>
      <c r="AJ55" s="74">
        <f t="shared" si="6"/>
        <v>0</v>
      </c>
      <c r="AL55" s="72">
        <v>0.08</v>
      </c>
      <c r="AM55" s="77">
        <f>$G$55</f>
        <v>32704</v>
      </c>
      <c r="AN55" s="73">
        <f t="shared" si="47"/>
        <v>2616.3200000000002</v>
      </c>
      <c r="AO55" s="27"/>
      <c r="AP55" s="30">
        <f t="shared" si="7"/>
        <v>0</v>
      </c>
      <c r="AQ55" s="74">
        <f t="shared" si="8"/>
        <v>0</v>
      </c>
    </row>
    <row r="56" spans="2:43" x14ac:dyDescent="0.2">
      <c r="B56" s="49" t="s">
        <v>47</v>
      </c>
      <c r="C56" s="21"/>
      <c r="D56" s="22"/>
      <c r="E56" s="23"/>
      <c r="F56" s="72">
        <v>0.122</v>
      </c>
      <c r="G56" s="77">
        <f>0.18*$F$18</f>
        <v>9198</v>
      </c>
      <c r="H56" s="73">
        <f t="shared" si="42"/>
        <v>1122.1559999999999</v>
      </c>
      <c r="I56" s="27"/>
      <c r="J56" s="72">
        <v>0.122</v>
      </c>
      <c r="K56" s="77">
        <f>$G$56</f>
        <v>9198</v>
      </c>
      <c r="L56" s="73">
        <f t="shared" si="43"/>
        <v>1122.1559999999999</v>
      </c>
      <c r="M56" s="27"/>
      <c r="N56" s="30">
        <f t="shared" si="41"/>
        <v>0</v>
      </c>
      <c r="O56" s="74">
        <f t="shared" si="26"/>
        <v>0</v>
      </c>
      <c r="Q56" s="72">
        <v>0.122</v>
      </c>
      <c r="R56" s="77">
        <f>$G$56</f>
        <v>9198</v>
      </c>
      <c r="S56" s="73">
        <f t="shared" si="44"/>
        <v>1122.1559999999999</v>
      </c>
      <c r="T56" s="27"/>
      <c r="U56" s="30">
        <f t="shared" si="1"/>
        <v>0</v>
      </c>
      <c r="V56" s="74">
        <f t="shared" si="2"/>
        <v>0</v>
      </c>
      <c r="X56" s="72">
        <v>0.122</v>
      </c>
      <c r="Y56" s="77">
        <f>$G$56</f>
        <v>9198</v>
      </c>
      <c r="Z56" s="73">
        <f t="shared" si="45"/>
        <v>1122.1559999999999</v>
      </c>
      <c r="AA56" s="27"/>
      <c r="AB56" s="30">
        <f t="shared" si="3"/>
        <v>0</v>
      </c>
      <c r="AC56" s="74">
        <f t="shared" si="4"/>
        <v>0</v>
      </c>
      <c r="AE56" s="72">
        <v>0.122</v>
      </c>
      <c r="AF56" s="77">
        <f>$G$56</f>
        <v>9198</v>
      </c>
      <c r="AG56" s="73">
        <f t="shared" si="46"/>
        <v>1122.1559999999999</v>
      </c>
      <c r="AH56" s="27"/>
      <c r="AI56" s="30">
        <f t="shared" si="5"/>
        <v>0</v>
      </c>
      <c r="AJ56" s="74">
        <f t="shared" si="6"/>
        <v>0</v>
      </c>
      <c r="AL56" s="72">
        <v>0.122</v>
      </c>
      <c r="AM56" s="77">
        <f>$G$56</f>
        <v>9198</v>
      </c>
      <c r="AN56" s="73">
        <f t="shared" si="47"/>
        <v>1122.1559999999999</v>
      </c>
      <c r="AO56" s="27"/>
      <c r="AP56" s="30">
        <f t="shared" si="7"/>
        <v>0</v>
      </c>
      <c r="AQ56" s="74">
        <f t="shared" si="8"/>
        <v>0</v>
      </c>
    </row>
    <row r="57" spans="2:43" x14ac:dyDescent="0.2">
      <c r="B57" s="11" t="s">
        <v>48</v>
      </c>
      <c r="C57" s="21"/>
      <c r="D57" s="22"/>
      <c r="E57" s="23"/>
      <c r="F57" s="72">
        <v>0.161</v>
      </c>
      <c r="G57" s="77">
        <f>0.18*$F$18</f>
        <v>9198</v>
      </c>
      <c r="H57" s="73">
        <f t="shared" si="42"/>
        <v>1480.8779999999999</v>
      </c>
      <c r="I57" s="27"/>
      <c r="J57" s="72">
        <v>0.161</v>
      </c>
      <c r="K57" s="77">
        <f>$G$57</f>
        <v>9198</v>
      </c>
      <c r="L57" s="73">
        <f t="shared" si="43"/>
        <v>1480.8779999999999</v>
      </c>
      <c r="M57" s="27"/>
      <c r="N57" s="30">
        <f t="shared" si="41"/>
        <v>0</v>
      </c>
      <c r="O57" s="74">
        <f t="shared" si="26"/>
        <v>0</v>
      </c>
      <c r="Q57" s="72">
        <v>0.161</v>
      </c>
      <c r="R57" s="77">
        <f>$G$57</f>
        <v>9198</v>
      </c>
      <c r="S57" s="73">
        <f t="shared" si="44"/>
        <v>1480.8779999999999</v>
      </c>
      <c r="T57" s="27"/>
      <c r="U57" s="30">
        <f t="shared" si="1"/>
        <v>0</v>
      </c>
      <c r="V57" s="74">
        <f t="shared" si="2"/>
        <v>0</v>
      </c>
      <c r="X57" s="72">
        <v>0.161</v>
      </c>
      <c r="Y57" s="77">
        <f>$G$57</f>
        <v>9198</v>
      </c>
      <c r="Z57" s="73">
        <f t="shared" si="45"/>
        <v>1480.8779999999999</v>
      </c>
      <c r="AA57" s="27"/>
      <c r="AB57" s="30">
        <f t="shared" si="3"/>
        <v>0</v>
      </c>
      <c r="AC57" s="74">
        <f t="shared" si="4"/>
        <v>0</v>
      </c>
      <c r="AE57" s="72">
        <v>0.161</v>
      </c>
      <c r="AF57" s="77">
        <f>$G$57</f>
        <v>9198</v>
      </c>
      <c r="AG57" s="73">
        <f t="shared" si="46"/>
        <v>1480.8779999999999</v>
      </c>
      <c r="AH57" s="27"/>
      <c r="AI57" s="30">
        <f t="shared" si="5"/>
        <v>0</v>
      </c>
      <c r="AJ57" s="74">
        <f t="shared" si="6"/>
        <v>0</v>
      </c>
      <c r="AL57" s="72">
        <v>0.161</v>
      </c>
      <c r="AM57" s="77">
        <f>$G$57</f>
        <v>9198</v>
      </c>
      <c r="AN57" s="73">
        <f t="shared" si="47"/>
        <v>1480.8779999999999</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6"/>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50350</v>
      </c>
      <c r="H59" s="73">
        <f>G59*F59</f>
        <v>5538.5</v>
      </c>
      <c r="I59" s="83"/>
      <c r="J59" s="72">
        <v>0.11</v>
      </c>
      <c r="K59" s="82">
        <f>$G$59</f>
        <v>50350</v>
      </c>
      <c r="L59" s="73">
        <f>K59*J59</f>
        <v>5538.5</v>
      </c>
      <c r="M59" s="83"/>
      <c r="N59" s="84">
        <f t="shared" si="41"/>
        <v>0</v>
      </c>
      <c r="O59" s="74">
        <f t="shared" si="26"/>
        <v>0</v>
      </c>
      <c r="Q59" s="72">
        <v>0.11</v>
      </c>
      <c r="R59" s="82">
        <f>$G$59</f>
        <v>50350</v>
      </c>
      <c r="S59" s="73">
        <f>R59*Q59</f>
        <v>5538.5</v>
      </c>
      <c r="T59" s="83"/>
      <c r="U59" s="84">
        <f t="shared" si="1"/>
        <v>0</v>
      </c>
      <c r="V59" s="74">
        <f t="shared" si="2"/>
        <v>0</v>
      </c>
      <c r="X59" s="72">
        <v>0.11</v>
      </c>
      <c r="Y59" s="82">
        <f>$G$59</f>
        <v>50350</v>
      </c>
      <c r="Z59" s="73">
        <f>Y59*X59</f>
        <v>5538.5</v>
      </c>
      <c r="AA59" s="83"/>
      <c r="AB59" s="84">
        <f t="shared" si="3"/>
        <v>0</v>
      </c>
      <c r="AC59" s="74">
        <f t="shared" si="4"/>
        <v>0</v>
      </c>
      <c r="AE59" s="72">
        <v>0.11</v>
      </c>
      <c r="AF59" s="82">
        <f>$G$59</f>
        <v>50350</v>
      </c>
      <c r="AG59" s="73">
        <f>AF59*AE59</f>
        <v>5538.5</v>
      </c>
      <c r="AH59" s="83"/>
      <c r="AI59" s="84">
        <f t="shared" si="5"/>
        <v>0</v>
      </c>
      <c r="AJ59" s="74">
        <f t="shared" si="6"/>
        <v>0</v>
      </c>
      <c r="AL59" s="72">
        <v>0.11</v>
      </c>
      <c r="AM59" s="82">
        <f>$G$59</f>
        <v>50350</v>
      </c>
      <c r="AN59" s="73">
        <f>AM59*AL59</f>
        <v>5538.5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6729.7603392000001</v>
      </c>
      <c r="I61" s="100"/>
      <c r="J61" s="101"/>
      <c r="K61" s="101"/>
      <c r="L61" s="99">
        <f>SUM(L51:L57,L50)</f>
        <v>6797.6748539999999</v>
      </c>
      <c r="M61" s="102"/>
      <c r="N61" s="103">
        <f t="shared" ref="N61" si="48">L61-H61</f>
        <v>67.914514799999779</v>
      </c>
      <c r="O61" s="104">
        <f t="shared" ref="O61" si="49">IF((H61)=0,"",(N61/H61))</f>
        <v>1.0091669149703051E-2</v>
      </c>
      <c r="Q61" s="101"/>
      <c r="R61" s="101"/>
      <c r="S61" s="99">
        <f>SUM(S51:S57,S50)</f>
        <v>6694.1584039999998</v>
      </c>
      <c r="T61" s="102"/>
      <c r="U61" s="103">
        <f t="shared" si="1"/>
        <v>-103.51645000000008</v>
      </c>
      <c r="V61" s="104">
        <f>IF((L61)=0,"",(U61/L61))</f>
        <v>-1.5228214385553792E-2</v>
      </c>
      <c r="X61" s="101"/>
      <c r="Y61" s="101"/>
      <c r="Z61" s="99">
        <f>SUM(Z51:Z57,Z50)</f>
        <v>6707.0914039999998</v>
      </c>
      <c r="AA61" s="102"/>
      <c r="AB61" s="103">
        <f t="shared" si="3"/>
        <v>12.932999999999993</v>
      </c>
      <c r="AC61" s="104">
        <f>IF((S61)=0,"",(AB61/S61))</f>
        <v>1.9319829647700092E-3</v>
      </c>
      <c r="AE61" s="101"/>
      <c r="AF61" s="101"/>
      <c r="AG61" s="99">
        <f>SUM(AG51:AG57,AG50)</f>
        <v>6718.6524040000004</v>
      </c>
      <c r="AH61" s="102"/>
      <c r="AI61" s="103">
        <f t="shared" ref="AI61:AI65" si="50">AG61-Z61</f>
        <v>11.561000000000604</v>
      </c>
      <c r="AJ61" s="104">
        <f>IF((Z61)=0,"",(AI61/Z61))</f>
        <v>1.7236979942014524E-3</v>
      </c>
      <c r="AL61" s="101"/>
      <c r="AM61" s="101"/>
      <c r="AN61" s="99">
        <f>SUM(AN51:AN57,AN50)</f>
        <v>6724.9929039999997</v>
      </c>
      <c r="AO61" s="102"/>
      <c r="AP61" s="103">
        <f t="shared" ref="AP61:AP65" si="51">AN61-AG61</f>
        <v>6.3404999999993379</v>
      </c>
      <c r="AQ61" s="104">
        <f>IF((AG61)=0,"",(AP61/AG61))</f>
        <v>9.4371603392139666E-4</v>
      </c>
    </row>
    <row r="62" spans="2:43" x14ac:dyDescent="0.2">
      <c r="B62" s="105" t="s">
        <v>52</v>
      </c>
      <c r="C62" s="21"/>
      <c r="D62" s="21"/>
      <c r="E62" s="21"/>
      <c r="F62" s="106">
        <v>0.13</v>
      </c>
      <c r="G62" s="107"/>
      <c r="H62" s="108">
        <f>H61*F62</f>
        <v>874.86884409600009</v>
      </c>
      <c r="I62" s="109"/>
      <c r="J62" s="110">
        <v>0.13</v>
      </c>
      <c r="K62" s="109"/>
      <c r="L62" s="111">
        <f>L61*J62</f>
        <v>883.69773101999999</v>
      </c>
      <c r="M62" s="112"/>
      <c r="N62" s="113">
        <f t="shared" si="41"/>
        <v>8.828886923999903</v>
      </c>
      <c r="O62" s="114">
        <f t="shared" si="26"/>
        <v>1.0091669149702972E-2</v>
      </c>
      <c r="Q62" s="110">
        <v>0.13</v>
      </c>
      <c r="R62" s="109"/>
      <c r="S62" s="111">
        <f>S61*Q62</f>
        <v>870.24059251999995</v>
      </c>
      <c r="T62" s="112"/>
      <c r="U62" s="113">
        <f t="shared" si="1"/>
        <v>-13.457138500000042</v>
      </c>
      <c r="V62" s="114">
        <f t="shared" ref="V62:V71" si="52">IF((L62)=0,"",(U62/L62))</f>
        <v>-1.5228214385553829E-2</v>
      </c>
      <c r="X62" s="110">
        <v>0.13</v>
      </c>
      <c r="Y62" s="109"/>
      <c r="Z62" s="111">
        <f>Z61*X62</f>
        <v>871.92188252000005</v>
      </c>
      <c r="AA62" s="112"/>
      <c r="AB62" s="113">
        <f t="shared" si="3"/>
        <v>1.6812900000001036</v>
      </c>
      <c r="AC62" s="114">
        <f t="shared" ref="AC62:AC71" si="53">IF((S62)=0,"",(AB62/S62))</f>
        <v>1.9319829647701295E-3</v>
      </c>
      <c r="AE62" s="110">
        <v>0.13</v>
      </c>
      <c r="AF62" s="109"/>
      <c r="AG62" s="111">
        <f>AG61*AE62</f>
        <v>873.42481252000005</v>
      </c>
      <c r="AH62" s="112"/>
      <c r="AI62" s="113">
        <f t="shared" si="50"/>
        <v>1.5029299999999921</v>
      </c>
      <c r="AJ62" s="114">
        <f t="shared" ref="AJ62:AJ71" si="54">IF((Z62)=0,"",(AI62/Z62))</f>
        <v>1.7236979942013534E-3</v>
      </c>
      <c r="AL62" s="110">
        <v>0.13</v>
      </c>
      <c r="AM62" s="109"/>
      <c r="AN62" s="111">
        <f>AN61*AL62</f>
        <v>874.24907752000001</v>
      </c>
      <c r="AO62" s="112"/>
      <c r="AP62" s="113">
        <f t="shared" si="51"/>
        <v>0.8242649999999685</v>
      </c>
      <c r="AQ62" s="114">
        <f t="shared" ref="AQ62:AQ71" si="55">IF((AG62)=0,"",(AP62/AG62))</f>
        <v>9.4371603392145922E-4</v>
      </c>
    </row>
    <row r="63" spans="2:43" x14ac:dyDescent="0.2">
      <c r="B63" s="115" t="s">
        <v>53</v>
      </c>
      <c r="C63" s="21"/>
      <c r="D63" s="21"/>
      <c r="E63" s="21"/>
      <c r="F63" s="116"/>
      <c r="G63" s="107"/>
      <c r="H63" s="108">
        <f>H61+H62</f>
        <v>7604.6291832960005</v>
      </c>
      <c r="I63" s="109"/>
      <c r="J63" s="109"/>
      <c r="K63" s="109"/>
      <c r="L63" s="111">
        <f>L61+L62</f>
        <v>7681.3725850199999</v>
      </c>
      <c r="M63" s="112"/>
      <c r="N63" s="113">
        <f t="shared" si="41"/>
        <v>76.743401723999341</v>
      </c>
      <c r="O63" s="114">
        <f t="shared" si="26"/>
        <v>1.0091669149702996E-2</v>
      </c>
      <c r="Q63" s="109"/>
      <c r="R63" s="109"/>
      <c r="S63" s="111">
        <f>S61+S62</f>
        <v>7564.3989965199999</v>
      </c>
      <c r="T63" s="112"/>
      <c r="U63" s="113">
        <f t="shared" si="1"/>
        <v>-116.97358850000001</v>
      </c>
      <c r="V63" s="114">
        <f t="shared" si="52"/>
        <v>-1.5228214385553782E-2</v>
      </c>
      <c r="X63" s="109"/>
      <c r="Y63" s="109"/>
      <c r="Z63" s="111">
        <f>Z61+Z62</f>
        <v>7579.0132865199994</v>
      </c>
      <c r="AA63" s="112"/>
      <c r="AB63" s="113">
        <f t="shared" si="3"/>
        <v>14.614289999999528</v>
      </c>
      <c r="AC63" s="114">
        <f t="shared" si="53"/>
        <v>1.9319829647699478E-3</v>
      </c>
      <c r="AE63" s="109"/>
      <c r="AF63" s="109"/>
      <c r="AG63" s="111">
        <f>AG61+AG62</f>
        <v>7592.0772165200005</v>
      </c>
      <c r="AH63" s="112"/>
      <c r="AI63" s="113">
        <f t="shared" si="50"/>
        <v>13.063930000001164</v>
      </c>
      <c r="AJ63" s="114">
        <f t="shared" si="54"/>
        <v>1.7236979942015162E-3</v>
      </c>
      <c r="AL63" s="109"/>
      <c r="AM63" s="109"/>
      <c r="AN63" s="111">
        <f>AN61+AN62</f>
        <v>7599.2419815200001</v>
      </c>
      <c r="AO63" s="112"/>
      <c r="AP63" s="113">
        <f t="shared" si="51"/>
        <v>7.1647649999995338</v>
      </c>
      <c r="AQ63" s="114">
        <f t="shared" si="55"/>
        <v>9.4371603392143385E-4</v>
      </c>
    </row>
    <row r="64" spans="2:43" ht="15.75" customHeight="1" x14ac:dyDescent="0.2">
      <c r="B64" s="267" t="s">
        <v>54</v>
      </c>
      <c r="C64" s="267"/>
      <c r="D64" s="267"/>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1:43" ht="13.5" thickBot="1" x14ac:dyDescent="0.25">
      <c r="B65" s="268" t="s">
        <v>55</v>
      </c>
      <c r="C65" s="268"/>
      <c r="D65" s="268"/>
      <c r="E65" s="120"/>
      <c r="F65" s="121"/>
      <c r="G65" s="122"/>
      <c r="H65" s="123">
        <f>H63+H64</f>
        <v>7604.6291832960005</v>
      </c>
      <c r="I65" s="124"/>
      <c r="J65" s="124"/>
      <c r="K65" s="124"/>
      <c r="L65" s="125">
        <f>L63+L64</f>
        <v>7681.3725850199999</v>
      </c>
      <c r="M65" s="126"/>
      <c r="N65" s="127">
        <f t="shared" si="41"/>
        <v>76.743401723999341</v>
      </c>
      <c r="O65" s="128">
        <f t="shared" si="26"/>
        <v>1.0091669149702996E-2</v>
      </c>
      <c r="Q65" s="124"/>
      <c r="R65" s="124"/>
      <c r="S65" s="125">
        <f>S63+S64</f>
        <v>7564.3989965199999</v>
      </c>
      <c r="T65" s="126"/>
      <c r="U65" s="127">
        <f t="shared" si="1"/>
        <v>-116.97358850000001</v>
      </c>
      <c r="V65" s="128">
        <f t="shared" si="52"/>
        <v>-1.5228214385553782E-2</v>
      </c>
      <c r="X65" s="124"/>
      <c r="Y65" s="124"/>
      <c r="Z65" s="125">
        <f>Z63+Z64</f>
        <v>7579.0132865199994</v>
      </c>
      <c r="AA65" s="126"/>
      <c r="AB65" s="127">
        <f t="shared" si="3"/>
        <v>14.614289999999528</v>
      </c>
      <c r="AC65" s="128">
        <f t="shared" si="53"/>
        <v>1.9319829647699478E-3</v>
      </c>
      <c r="AE65" s="124"/>
      <c r="AF65" s="124"/>
      <c r="AG65" s="125">
        <f>AG63+AG64</f>
        <v>7592.0772165200005</v>
      </c>
      <c r="AH65" s="126"/>
      <c r="AI65" s="127">
        <f t="shared" si="50"/>
        <v>13.063930000001164</v>
      </c>
      <c r="AJ65" s="128">
        <f t="shared" si="54"/>
        <v>1.7236979942015162E-3</v>
      </c>
      <c r="AL65" s="124"/>
      <c r="AM65" s="124"/>
      <c r="AN65" s="125">
        <f>AN63+AN64</f>
        <v>7599.2419815200001</v>
      </c>
      <c r="AO65" s="126"/>
      <c r="AP65" s="127">
        <f t="shared" si="51"/>
        <v>7.1647649999995338</v>
      </c>
      <c r="AQ65" s="128">
        <f t="shared" si="55"/>
        <v>9.4371603392143385E-4</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7119.4063392000007</v>
      </c>
      <c r="I67" s="140"/>
      <c r="J67" s="141"/>
      <c r="K67" s="141"/>
      <c r="L67" s="139">
        <f>SUM(L58:L59,L50,L51:L54)</f>
        <v>7187.3208540000014</v>
      </c>
      <c r="M67" s="142"/>
      <c r="N67" s="143">
        <f t="shared" ref="N67:N71" si="56">L67-H67</f>
        <v>67.914514800000688</v>
      </c>
      <c r="O67" s="104">
        <f t="shared" ref="O67:O71" si="57">IF((H67)=0,"",(N67/H67))</f>
        <v>9.5393508340798211E-3</v>
      </c>
      <c r="Q67" s="141"/>
      <c r="R67" s="141"/>
      <c r="S67" s="139">
        <f>SUM(S58:S59,S50,S51:S54)</f>
        <v>7083.8044040000013</v>
      </c>
      <c r="T67" s="142"/>
      <c r="U67" s="143">
        <f t="shared" si="1"/>
        <v>-103.51645000000008</v>
      </c>
      <c r="V67" s="104">
        <f t="shared" si="52"/>
        <v>-1.4402647676761148E-2</v>
      </c>
      <c r="X67" s="141"/>
      <c r="Y67" s="141"/>
      <c r="Z67" s="139">
        <f>SUM(Z58:Z59,Z50,Z51:Z54)</f>
        <v>7096.7374040000013</v>
      </c>
      <c r="AA67" s="142"/>
      <c r="AB67" s="143">
        <f t="shared" si="3"/>
        <v>12.932999999999993</v>
      </c>
      <c r="AC67" s="104">
        <f t="shared" si="53"/>
        <v>1.8257138766701597E-3</v>
      </c>
      <c r="AE67" s="141"/>
      <c r="AF67" s="141"/>
      <c r="AG67" s="139">
        <f>SUM(AG58:AG59,AG50,AG51:AG54)</f>
        <v>7108.298404000001</v>
      </c>
      <c r="AH67" s="142"/>
      <c r="AI67" s="143">
        <f t="shared" ref="AI67:AI71" si="58">AG67-Z67</f>
        <v>11.560999999999694</v>
      </c>
      <c r="AJ67" s="104">
        <f t="shared" si="54"/>
        <v>1.6290584450093164E-3</v>
      </c>
      <c r="AL67" s="141"/>
      <c r="AM67" s="141"/>
      <c r="AN67" s="139">
        <f>SUM(AN58:AN59,AN50,AN51:AN54)</f>
        <v>7114.6389040000013</v>
      </c>
      <c r="AO67" s="142"/>
      <c r="AP67" s="143">
        <f t="shared" ref="AP67:AP71" si="59">AN67-AG67</f>
        <v>6.3405000000002474</v>
      </c>
      <c r="AQ67" s="104">
        <f t="shared" si="55"/>
        <v>8.9198562576274293E-4</v>
      </c>
    </row>
    <row r="68" spans="1:43" s="85" customFormat="1" x14ac:dyDescent="0.2">
      <c r="B68" s="144" t="s">
        <v>52</v>
      </c>
      <c r="C68" s="79"/>
      <c r="D68" s="79"/>
      <c r="E68" s="79"/>
      <c r="F68" s="145">
        <v>0.13</v>
      </c>
      <c r="G68" s="138"/>
      <c r="H68" s="146">
        <f>H67*F68</f>
        <v>925.52282409600014</v>
      </c>
      <c r="I68" s="147"/>
      <c r="J68" s="148">
        <v>0.13</v>
      </c>
      <c r="K68" s="149"/>
      <c r="L68" s="150">
        <f>L67*J68</f>
        <v>934.35171102000027</v>
      </c>
      <c r="M68" s="151"/>
      <c r="N68" s="152">
        <f t="shared" si="56"/>
        <v>8.8288869240001304</v>
      </c>
      <c r="O68" s="114">
        <f t="shared" si="57"/>
        <v>9.5393508340798645E-3</v>
      </c>
      <c r="Q68" s="148">
        <v>0.13</v>
      </c>
      <c r="R68" s="149"/>
      <c r="S68" s="150">
        <f>S67*Q68</f>
        <v>920.89457252000022</v>
      </c>
      <c r="T68" s="151"/>
      <c r="U68" s="152">
        <f t="shared" si="1"/>
        <v>-13.457138500000042</v>
      </c>
      <c r="V68" s="114">
        <f t="shared" si="52"/>
        <v>-1.4402647676761181E-2</v>
      </c>
      <c r="X68" s="148">
        <v>0.13</v>
      </c>
      <c r="Y68" s="149"/>
      <c r="Z68" s="150">
        <f>Z67*X68</f>
        <v>922.57586252000021</v>
      </c>
      <c r="AA68" s="151"/>
      <c r="AB68" s="152">
        <f t="shared" si="3"/>
        <v>1.68128999999999</v>
      </c>
      <c r="AC68" s="114">
        <f t="shared" si="53"/>
        <v>1.8257138766701497E-3</v>
      </c>
      <c r="AE68" s="148">
        <v>0.13</v>
      </c>
      <c r="AF68" s="149"/>
      <c r="AG68" s="150">
        <f>AG67*AE68</f>
        <v>924.07879252000021</v>
      </c>
      <c r="AH68" s="151"/>
      <c r="AI68" s="152">
        <f t="shared" si="58"/>
        <v>1.5029299999999921</v>
      </c>
      <c r="AJ68" s="114">
        <f t="shared" si="54"/>
        <v>1.6290584450093508E-3</v>
      </c>
      <c r="AL68" s="148">
        <v>0.13</v>
      </c>
      <c r="AM68" s="149"/>
      <c r="AN68" s="150">
        <f>AN67*AL68</f>
        <v>924.90305752000017</v>
      </c>
      <c r="AO68" s="151"/>
      <c r="AP68" s="152">
        <f t="shared" si="59"/>
        <v>0.8242649999999685</v>
      </c>
      <c r="AQ68" s="114">
        <f t="shared" si="55"/>
        <v>8.9198562576267386E-4</v>
      </c>
    </row>
    <row r="69" spans="1:43" s="85" customFormat="1" x14ac:dyDescent="0.2">
      <c r="B69" s="153" t="s">
        <v>53</v>
      </c>
      <c r="C69" s="79"/>
      <c r="D69" s="79"/>
      <c r="E69" s="79"/>
      <c r="F69" s="154"/>
      <c r="G69" s="155"/>
      <c r="H69" s="146">
        <f>H67+H68</f>
        <v>8044.9291632960012</v>
      </c>
      <c r="I69" s="147"/>
      <c r="J69" s="147"/>
      <c r="K69" s="147"/>
      <c r="L69" s="150">
        <f>L67+L68</f>
        <v>8121.6725650200015</v>
      </c>
      <c r="M69" s="151"/>
      <c r="N69" s="152">
        <f t="shared" si="56"/>
        <v>76.74340172400025</v>
      </c>
      <c r="O69" s="114">
        <f t="shared" si="57"/>
        <v>9.5393508340797552E-3</v>
      </c>
      <c r="Q69" s="147"/>
      <c r="R69" s="147"/>
      <c r="S69" s="150">
        <f>S67+S68</f>
        <v>8004.6989765200015</v>
      </c>
      <c r="T69" s="151"/>
      <c r="U69" s="152">
        <f t="shared" si="1"/>
        <v>-116.97358850000001</v>
      </c>
      <c r="V69" s="114">
        <f t="shared" si="52"/>
        <v>-1.440264767676114E-2</v>
      </c>
      <c r="X69" s="147"/>
      <c r="Y69" s="147"/>
      <c r="Z69" s="150">
        <f>Z67+Z68</f>
        <v>8019.3132665200019</v>
      </c>
      <c r="AA69" s="151"/>
      <c r="AB69" s="152">
        <f t="shared" si="3"/>
        <v>14.614290000000437</v>
      </c>
      <c r="AC69" s="114">
        <f t="shared" si="53"/>
        <v>1.8257138766702154E-3</v>
      </c>
      <c r="AE69" s="147"/>
      <c r="AF69" s="147"/>
      <c r="AG69" s="150">
        <f>AG67+AG68</f>
        <v>8032.3771965200012</v>
      </c>
      <c r="AH69" s="151"/>
      <c r="AI69" s="152">
        <f t="shared" si="58"/>
        <v>13.063929999999345</v>
      </c>
      <c r="AJ69" s="114">
        <f t="shared" si="54"/>
        <v>1.6290584450092778E-3</v>
      </c>
      <c r="AL69" s="147"/>
      <c r="AM69" s="147"/>
      <c r="AN69" s="150">
        <f>AN67+AN68</f>
        <v>8039.5419615200017</v>
      </c>
      <c r="AO69" s="151"/>
      <c r="AP69" s="152">
        <f t="shared" si="59"/>
        <v>7.1647650000004433</v>
      </c>
      <c r="AQ69" s="114">
        <f t="shared" si="55"/>
        <v>8.919856257627632E-4</v>
      </c>
    </row>
    <row r="70" spans="1:43" s="85" customFormat="1" ht="15.75" customHeight="1" x14ac:dyDescent="0.2">
      <c r="B70" s="269" t="s">
        <v>54</v>
      </c>
      <c r="C70" s="269"/>
      <c r="D70" s="269"/>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1:43" s="85" customFormat="1" ht="13.5" thickBot="1" x14ac:dyDescent="0.25">
      <c r="B71" s="266" t="s">
        <v>57</v>
      </c>
      <c r="C71" s="266"/>
      <c r="D71" s="266"/>
      <c r="E71" s="158"/>
      <c r="F71" s="159"/>
      <c r="G71" s="160"/>
      <c r="H71" s="161">
        <f>SUM(H69:H70)</f>
        <v>8044.9291632960012</v>
      </c>
      <c r="I71" s="162"/>
      <c r="J71" s="162"/>
      <c r="K71" s="162"/>
      <c r="L71" s="163">
        <f>SUM(L69:L70)</f>
        <v>8121.6725650200015</v>
      </c>
      <c r="M71" s="164"/>
      <c r="N71" s="165">
        <f t="shared" si="56"/>
        <v>76.74340172400025</v>
      </c>
      <c r="O71" s="166">
        <f t="shared" si="57"/>
        <v>9.5393508340797552E-3</v>
      </c>
      <c r="Q71" s="162"/>
      <c r="R71" s="162"/>
      <c r="S71" s="163">
        <f>SUM(S69:S70)</f>
        <v>8004.6989765200015</v>
      </c>
      <c r="T71" s="164"/>
      <c r="U71" s="165">
        <f t="shared" si="1"/>
        <v>-116.97358850000001</v>
      </c>
      <c r="V71" s="166">
        <f t="shared" si="52"/>
        <v>-1.440264767676114E-2</v>
      </c>
      <c r="X71" s="162"/>
      <c r="Y71" s="162"/>
      <c r="Z71" s="163">
        <f>SUM(Z69:Z70)</f>
        <v>8019.3132665200019</v>
      </c>
      <c r="AA71" s="164"/>
      <c r="AB71" s="165">
        <f t="shared" si="3"/>
        <v>14.614290000000437</v>
      </c>
      <c r="AC71" s="166">
        <f t="shared" si="53"/>
        <v>1.8257138766702154E-3</v>
      </c>
      <c r="AE71" s="162"/>
      <c r="AF71" s="162"/>
      <c r="AG71" s="163">
        <f>SUM(AG69:AG70)</f>
        <v>8032.3771965200012</v>
      </c>
      <c r="AH71" s="164"/>
      <c r="AI71" s="165">
        <f t="shared" si="58"/>
        <v>13.063929999999345</v>
      </c>
      <c r="AJ71" s="166">
        <f t="shared" si="54"/>
        <v>1.6290584450092778E-3</v>
      </c>
      <c r="AL71" s="162"/>
      <c r="AM71" s="162"/>
      <c r="AN71" s="163">
        <f>SUM(AN69:AN70)</f>
        <v>8039.5419615200017</v>
      </c>
      <c r="AO71" s="164"/>
      <c r="AP71" s="165">
        <f t="shared" si="59"/>
        <v>7.1647650000004433</v>
      </c>
      <c r="AQ71" s="166">
        <f t="shared" si="55"/>
        <v>8.919856257627632E-4</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B71:D71"/>
    <mergeCell ref="AJ21:AJ22"/>
    <mergeCell ref="AP21:AP22"/>
    <mergeCell ref="AQ21:AQ22"/>
    <mergeCell ref="B64:D64"/>
    <mergeCell ref="B65:D65"/>
    <mergeCell ref="B70:D7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1"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6</xdr:col>
                    <xdr:colOff>476250</xdr:colOff>
                    <xdr:row>16</xdr:row>
                    <xdr:rowOff>171450</xdr:rowOff>
                  </from>
                  <to>
                    <xdr:col>9</xdr:col>
                    <xdr:colOff>295275</xdr:colOff>
                    <xdr:row>18</xdr:row>
                    <xdr:rowOff>28575</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9</xdr:col>
                    <xdr:colOff>361950</xdr:colOff>
                    <xdr:row>16</xdr:row>
                    <xdr:rowOff>114300</xdr:rowOff>
                  </from>
                  <to>
                    <xdr:col>14</xdr:col>
                    <xdr:colOff>381000</xdr:colOff>
                    <xdr:row>18</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Q98"/>
  <sheetViews>
    <sheetView showGridLines="0" view="pageBreakPreview" topLeftCell="A28" zoomScale="60" zoomScaleNormal="8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9.85546875" style="6" bestFit="1" customWidth="1"/>
    <col min="8" max="8" width="16.5703125" style="6" bestFit="1" customWidth="1"/>
    <col min="9" max="9" width="2.85546875" style="6" customWidth="1"/>
    <col min="10" max="10" width="12.7109375" style="6" bestFit="1" customWidth="1"/>
    <col min="11" max="11" width="9.85546875" style="6" bestFit="1" customWidth="1"/>
    <col min="12" max="12" width="16.85546875" style="6" bestFit="1" customWidth="1"/>
    <col min="13" max="13" width="2.85546875" style="6" customWidth="1"/>
    <col min="14" max="14" width="16" style="6" customWidth="1"/>
    <col min="15" max="15" width="13.140625" style="6" customWidth="1"/>
    <col min="16" max="16" width="3.85546875" style="6" customWidth="1"/>
    <col min="17" max="17" width="12.5703125" style="6" bestFit="1" customWidth="1"/>
    <col min="18" max="18" width="9.85546875" style="6" bestFit="1" customWidth="1"/>
    <col min="19" max="19" width="16.85546875" style="6" bestFit="1" customWidth="1"/>
    <col min="20" max="20" width="2.7109375" style="6" bestFit="1" customWidth="1"/>
    <col min="21" max="21" width="13" style="6" bestFit="1" customWidth="1"/>
    <col min="22" max="22" width="12" style="6" bestFit="1" customWidth="1"/>
    <col min="23" max="23" width="4.5703125" style="6" customWidth="1"/>
    <col min="24" max="24" width="12.7109375" style="6" bestFit="1" customWidth="1"/>
    <col min="25" max="25" width="9.85546875" style="6" bestFit="1" customWidth="1"/>
    <col min="26" max="26" width="16.85546875" style="6" bestFit="1" customWidth="1"/>
    <col min="27" max="27" width="2.7109375" style="6" bestFit="1" customWidth="1"/>
    <col min="28" max="28" width="11.85546875" style="6" bestFit="1" customWidth="1"/>
    <col min="29" max="29" width="12" style="6" bestFit="1" customWidth="1"/>
    <col min="30" max="30" width="4.5703125" style="6" customWidth="1"/>
    <col min="31" max="31" width="12.7109375" style="6" bestFit="1" customWidth="1"/>
    <col min="32" max="32" width="9.85546875" style="6" bestFit="1" customWidth="1"/>
    <col min="33" max="33" width="16.5703125" style="6" bestFit="1" customWidth="1"/>
    <col min="34" max="34" width="2.7109375" style="6" bestFit="1" customWidth="1"/>
    <col min="35" max="35" width="11.85546875" style="6" bestFit="1" customWidth="1"/>
    <col min="36" max="36" width="12" style="6" bestFit="1" customWidth="1"/>
    <col min="37" max="37" width="4.5703125" style="6" customWidth="1"/>
    <col min="38" max="38" width="12.28515625" style="6" bestFit="1" customWidth="1"/>
    <col min="39" max="39" width="9.85546875" style="6" bestFit="1" customWidth="1"/>
    <col min="40" max="40" width="16.8554687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72</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127750</v>
      </c>
      <c r="G18" s="12" t="s">
        <v>7</v>
      </c>
    </row>
    <row r="19" spans="2:43" x14ac:dyDescent="0.2">
      <c r="B19" s="11"/>
      <c r="F19" s="13">
        <v>250</v>
      </c>
      <c r="G19" s="6" t="s">
        <v>73</v>
      </c>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24">
        <f>+'&gt;50 (100)'!F23</f>
        <v>260.82</v>
      </c>
      <c r="G23" s="25">
        <v>1</v>
      </c>
      <c r="H23" s="26">
        <f>G23*F23</f>
        <v>260.82</v>
      </c>
      <c r="I23" s="27"/>
      <c r="J23" s="24">
        <f>+'&gt;50 (100)'!J23</f>
        <v>200</v>
      </c>
      <c r="K23" s="29">
        <v>1</v>
      </c>
      <c r="L23" s="26">
        <f>K23*J23</f>
        <v>200</v>
      </c>
      <c r="M23" s="27"/>
      <c r="N23" s="30">
        <f>L23-H23</f>
        <v>-60.819999999999993</v>
      </c>
      <c r="O23" s="31">
        <f>IF((H23)=0,"",(N23/H23))</f>
        <v>-0.2331876389847404</v>
      </c>
      <c r="Q23" s="24">
        <f>+'&gt;50 (100)'!Q23</f>
        <v>200</v>
      </c>
      <c r="R23" s="29">
        <v>1</v>
      </c>
      <c r="S23" s="26">
        <f>R23*Q23</f>
        <v>200</v>
      </c>
      <c r="T23" s="27"/>
      <c r="U23" s="30">
        <f>S23-L23</f>
        <v>0</v>
      </c>
      <c r="V23" s="31">
        <f>IF((L23)=0,"",(U23/L23))</f>
        <v>0</v>
      </c>
      <c r="X23" s="24">
        <f>+'&gt;50 (100)'!X23</f>
        <v>200</v>
      </c>
      <c r="Y23" s="29">
        <v>1</v>
      </c>
      <c r="Z23" s="26">
        <f>Y23*X23</f>
        <v>200</v>
      </c>
      <c r="AA23" s="27"/>
      <c r="AB23" s="30">
        <f>Z23-S23</f>
        <v>0</v>
      </c>
      <c r="AC23" s="31">
        <f>IF((S23)=0,"",(AB23/S23))</f>
        <v>0</v>
      </c>
      <c r="AE23" s="24">
        <f>+'&gt;50 (100)'!AE23</f>
        <v>200</v>
      </c>
      <c r="AF23" s="29">
        <v>1</v>
      </c>
      <c r="AG23" s="26">
        <f>AF23*AE23</f>
        <v>200</v>
      </c>
      <c r="AH23" s="27"/>
      <c r="AI23" s="30">
        <f>AG23-Z23</f>
        <v>0</v>
      </c>
      <c r="AJ23" s="31">
        <f>IF((Z23)=0,"",(AI23/Z23))</f>
        <v>0</v>
      </c>
      <c r="AL23" s="24">
        <f>+'&gt;50 (100)'!AL23</f>
        <v>200</v>
      </c>
      <c r="AM23" s="29">
        <v>1</v>
      </c>
      <c r="AN23" s="26">
        <f>AM23*AL23</f>
        <v>200</v>
      </c>
      <c r="AO23" s="27"/>
      <c r="AP23" s="30">
        <f>AN23-AG23</f>
        <v>0</v>
      </c>
      <c r="AQ23" s="31">
        <f>IF((AG23)=0,"",(AP23/AG23))</f>
        <v>0</v>
      </c>
    </row>
    <row r="24" spans="2:43" x14ac:dyDescent="0.2">
      <c r="B24" s="21" t="s">
        <v>28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1" si="1">S24-L24</f>
        <v>0</v>
      </c>
      <c r="V24" s="31" t="str">
        <f t="shared" ref="V24:V59" si="2">IF((L24)=0,"",(U24/L24))</f>
        <v/>
      </c>
      <c r="X24" s="24"/>
      <c r="Y24" s="29">
        <v>1</v>
      </c>
      <c r="Z24" s="26">
        <f>Y24*X24</f>
        <v>0</v>
      </c>
      <c r="AA24" s="27"/>
      <c r="AB24" s="30">
        <f t="shared" ref="AB24:AB71" si="3">Z24-S24</f>
        <v>0</v>
      </c>
      <c r="AC24" s="31" t="str">
        <f t="shared" ref="AC24:AC59" si="4">IF((S24)=0,"",(AB24/S24))</f>
        <v/>
      </c>
      <c r="AE24" s="24"/>
      <c r="AF24" s="29">
        <v>1</v>
      </c>
      <c r="AG24" s="26">
        <f>AF24*AE24</f>
        <v>0</v>
      </c>
      <c r="AH24" s="27"/>
      <c r="AI24" s="30">
        <f t="shared" ref="AI24:AI59" si="5">AG24-Z24</f>
        <v>0</v>
      </c>
      <c r="AJ24" s="31" t="str">
        <f t="shared" ref="AJ24:AJ59" si="6">IF((Z24)=0,"",(AI24/Z24))</f>
        <v/>
      </c>
      <c r="AL24" s="24"/>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4"/>
      <c r="K25" s="29">
        <v>1</v>
      </c>
      <c r="L25" s="26">
        <f t="shared" ref="L25:L38" si="9">K25*J25</f>
        <v>0</v>
      </c>
      <c r="M25" s="27"/>
      <c r="N25" s="30">
        <f t="shared" ref="N25:N39" si="10">L25-H25</f>
        <v>0</v>
      </c>
      <c r="O25" s="31" t="str">
        <f t="shared" ref="O25:O39" si="11">IF((H25)=0,"",(N25/H25))</f>
        <v/>
      </c>
      <c r="Q25" s="24"/>
      <c r="R25" s="29">
        <v>1</v>
      </c>
      <c r="S25" s="26">
        <f t="shared" ref="S25:S38" si="12">R25*Q25</f>
        <v>0</v>
      </c>
      <c r="T25" s="27"/>
      <c r="U25" s="30">
        <f t="shared" si="1"/>
        <v>0</v>
      </c>
      <c r="V25" s="31" t="str">
        <f t="shared" si="2"/>
        <v/>
      </c>
      <c r="X25" s="24"/>
      <c r="Y25" s="29">
        <v>1</v>
      </c>
      <c r="Z25" s="26">
        <f t="shared" ref="Z25:Z38" si="13">Y25*X25</f>
        <v>0</v>
      </c>
      <c r="AA25" s="27"/>
      <c r="AB25" s="30">
        <f t="shared" si="3"/>
        <v>0</v>
      </c>
      <c r="AC25" s="31" t="str">
        <f t="shared" si="4"/>
        <v/>
      </c>
      <c r="AE25" s="24"/>
      <c r="AF25" s="29">
        <v>1</v>
      </c>
      <c r="AG25" s="26">
        <f t="shared" ref="AG25:AG38" si="14">AF25*AE25</f>
        <v>0</v>
      </c>
      <c r="AH25" s="27"/>
      <c r="AI25" s="30">
        <f t="shared" si="5"/>
        <v>0</v>
      </c>
      <c r="AJ25" s="31" t="str">
        <f t="shared" si="6"/>
        <v/>
      </c>
      <c r="AL25" s="24"/>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4"/>
      <c r="K26" s="29">
        <v>1</v>
      </c>
      <c r="L26" s="26">
        <f t="shared" si="9"/>
        <v>0</v>
      </c>
      <c r="M26" s="27"/>
      <c r="N26" s="30">
        <f t="shared" si="10"/>
        <v>0</v>
      </c>
      <c r="O26" s="31" t="str">
        <f t="shared" si="11"/>
        <v/>
      </c>
      <c r="Q26" s="24"/>
      <c r="R26" s="29">
        <v>1</v>
      </c>
      <c r="S26" s="26">
        <f t="shared" si="12"/>
        <v>0</v>
      </c>
      <c r="T26" s="27"/>
      <c r="U26" s="30">
        <f t="shared" si="1"/>
        <v>0</v>
      </c>
      <c r="V26" s="31" t="str">
        <f t="shared" si="2"/>
        <v/>
      </c>
      <c r="X26" s="24"/>
      <c r="Y26" s="29">
        <v>1</v>
      </c>
      <c r="Z26" s="26">
        <f t="shared" si="13"/>
        <v>0</v>
      </c>
      <c r="AA26" s="27"/>
      <c r="AB26" s="30">
        <f t="shared" si="3"/>
        <v>0</v>
      </c>
      <c r="AC26" s="31" t="str">
        <f t="shared" si="4"/>
        <v/>
      </c>
      <c r="AE26" s="24"/>
      <c r="AF26" s="29">
        <v>1</v>
      </c>
      <c r="AG26" s="26">
        <f t="shared" si="14"/>
        <v>0</v>
      </c>
      <c r="AH26" s="27"/>
      <c r="AI26" s="30">
        <f t="shared" si="5"/>
        <v>0</v>
      </c>
      <c r="AJ26" s="31" t="str">
        <f t="shared" si="6"/>
        <v/>
      </c>
      <c r="AL26" s="24"/>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4"/>
      <c r="K27" s="29">
        <v>1</v>
      </c>
      <c r="L27" s="26">
        <f t="shared" si="9"/>
        <v>0</v>
      </c>
      <c r="M27" s="27"/>
      <c r="N27" s="30">
        <f t="shared" si="10"/>
        <v>0</v>
      </c>
      <c r="O27" s="31" t="str">
        <f t="shared" si="11"/>
        <v/>
      </c>
      <c r="Q27" s="24"/>
      <c r="R27" s="29">
        <v>1</v>
      </c>
      <c r="S27" s="26">
        <f t="shared" si="12"/>
        <v>0</v>
      </c>
      <c r="T27" s="27"/>
      <c r="U27" s="30">
        <f t="shared" si="1"/>
        <v>0</v>
      </c>
      <c r="V27" s="31" t="str">
        <f t="shared" si="2"/>
        <v/>
      </c>
      <c r="X27" s="24"/>
      <c r="Y27" s="29">
        <v>1</v>
      </c>
      <c r="Z27" s="26">
        <f t="shared" si="13"/>
        <v>0</v>
      </c>
      <c r="AA27" s="27"/>
      <c r="AB27" s="30">
        <f t="shared" si="3"/>
        <v>0</v>
      </c>
      <c r="AC27" s="31" t="str">
        <f t="shared" si="4"/>
        <v/>
      </c>
      <c r="AE27" s="24"/>
      <c r="AF27" s="29">
        <v>1</v>
      </c>
      <c r="AG27" s="26">
        <f t="shared" si="14"/>
        <v>0</v>
      </c>
      <c r="AH27" s="27"/>
      <c r="AI27" s="30">
        <f t="shared" si="5"/>
        <v>0</v>
      </c>
      <c r="AJ27" s="31" t="str">
        <f t="shared" si="6"/>
        <v/>
      </c>
      <c r="AL27" s="24"/>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si="9"/>
        <v>0</v>
      </c>
      <c r="M28" s="27"/>
      <c r="N28" s="30">
        <f t="shared" si="10"/>
        <v>0</v>
      </c>
      <c r="O28" s="31" t="str">
        <f t="shared" si="11"/>
        <v/>
      </c>
      <c r="Q28" s="24"/>
      <c r="R28" s="29">
        <v>1</v>
      </c>
      <c r="S28" s="26">
        <f t="shared" si="12"/>
        <v>0</v>
      </c>
      <c r="T28" s="27"/>
      <c r="U28" s="30">
        <f t="shared" si="1"/>
        <v>0</v>
      </c>
      <c r="V28" s="31" t="str">
        <f t="shared" si="2"/>
        <v/>
      </c>
      <c r="X28" s="24"/>
      <c r="Y28" s="29">
        <v>1</v>
      </c>
      <c r="Z28" s="26">
        <f t="shared" si="13"/>
        <v>0</v>
      </c>
      <c r="AA28" s="27"/>
      <c r="AB28" s="30">
        <f t="shared" si="3"/>
        <v>0</v>
      </c>
      <c r="AC28" s="31" t="str">
        <f t="shared" si="4"/>
        <v/>
      </c>
      <c r="AE28" s="24"/>
      <c r="AF28" s="29">
        <v>1</v>
      </c>
      <c r="AG28" s="26">
        <f t="shared" si="14"/>
        <v>0</v>
      </c>
      <c r="AH28" s="27"/>
      <c r="AI28" s="30">
        <f t="shared" si="5"/>
        <v>0</v>
      </c>
      <c r="AJ28" s="31" t="str">
        <f t="shared" si="6"/>
        <v/>
      </c>
      <c r="AL28" s="24"/>
      <c r="AM28" s="29">
        <v>1</v>
      </c>
      <c r="AN28" s="26">
        <f t="shared" si="15"/>
        <v>0</v>
      </c>
      <c r="AO28" s="27"/>
      <c r="AP28" s="30">
        <f t="shared" si="7"/>
        <v>0</v>
      </c>
      <c r="AQ28" s="31" t="str">
        <f t="shared" si="8"/>
        <v/>
      </c>
    </row>
    <row r="29" spans="2:43" x14ac:dyDescent="0.2">
      <c r="B29" s="21" t="s">
        <v>29</v>
      </c>
      <c r="C29" s="21"/>
      <c r="D29" s="22" t="s">
        <v>74</v>
      </c>
      <c r="E29" s="23"/>
      <c r="F29" s="24">
        <f>+'&gt;50 (100)'!F29</f>
        <v>3.5691000000000002</v>
      </c>
      <c r="G29" s="51">
        <f>+$F$19</f>
        <v>250</v>
      </c>
      <c r="H29" s="26">
        <f t="shared" si="0"/>
        <v>892.27500000000009</v>
      </c>
      <c r="I29" s="27"/>
      <c r="J29" s="24">
        <f>+'&gt;50 (100)'!J29</f>
        <v>4.0776000000000003</v>
      </c>
      <c r="K29" s="51">
        <f>+$F$19</f>
        <v>250</v>
      </c>
      <c r="L29" s="26">
        <f t="shared" si="9"/>
        <v>1019.4000000000001</v>
      </c>
      <c r="M29" s="27"/>
      <c r="N29" s="30">
        <f t="shared" si="10"/>
        <v>127.125</v>
      </c>
      <c r="O29" s="31">
        <f t="shared" si="11"/>
        <v>0.14247289232579641</v>
      </c>
      <c r="Q29" s="24">
        <f>+'&gt;50 (100)'!Q29</f>
        <v>4.3250000000000002</v>
      </c>
      <c r="R29" s="51">
        <f>+$F$19</f>
        <v>250</v>
      </c>
      <c r="S29" s="26">
        <f t="shared" si="12"/>
        <v>1081.25</v>
      </c>
      <c r="T29" s="27"/>
      <c r="U29" s="30">
        <f t="shared" si="1"/>
        <v>61.849999999999909</v>
      </c>
      <c r="V29" s="31">
        <f t="shared" si="2"/>
        <v>6.0672944869531002E-2</v>
      </c>
      <c r="X29" s="24">
        <f>+'&gt;50 (100)'!X29</f>
        <v>4.5835999999999997</v>
      </c>
      <c r="Y29" s="51">
        <f>+$F$19</f>
        <v>250</v>
      </c>
      <c r="Z29" s="26">
        <f t="shared" si="13"/>
        <v>1145.8999999999999</v>
      </c>
      <c r="AA29" s="27"/>
      <c r="AB29" s="30">
        <f t="shared" si="3"/>
        <v>64.649999999999864</v>
      </c>
      <c r="AC29" s="31">
        <f t="shared" si="4"/>
        <v>5.9791907514450744E-2</v>
      </c>
      <c r="AE29" s="24">
        <f>+'&gt;50 (100)'!AE29</f>
        <v>4.8148</v>
      </c>
      <c r="AF29" s="51">
        <f>+$F$19</f>
        <v>250</v>
      </c>
      <c r="AG29" s="26">
        <f t="shared" si="14"/>
        <v>1203.7</v>
      </c>
      <c r="AH29" s="27"/>
      <c r="AI29" s="30">
        <f t="shared" si="5"/>
        <v>57.800000000000182</v>
      </c>
      <c r="AJ29" s="31">
        <f t="shared" si="6"/>
        <v>5.044070163190522E-2</v>
      </c>
      <c r="AL29" s="24">
        <f>+'&gt;50 (100)'!AL29</f>
        <v>4.9416000000000002</v>
      </c>
      <c r="AM29" s="51">
        <f>+$F$19</f>
        <v>250</v>
      </c>
      <c r="AN29" s="26">
        <f t="shared" si="15"/>
        <v>1235.4000000000001</v>
      </c>
      <c r="AO29" s="27"/>
      <c r="AP29" s="30">
        <f t="shared" si="7"/>
        <v>31.700000000000045</v>
      </c>
      <c r="AQ29" s="31">
        <f t="shared" si="8"/>
        <v>2.6335465647586646E-2</v>
      </c>
    </row>
    <row r="30" spans="2:43" x14ac:dyDescent="0.2">
      <c r="B30" s="21" t="s">
        <v>31</v>
      </c>
      <c r="C30" s="21"/>
      <c r="D30" s="22"/>
      <c r="E30" s="23"/>
      <c r="F30" s="24"/>
      <c r="G30" s="25">
        <f t="shared" ref="G30" si="16">$F$18</f>
        <v>127750</v>
      </c>
      <c r="H30" s="26">
        <f t="shared" si="0"/>
        <v>0</v>
      </c>
      <c r="I30" s="27"/>
      <c r="J30" s="24"/>
      <c r="K30" s="25">
        <f t="shared" ref="K30:K38" si="17">$F$18</f>
        <v>127750</v>
      </c>
      <c r="L30" s="26">
        <f t="shared" si="9"/>
        <v>0</v>
      </c>
      <c r="M30" s="27"/>
      <c r="N30" s="30">
        <f t="shared" si="10"/>
        <v>0</v>
      </c>
      <c r="O30" s="31" t="str">
        <f t="shared" si="11"/>
        <v/>
      </c>
      <c r="Q30" s="24"/>
      <c r="R30" s="25">
        <f t="shared" ref="R30:R38" si="18">$F$18</f>
        <v>127750</v>
      </c>
      <c r="S30" s="26">
        <f t="shared" si="12"/>
        <v>0</v>
      </c>
      <c r="T30" s="27"/>
      <c r="U30" s="30">
        <f t="shared" si="1"/>
        <v>0</v>
      </c>
      <c r="V30" s="31" t="str">
        <f t="shared" si="2"/>
        <v/>
      </c>
      <c r="X30" s="24"/>
      <c r="Y30" s="25">
        <f t="shared" ref="Y30:Y38" si="19">$F$18</f>
        <v>127750</v>
      </c>
      <c r="Z30" s="26">
        <f t="shared" si="13"/>
        <v>0</v>
      </c>
      <c r="AA30" s="27"/>
      <c r="AB30" s="30">
        <f t="shared" si="3"/>
        <v>0</v>
      </c>
      <c r="AC30" s="31" t="str">
        <f t="shared" si="4"/>
        <v/>
      </c>
      <c r="AE30" s="24"/>
      <c r="AF30" s="25">
        <f t="shared" ref="AF30:AF38" si="20">$F$18</f>
        <v>127750</v>
      </c>
      <c r="AG30" s="26">
        <f t="shared" si="14"/>
        <v>0</v>
      </c>
      <c r="AH30" s="27"/>
      <c r="AI30" s="30">
        <f t="shared" si="5"/>
        <v>0</v>
      </c>
      <c r="AJ30" s="31" t="str">
        <f t="shared" si="6"/>
        <v/>
      </c>
      <c r="AL30" s="24"/>
      <c r="AM30" s="25">
        <f t="shared" ref="AM30:AM38" si="21">$F$18</f>
        <v>127750</v>
      </c>
      <c r="AN30" s="26">
        <f t="shared" si="15"/>
        <v>0</v>
      </c>
      <c r="AO30" s="27"/>
      <c r="AP30" s="30">
        <f t="shared" si="7"/>
        <v>0</v>
      </c>
      <c r="AQ30" s="31" t="str">
        <f t="shared" si="8"/>
        <v/>
      </c>
    </row>
    <row r="31" spans="2:43" x14ac:dyDescent="0.2">
      <c r="B31" s="21" t="s">
        <v>32</v>
      </c>
      <c r="C31" s="21"/>
      <c r="D31" s="22" t="s">
        <v>74</v>
      </c>
      <c r="E31" s="23"/>
      <c r="F31" s="24">
        <f>+'&gt;50 (100)'!F31</f>
        <v>0</v>
      </c>
      <c r="G31" s="51">
        <f>+$F$19</f>
        <v>250</v>
      </c>
      <c r="H31" s="26">
        <f t="shared" si="0"/>
        <v>0</v>
      </c>
      <c r="I31" s="27"/>
      <c r="J31" s="24">
        <f>+'&gt;50 (100)'!J31</f>
        <v>-7.7109999999999998E-2</v>
      </c>
      <c r="K31" s="51">
        <f>+$F$19</f>
        <v>250</v>
      </c>
      <c r="L31" s="26">
        <f t="shared" si="9"/>
        <v>-19.2775</v>
      </c>
      <c r="M31" s="27"/>
      <c r="N31" s="30">
        <f t="shared" si="10"/>
        <v>-19.2775</v>
      </c>
      <c r="O31" s="31" t="str">
        <f t="shared" si="11"/>
        <v/>
      </c>
      <c r="Q31" s="24">
        <f>+'&gt;50 (100)'!Q31</f>
        <v>0</v>
      </c>
      <c r="R31" s="51">
        <f>+$F$19</f>
        <v>250</v>
      </c>
      <c r="S31" s="26">
        <f t="shared" si="12"/>
        <v>0</v>
      </c>
      <c r="T31" s="27"/>
      <c r="U31" s="30">
        <f t="shared" si="1"/>
        <v>19.2775</v>
      </c>
      <c r="V31" s="31">
        <f t="shared" si="2"/>
        <v>-1</v>
      </c>
      <c r="X31" s="24">
        <f>+'&gt;50 (100)'!X31</f>
        <v>0</v>
      </c>
      <c r="Y31" s="51">
        <f>+$F$19</f>
        <v>250</v>
      </c>
      <c r="Z31" s="26">
        <f t="shared" si="13"/>
        <v>0</v>
      </c>
      <c r="AA31" s="27"/>
      <c r="AB31" s="30">
        <f t="shared" si="3"/>
        <v>0</v>
      </c>
      <c r="AC31" s="31" t="str">
        <f t="shared" si="4"/>
        <v/>
      </c>
      <c r="AE31" s="24">
        <f>+'&gt;50 (100)'!AE31</f>
        <v>0</v>
      </c>
      <c r="AF31" s="51">
        <f>+$F$19</f>
        <v>250</v>
      </c>
      <c r="AG31" s="26">
        <f t="shared" si="14"/>
        <v>0</v>
      </c>
      <c r="AH31" s="27"/>
      <c r="AI31" s="30">
        <f t="shared" si="5"/>
        <v>0</v>
      </c>
      <c r="AJ31" s="31" t="str">
        <f t="shared" si="6"/>
        <v/>
      </c>
      <c r="AL31" s="24">
        <f>+'&gt;50 (100)'!AL31</f>
        <v>0</v>
      </c>
      <c r="AM31" s="51">
        <f>+$F$19</f>
        <v>250</v>
      </c>
      <c r="AN31" s="26">
        <f t="shared" si="15"/>
        <v>0</v>
      </c>
      <c r="AO31" s="27"/>
      <c r="AP31" s="30">
        <f t="shared" si="7"/>
        <v>0</v>
      </c>
      <c r="AQ31" s="31" t="str">
        <f t="shared" si="8"/>
        <v/>
      </c>
    </row>
    <row r="32" spans="2:43" x14ac:dyDescent="0.2">
      <c r="B32" s="33"/>
      <c r="C32" s="21"/>
      <c r="D32" s="22"/>
      <c r="E32" s="23"/>
      <c r="F32" s="24"/>
      <c r="G32" s="25">
        <f t="shared" ref="G32:G38" si="22">$F$18</f>
        <v>127750</v>
      </c>
      <c r="H32" s="26">
        <f t="shared" si="0"/>
        <v>0</v>
      </c>
      <c r="I32" s="27"/>
      <c r="J32" s="28"/>
      <c r="K32" s="25">
        <f t="shared" si="17"/>
        <v>127750</v>
      </c>
      <c r="L32" s="26">
        <f t="shared" si="9"/>
        <v>0</v>
      </c>
      <c r="M32" s="27"/>
      <c r="N32" s="30">
        <f t="shared" si="10"/>
        <v>0</v>
      </c>
      <c r="O32" s="31" t="str">
        <f t="shared" si="11"/>
        <v/>
      </c>
      <c r="Q32" s="28"/>
      <c r="R32" s="25">
        <f t="shared" si="18"/>
        <v>127750</v>
      </c>
      <c r="S32" s="26">
        <f t="shared" si="12"/>
        <v>0</v>
      </c>
      <c r="T32" s="27"/>
      <c r="U32" s="30">
        <f t="shared" si="1"/>
        <v>0</v>
      </c>
      <c r="V32" s="31" t="str">
        <f t="shared" si="2"/>
        <v/>
      </c>
      <c r="X32" s="28"/>
      <c r="Y32" s="25">
        <f t="shared" si="19"/>
        <v>127750</v>
      </c>
      <c r="Z32" s="26">
        <f t="shared" si="13"/>
        <v>0</v>
      </c>
      <c r="AA32" s="27"/>
      <c r="AB32" s="30">
        <f t="shared" si="3"/>
        <v>0</v>
      </c>
      <c r="AC32" s="31" t="str">
        <f t="shared" si="4"/>
        <v/>
      </c>
      <c r="AE32" s="28"/>
      <c r="AF32" s="25">
        <f t="shared" si="20"/>
        <v>127750</v>
      </c>
      <c r="AG32" s="26">
        <f t="shared" si="14"/>
        <v>0</v>
      </c>
      <c r="AH32" s="27"/>
      <c r="AI32" s="30">
        <f t="shared" si="5"/>
        <v>0</v>
      </c>
      <c r="AJ32" s="31" t="str">
        <f t="shared" si="6"/>
        <v/>
      </c>
      <c r="AL32" s="28"/>
      <c r="AM32" s="25">
        <f t="shared" si="21"/>
        <v>127750</v>
      </c>
      <c r="AN32" s="26">
        <f t="shared" si="15"/>
        <v>0</v>
      </c>
      <c r="AO32" s="27"/>
      <c r="AP32" s="30">
        <f t="shared" si="7"/>
        <v>0</v>
      </c>
      <c r="AQ32" s="31" t="str">
        <f t="shared" si="8"/>
        <v/>
      </c>
    </row>
    <row r="33" spans="2:43" x14ac:dyDescent="0.2">
      <c r="B33" s="33"/>
      <c r="C33" s="21"/>
      <c r="D33" s="22"/>
      <c r="E33" s="23"/>
      <c r="F33" s="24"/>
      <c r="G33" s="25">
        <f t="shared" si="22"/>
        <v>127750</v>
      </c>
      <c r="H33" s="26">
        <f t="shared" si="0"/>
        <v>0</v>
      </c>
      <c r="I33" s="27"/>
      <c r="J33" s="28"/>
      <c r="K33" s="25">
        <f t="shared" si="17"/>
        <v>127750</v>
      </c>
      <c r="L33" s="26">
        <f t="shared" si="9"/>
        <v>0</v>
      </c>
      <c r="M33" s="27"/>
      <c r="N33" s="30">
        <f t="shared" si="10"/>
        <v>0</v>
      </c>
      <c r="O33" s="31" t="str">
        <f t="shared" si="11"/>
        <v/>
      </c>
      <c r="Q33" s="28"/>
      <c r="R33" s="25">
        <f t="shared" si="18"/>
        <v>127750</v>
      </c>
      <c r="S33" s="26">
        <f t="shared" si="12"/>
        <v>0</v>
      </c>
      <c r="T33" s="27"/>
      <c r="U33" s="30">
        <f t="shared" si="1"/>
        <v>0</v>
      </c>
      <c r="V33" s="31" t="str">
        <f t="shared" si="2"/>
        <v/>
      </c>
      <c r="X33" s="28"/>
      <c r="Y33" s="25">
        <f t="shared" si="19"/>
        <v>127750</v>
      </c>
      <c r="Z33" s="26">
        <f t="shared" si="13"/>
        <v>0</v>
      </c>
      <c r="AA33" s="27"/>
      <c r="AB33" s="30">
        <f t="shared" si="3"/>
        <v>0</v>
      </c>
      <c r="AC33" s="31" t="str">
        <f t="shared" si="4"/>
        <v/>
      </c>
      <c r="AE33" s="28"/>
      <c r="AF33" s="25">
        <f t="shared" si="20"/>
        <v>127750</v>
      </c>
      <c r="AG33" s="26">
        <f t="shared" si="14"/>
        <v>0</v>
      </c>
      <c r="AH33" s="27"/>
      <c r="AI33" s="30">
        <f t="shared" si="5"/>
        <v>0</v>
      </c>
      <c r="AJ33" s="31" t="str">
        <f t="shared" si="6"/>
        <v/>
      </c>
      <c r="AL33" s="28"/>
      <c r="AM33" s="25">
        <f t="shared" si="21"/>
        <v>127750</v>
      </c>
      <c r="AN33" s="26">
        <f t="shared" si="15"/>
        <v>0</v>
      </c>
      <c r="AO33" s="27"/>
      <c r="AP33" s="30">
        <f t="shared" si="7"/>
        <v>0</v>
      </c>
      <c r="AQ33" s="31" t="str">
        <f t="shared" si="8"/>
        <v/>
      </c>
    </row>
    <row r="34" spans="2:43" x14ac:dyDescent="0.2">
      <c r="B34" s="33"/>
      <c r="C34" s="21"/>
      <c r="D34" s="22"/>
      <c r="E34" s="23"/>
      <c r="F34" s="24"/>
      <c r="G34" s="25">
        <f t="shared" si="22"/>
        <v>127750</v>
      </c>
      <c r="H34" s="26">
        <f t="shared" si="0"/>
        <v>0</v>
      </c>
      <c r="I34" s="27"/>
      <c r="J34" s="28"/>
      <c r="K34" s="25">
        <f t="shared" si="17"/>
        <v>127750</v>
      </c>
      <c r="L34" s="26">
        <f t="shared" si="9"/>
        <v>0</v>
      </c>
      <c r="M34" s="27"/>
      <c r="N34" s="30">
        <f t="shared" si="10"/>
        <v>0</v>
      </c>
      <c r="O34" s="31" t="str">
        <f t="shared" si="11"/>
        <v/>
      </c>
      <c r="Q34" s="28"/>
      <c r="R34" s="25">
        <f t="shared" si="18"/>
        <v>127750</v>
      </c>
      <c r="S34" s="26">
        <f t="shared" si="12"/>
        <v>0</v>
      </c>
      <c r="T34" s="27"/>
      <c r="U34" s="30">
        <f t="shared" si="1"/>
        <v>0</v>
      </c>
      <c r="V34" s="31" t="str">
        <f t="shared" si="2"/>
        <v/>
      </c>
      <c r="X34" s="28"/>
      <c r="Y34" s="25">
        <f t="shared" si="19"/>
        <v>127750</v>
      </c>
      <c r="Z34" s="26">
        <f t="shared" si="13"/>
        <v>0</v>
      </c>
      <c r="AA34" s="27"/>
      <c r="AB34" s="30">
        <f t="shared" si="3"/>
        <v>0</v>
      </c>
      <c r="AC34" s="31" t="str">
        <f t="shared" si="4"/>
        <v/>
      </c>
      <c r="AE34" s="28"/>
      <c r="AF34" s="25">
        <f t="shared" si="20"/>
        <v>127750</v>
      </c>
      <c r="AG34" s="26">
        <f t="shared" si="14"/>
        <v>0</v>
      </c>
      <c r="AH34" s="27"/>
      <c r="AI34" s="30">
        <f t="shared" si="5"/>
        <v>0</v>
      </c>
      <c r="AJ34" s="31" t="str">
        <f t="shared" si="6"/>
        <v/>
      </c>
      <c r="AL34" s="28"/>
      <c r="AM34" s="25">
        <f t="shared" si="21"/>
        <v>127750</v>
      </c>
      <c r="AN34" s="26">
        <f t="shared" si="15"/>
        <v>0</v>
      </c>
      <c r="AO34" s="27"/>
      <c r="AP34" s="30">
        <f t="shared" si="7"/>
        <v>0</v>
      </c>
      <c r="AQ34" s="31" t="str">
        <f t="shared" si="8"/>
        <v/>
      </c>
    </row>
    <row r="35" spans="2:43" x14ac:dyDescent="0.2">
      <c r="B35" s="33"/>
      <c r="C35" s="21"/>
      <c r="D35" s="22"/>
      <c r="E35" s="23"/>
      <c r="F35" s="24"/>
      <c r="G35" s="25">
        <f t="shared" si="22"/>
        <v>127750</v>
      </c>
      <c r="H35" s="26">
        <f t="shared" si="0"/>
        <v>0</v>
      </c>
      <c r="I35" s="27"/>
      <c r="J35" s="28"/>
      <c r="K35" s="25">
        <f t="shared" si="17"/>
        <v>127750</v>
      </c>
      <c r="L35" s="26">
        <f t="shared" si="9"/>
        <v>0</v>
      </c>
      <c r="M35" s="27"/>
      <c r="N35" s="30">
        <f t="shared" si="10"/>
        <v>0</v>
      </c>
      <c r="O35" s="31" t="str">
        <f t="shared" si="11"/>
        <v/>
      </c>
      <c r="Q35" s="28"/>
      <c r="R35" s="25">
        <f t="shared" si="18"/>
        <v>127750</v>
      </c>
      <c r="S35" s="26">
        <f t="shared" si="12"/>
        <v>0</v>
      </c>
      <c r="T35" s="27"/>
      <c r="U35" s="30">
        <f t="shared" si="1"/>
        <v>0</v>
      </c>
      <c r="V35" s="31" t="str">
        <f t="shared" si="2"/>
        <v/>
      </c>
      <c r="X35" s="28"/>
      <c r="Y35" s="25">
        <f t="shared" si="19"/>
        <v>127750</v>
      </c>
      <c r="Z35" s="26">
        <f t="shared" si="13"/>
        <v>0</v>
      </c>
      <c r="AA35" s="27"/>
      <c r="AB35" s="30">
        <f t="shared" si="3"/>
        <v>0</v>
      </c>
      <c r="AC35" s="31" t="str">
        <f t="shared" si="4"/>
        <v/>
      </c>
      <c r="AE35" s="28"/>
      <c r="AF35" s="25">
        <f t="shared" si="20"/>
        <v>127750</v>
      </c>
      <c r="AG35" s="26">
        <f t="shared" si="14"/>
        <v>0</v>
      </c>
      <c r="AH35" s="27"/>
      <c r="AI35" s="30">
        <f t="shared" si="5"/>
        <v>0</v>
      </c>
      <c r="AJ35" s="31" t="str">
        <f t="shared" si="6"/>
        <v/>
      </c>
      <c r="AL35" s="28"/>
      <c r="AM35" s="25">
        <f t="shared" si="21"/>
        <v>127750</v>
      </c>
      <c r="AN35" s="26">
        <f t="shared" si="15"/>
        <v>0</v>
      </c>
      <c r="AO35" s="27"/>
      <c r="AP35" s="30">
        <f t="shared" si="7"/>
        <v>0</v>
      </c>
      <c r="AQ35" s="31" t="str">
        <f t="shared" si="8"/>
        <v/>
      </c>
    </row>
    <row r="36" spans="2:43" x14ac:dyDescent="0.2">
      <c r="B36" s="33"/>
      <c r="C36" s="21"/>
      <c r="D36" s="22"/>
      <c r="E36" s="23"/>
      <c r="F36" s="24"/>
      <c r="G36" s="25">
        <f t="shared" si="22"/>
        <v>127750</v>
      </c>
      <c r="H36" s="26">
        <f t="shared" si="0"/>
        <v>0</v>
      </c>
      <c r="I36" s="27"/>
      <c r="J36" s="28"/>
      <c r="K36" s="25">
        <f t="shared" si="17"/>
        <v>127750</v>
      </c>
      <c r="L36" s="26">
        <f t="shared" si="9"/>
        <v>0</v>
      </c>
      <c r="M36" s="27"/>
      <c r="N36" s="30">
        <f t="shared" si="10"/>
        <v>0</v>
      </c>
      <c r="O36" s="31" t="str">
        <f t="shared" si="11"/>
        <v/>
      </c>
      <c r="Q36" s="28"/>
      <c r="R36" s="25">
        <f t="shared" si="18"/>
        <v>127750</v>
      </c>
      <c r="S36" s="26">
        <f t="shared" si="12"/>
        <v>0</v>
      </c>
      <c r="T36" s="27"/>
      <c r="U36" s="30">
        <f t="shared" si="1"/>
        <v>0</v>
      </c>
      <c r="V36" s="31" t="str">
        <f t="shared" si="2"/>
        <v/>
      </c>
      <c r="X36" s="28"/>
      <c r="Y36" s="25">
        <f t="shared" si="19"/>
        <v>127750</v>
      </c>
      <c r="Z36" s="26">
        <f t="shared" si="13"/>
        <v>0</v>
      </c>
      <c r="AA36" s="27"/>
      <c r="AB36" s="30">
        <f t="shared" si="3"/>
        <v>0</v>
      </c>
      <c r="AC36" s="31" t="str">
        <f t="shared" si="4"/>
        <v/>
      </c>
      <c r="AE36" s="28"/>
      <c r="AF36" s="25">
        <f t="shared" si="20"/>
        <v>127750</v>
      </c>
      <c r="AG36" s="26">
        <f t="shared" si="14"/>
        <v>0</v>
      </c>
      <c r="AH36" s="27"/>
      <c r="AI36" s="30">
        <f t="shared" si="5"/>
        <v>0</v>
      </c>
      <c r="AJ36" s="31" t="str">
        <f t="shared" si="6"/>
        <v/>
      </c>
      <c r="AL36" s="28"/>
      <c r="AM36" s="25">
        <f t="shared" si="21"/>
        <v>127750</v>
      </c>
      <c r="AN36" s="26">
        <f t="shared" si="15"/>
        <v>0</v>
      </c>
      <c r="AO36" s="27"/>
      <c r="AP36" s="30">
        <f t="shared" si="7"/>
        <v>0</v>
      </c>
      <c r="AQ36" s="31" t="str">
        <f t="shared" si="8"/>
        <v/>
      </c>
    </row>
    <row r="37" spans="2:43" x14ac:dyDescent="0.2">
      <c r="B37" s="33"/>
      <c r="C37" s="21"/>
      <c r="D37" s="22"/>
      <c r="E37" s="23"/>
      <c r="F37" s="24"/>
      <c r="G37" s="25">
        <f t="shared" si="22"/>
        <v>127750</v>
      </c>
      <c r="H37" s="26">
        <f t="shared" si="0"/>
        <v>0</v>
      </c>
      <c r="I37" s="27"/>
      <c r="J37" s="28"/>
      <c r="K37" s="25">
        <f t="shared" si="17"/>
        <v>127750</v>
      </c>
      <c r="L37" s="26">
        <f t="shared" si="9"/>
        <v>0</v>
      </c>
      <c r="M37" s="27"/>
      <c r="N37" s="30">
        <f t="shared" si="10"/>
        <v>0</v>
      </c>
      <c r="O37" s="31" t="str">
        <f t="shared" si="11"/>
        <v/>
      </c>
      <c r="Q37" s="28"/>
      <c r="R37" s="25">
        <f t="shared" si="18"/>
        <v>127750</v>
      </c>
      <c r="S37" s="26">
        <f t="shared" si="12"/>
        <v>0</v>
      </c>
      <c r="T37" s="27"/>
      <c r="U37" s="30">
        <f t="shared" si="1"/>
        <v>0</v>
      </c>
      <c r="V37" s="31" t="str">
        <f t="shared" si="2"/>
        <v/>
      </c>
      <c r="X37" s="28"/>
      <c r="Y37" s="25">
        <f t="shared" si="19"/>
        <v>127750</v>
      </c>
      <c r="Z37" s="26">
        <f t="shared" si="13"/>
        <v>0</v>
      </c>
      <c r="AA37" s="27"/>
      <c r="AB37" s="30">
        <f t="shared" si="3"/>
        <v>0</v>
      </c>
      <c r="AC37" s="31" t="str">
        <f t="shared" si="4"/>
        <v/>
      </c>
      <c r="AE37" s="28"/>
      <c r="AF37" s="25">
        <f t="shared" si="20"/>
        <v>127750</v>
      </c>
      <c r="AG37" s="26">
        <f t="shared" si="14"/>
        <v>0</v>
      </c>
      <c r="AH37" s="27"/>
      <c r="AI37" s="30">
        <f t="shared" si="5"/>
        <v>0</v>
      </c>
      <c r="AJ37" s="31" t="str">
        <f t="shared" si="6"/>
        <v/>
      </c>
      <c r="AL37" s="28"/>
      <c r="AM37" s="25">
        <f t="shared" si="21"/>
        <v>127750</v>
      </c>
      <c r="AN37" s="26">
        <f t="shared" si="15"/>
        <v>0</v>
      </c>
      <c r="AO37" s="27"/>
      <c r="AP37" s="30">
        <f t="shared" si="7"/>
        <v>0</v>
      </c>
      <c r="AQ37" s="31" t="str">
        <f t="shared" si="8"/>
        <v/>
      </c>
    </row>
    <row r="38" spans="2:43" x14ac:dyDescent="0.2">
      <c r="B38" s="33"/>
      <c r="C38" s="21"/>
      <c r="D38" s="22"/>
      <c r="E38" s="23"/>
      <c r="F38" s="24"/>
      <c r="G38" s="25">
        <f t="shared" si="22"/>
        <v>127750</v>
      </c>
      <c r="H38" s="26">
        <f t="shared" si="0"/>
        <v>0</v>
      </c>
      <c r="I38" s="27"/>
      <c r="J38" s="28"/>
      <c r="K38" s="25">
        <f t="shared" si="17"/>
        <v>127750</v>
      </c>
      <c r="L38" s="26">
        <f t="shared" si="9"/>
        <v>0</v>
      </c>
      <c r="M38" s="27"/>
      <c r="N38" s="30">
        <f t="shared" si="10"/>
        <v>0</v>
      </c>
      <c r="O38" s="31" t="str">
        <f t="shared" si="11"/>
        <v/>
      </c>
      <c r="Q38" s="28"/>
      <c r="R38" s="25">
        <f t="shared" si="18"/>
        <v>127750</v>
      </c>
      <c r="S38" s="26">
        <f t="shared" si="12"/>
        <v>0</v>
      </c>
      <c r="T38" s="27"/>
      <c r="U38" s="30">
        <f t="shared" si="1"/>
        <v>0</v>
      </c>
      <c r="V38" s="31" t="str">
        <f t="shared" si="2"/>
        <v/>
      </c>
      <c r="X38" s="28"/>
      <c r="Y38" s="25">
        <f t="shared" si="19"/>
        <v>127750</v>
      </c>
      <c r="Z38" s="26">
        <f t="shared" si="13"/>
        <v>0</v>
      </c>
      <c r="AA38" s="27"/>
      <c r="AB38" s="30">
        <f t="shared" si="3"/>
        <v>0</v>
      </c>
      <c r="AC38" s="31" t="str">
        <f t="shared" si="4"/>
        <v/>
      </c>
      <c r="AE38" s="28"/>
      <c r="AF38" s="25">
        <f t="shared" si="20"/>
        <v>127750</v>
      </c>
      <c r="AG38" s="26">
        <f t="shared" si="14"/>
        <v>0</v>
      </c>
      <c r="AH38" s="27"/>
      <c r="AI38" s="30">
        <f t="shared" si="5"/>
        <v>0</v>
      </c>
      <c r="AJ38" s="31" t="str">
        <f t="shared" si="6"/>
        <v/>
      </c>
      <c r="AL38" s="28"/>
      <c r="AM38" s="25">
        <f t="shared" si="21"/>
        <v>127750</v>
      </c>
      <c r="AN38" s="26">
        <f t="shared" si="15"/>
        <v>0</v>
      </c>
      <c r="AO38" s="27"/>
      <c r="AP38" s="30">
        <f t="shared" si="7"/>
        <v>0</v>
      </c>
      <c r="AQ38" s="31" t="str">
        <f t="shared" si="8"/>
        <v/>
      </c>
    </row>
    <row r="39" spans="2:43" s="45" customFormat="1" x14ac:dyDescent="0.2">
      <c r="B39" s="34" t="s">
        <v>33</v>
      </c>
      <c r="C39" s="35"/>
      <c r="D39" s="36"/>
      <c r="E39" s="35"/>
      <c r="F39" s="37"/>
      <c r="G39" s="38"/>
      <c r="H39" s="39">
        <f>SUM(H23:H38)</f>
        <v>1153.095</v>
      </c>
      <c r="I39" s="40"/>
      <c r="J39" s="41"/>
      <c r="K39" s="42"/>
      <c r="L39" s="39">
        <f>SUM(L23:L38)</f>
        <v>1200.1225000000002</v>
      </c>
      <c r="M39" s="40"/>
      <c r="N39" s="43">
        <f t="shared" si="10"/>
        <v>47.027500000000146</v>
      </c>
      <c r="O39" s="44">
        <f t="shared" si="11"/>
        <v>4.0783716866346784E-2</v>
      </c>
      <c r="Q39" s="41"/>
      <c r="R39" s="42"/>
      <c r="S39" s="39">
        <f>SUM(S23:S38)</f>
        <v>1281.25</v>
      </c>
      <c r="T39" s="40"/>
      <c r="U39" s="43">
        <f t="shared" si="1"/>
        <v>81.127499999999827</v>
      </c>
      <c r="V39" s="44">
        <f t="shared" si="2"/>
        <v>6.7599349233098974E-2</v>
      </c>
      <c r="X39" s="41"/>
      <c r="Y39" s="42"/>
      <c r="Z39" s="39">
        <f>SUM(Z23:Z38)</f>
        <v>1345.8999999999999</v>
      </c>
      <c r="AA39" s="40"/>
      <c r="AB39" s="43">
        <f t="shared" si="3"/>
        <v>64.649999999999864</v>
      </c>
      <c r="AC39" s="44">
        <f t="shared" si="4"/>
        <v>5.0458536585365747E-2</v>
      </c>
      <c r="AE39" s="41"/>
      <c r="AF39" s="42"/>
      <c r="AG39" s="39">
        <f>SUM(AG23:AG38)</f>
        <v>1403.7</v>
      </c>
      <c r="AH39" s="40"/>
      <c r="AI39" s="43">
        <f t="shared" si="5"/>
        <v>57.800000000000182</v>
      </c>
      <c r="AJ39" s="44">
        <f t="shared" si="6"/>
        <v>4.2945241102608063E-2</v>
      </c>
      <c r="AL39" s="41"/>
      <c r="AM39" s="42"/>
      <c r="AN39" s="39">
        <f>SUM(AN23:AN38)</f>
        <v>1435.4</v>
      </c>
      <c r="AO39" s="40"/>
      <c r="AP39" s="43">
        <f t="shared" si="7"/>
        <v>31.700000000000045</v>
      </c>
      <c r="AQ39" s="44">
        <f t="shared" si="8"/>
        <v>2.2583173042672967E-2</v>
      </c>
    </row>
    <row r="40" spans="2:43" ht="38.25" x14ac:dyDescent="0.2">
      <c r="B40" s="46" t="str">
        <f>+'&gt;50 (100)'!B40</f>
        <v>Deferral/Variance Account Disposition Rate Rider Class 1</v>
      </c>
      <c r="C40" s="21"/>
      <c r="D40" s="22" t="str">
        <f>+'&gt;50 (100)'!D40</f>
        <v>per kW</v>
      </c>
      <c r="E40" s="23"/>
      <c r="F40" s="24">
        <f>+'&gt;50 (100)'!F40</f>
        <v>0</v>
      </c>
      <c r="G40" s="51">
        <f>+$F$19</f>
        <v>250</v>
      </c>
      <c r="H40" s="26">
        <f>G40*F40</f>
        <v>0</v>
      </c>
      <c r="I40" s="27"/>
      <c r="J40" s="24">
        <f>+'&gt;50 (100)'!J40</f>
        <v>-0.35541499999999998</v>
      </c>
      <c r="K40" s="51">
        <f>+$F$19</f>
        <v>250</v>
      </c>
      <c r="L40" s="26">
        <f>K40*J40</f>
        <v>-88.853749999999991</v>
      </c>
      <c r="M40" s="27"/>
      <c r="N40" s="30">
        <f>L40-H40</f>
        <v>-88.853749999999991</v>
      </c>
      <c r="O40" s="31" t="str">
        <f>IF((H40)=0,"",(N40/H40))</f>
        <v/>
      </c>
      <c r="Q40" s="24">
        <f>+'&gt;50 (100)'!Q40</f>
        <v>0</v>
      </c>
      <c r="R40" s="51">
        <f>+$F$19</f>
        <v>250</v>
      </c>
      <c r="S40" s="26">
        <f>R40*Q40</f>
        <v>0</v>
      </c>
      <c r="T40" s="27"/>
      <c r="U40" s="30">
        <f t="shared" si="1"/>
        <v>88.853749999999991</v>
      </c>
      <c r="V40" s="31">
        <f t="shared" si="2"/>
        <v>-1</v>
      </c>
      <c r="X40" s="24">
        <f>+'&gt;50 (100)'!X40</f>
        <v>0</v>
      </c>
      <c r="Y40" s="51">
        <f>+$F$19</f>
        <v>250</v>
      </c>
      <c r="Z40" s="26">
        <f>Y40*X40</f>
        <v>0</v>
      </c>
      <c r="AA40" s="27"/>
      <c r="AB40" s="30">
        <f t="shared" si="3"/>
        <v>0</v>
      </c>
      <c r="AC40" s="31" t="str">
        <f t="shared" si="4"/>
        <v/>
      </c>
      <c r="AE40" s="24">
        <f>+'&gt;50 (100)'!AE40</f>
        <v>0</v>
      </c>
      <c r="AF40" s="51">
        <f>+$F$19</f>
        <v>250</v>
      </c>
      <c r="AG40" s="26">
        <f>AF40*AE40</f>
        <v>0</v>
      </c>
      <c r="AH40" s="27"/>
      <c r="AI40" s="30">
        <f t="shared" si="5"/>
        <v>0</v>
      </c>
      <c r="AJ40" s="31" t="str">
        <f t="shared" si="6"/>
        <v/>
      </c>
      <c r="AL40" s="24">
        <f>+'&gt;50 (100)'!AL40</f>
        <v>0</v>
      </c>
      <c r="AM40" s="51">
        <f>+$F$19</f>
        <v>250</v>
      </c>
      <c r="AN40" s="26">
        <f>AM40*AL40</f>
        <v>0</v>
      </c>
      <c r="AO40" s="27"/>
      <c r="AP40" s="30">
        <f t="shared" si="7"/>
        <v>0</v>
      </c>
      <c r="AQ40" s="31" t="str">
        <f t="shared" si="8"/>
        <v/>
      </c>
    </row>
    <row r="41" spans="2:43" ht="38.25" x14ac:dyDescent="0.2">
      <c r="B41" s="46" t="str">
        <f>+'&gt;50 (100)'!B41</f>
        <v>Deferral/Variance Account Disposition Rate Rider Class 2</v>
      </c>
      <c r="C41" s="21"/>
      <c r="D41" s="22" t="str">
        <f>+'&gt;50 (100)'!D41</f>
        <v>per kW</v>
      </c>
      <c r="E41" s="23"/>
      <c r="F41" s="24">
        <f>+'&gt;50 (100)'!F41</f>
        <v>0</v>
      </c>
      <c r="G41" s="51">
        <f>+F19</f>
        <v>250</v>
      </c>
      <c r="H41" s="26">
        <f t="shared" ref="H41:H45" si="23">G41*F41</f>
        <v>0</v>
      </c>
      <c r="I41" s="47"/>
      <c r="J41" s="24">
        <f>+'&gt;50 (100)'!J41</f>
        <v>0.51319999999999999</v>
      </c>
      <c r="K41" s="25">
        <f>+$G$41</f>
        <v>250</v>
      </c>
      <c r="L41" s="26">
        <f t="shared" ref="L41:L45" si="24">K41*J41</f>
        <v>128.30000000000001</v>
      </c>
      <c r="M41" s="48"/>
      <c r="N41" s="30">
        <f t="shared" ref="N41:N45" si="25">L41-H41</f>
        <v>128.30000000000001</v>
      </c>
      <c r="O41" s="31" t="str">
        <f t="shared" ref="O41:O65" si="26">IF((H41)=0,"",(N41/H41))</f>
        <v/>
      </c>
      <c r="Q41" s="24">
        <f>+'&gt;50 (100)'!Q41</f>
        <v>0</v>
      </c>
      <c r="R41" s="25">
        <f>+$G$41</f>
        <v>250</v>
      </c>
      <c r="S41" s="26">
        <f t="shared" ref="S41:S43" si="27">R41*Q41</f>
        <v>0</v>
      </c>
      <c r="T41" s="48"/>
      <c r="U41" s="30">
        <f t="shared" si="1"/>
        <v>-128.30000000000001</v>
      </c>
      <c r="V41" s="31">
        <f t="shared" si="2"/>
        <v>-1</v>
      </c>
      <c r="X41" s="24">
        <f>+'&gt;50 (100)'!X41</f>
        <v>0</v>
      </c>
      <c r="Y41" s="25">
        <f>+$G$41</f>
        <v>250</v>
      </c>
      <c r="Z41" s="26">
        <f t="shared" ref="Z41:Z43" si="28">Y41*X41</f>
        <v>0</v>
      </c>
      <c r="AA41" s="48"/>
      <c r="AB41" s="30">
        <f t="shared" si="3"/>
        <v>0</v>
      </c>
      <c r="AC41" s="31" t="str">
        <f t="shared" si="4"/>
        <v/>
      </c>
      <c r="AE41" s="24">
        <f>+'&gt;50 (100)'!AE41</f>
        <v>0</v>
      </c>
      <c r="AF41" s="25">
        <f>+$G$41</f>
        <v>250</v>
      </c>
      <c r="AG41" s="26">
        <f t="shared" ref="AG41:AG43" si="29">AF41*AE41</f>
        <v>0</v>
      </c>
      <c r="AH41" s="48"/>
      <c r="AI41" s="30">
        <f t="shared" si="5"/>
        <v>0</v>
      </c>
      <c r="AJ41" s="31" t="str">
        <f t="shared" si="6"/>
        <v/>
      </c>
      <c r="AL41" s="24">
        <f>+'&gt;50 (100)'!AL41</f>
        <v>0</v>
      </c>
      <c r="AM41" s="25">
        <f>+$G$41</f>
        <v>250</v>
      </c>
      <c r="AN41" s="26">
        <f t="shared" ref="AN41:AN43" si="30">AM41*AL41</f>
        <v>0</v>
      </c>
      <c r="AO41" s="48"/>
      <c r="AP41" s="30">
        <f t="shared" si="7"/>
        <v>0</v>
      </c>
      <c r="AQ41" s="31" t="str">
        <f t="shared" si="8"/>
        <v/>
      </c>
    </row>
    <row r="42" spans="2:43" ht="38.25" x14ac:dyDescent="0.2">
      <c r="B42" s="46" t="str">
        <f>+'&gt;50 (100)'!B42</f>
        <v xml:space="preserve">Deferral/Variance Account Disposition Rate Rider -  Global Adjustment </v>
      </c>
      <c r="C42" s="21"/>
      <c r="D42" s="22" t="str">
        <f>+'&gt;50 (100)'!D42</f>
        <v>per kWh</v>
      </c>
      <c r="E42" s="23"/>
      <c r="F42" s="24"/>
      <c r="G42" s="25">
        <f t="shared" ref="G42" si="31">$F$18</f>
        <v>127750</v>
      </c>
      <c r="H42" s="26">
        <f t="shared" si="23"/>
        <v>0</v>
      </c>
      <c r="I42" s="47"/>
      <c r="J42" s="24">
        <f>+'&gt;50 (100)'!J42</f>
        <v>2.81E-3</v>
      </c>
      <c r="K42" s="25">
        <f t="shared" ref="K42" si="32">$F$18</f>
        <v>127750</v>
      </c>
      <c r="L42" s="26">
        <f t="shared" si="24"/>
        <v>358.97750000000002</v>
      </c>
      <c r="M42" s="48"/>
      <c r="N42" s="30">
        <f t="shared" si="25"/>
        <v>358.97750000000002</v>
      </c>
      <c r="O42" s="31" t="str">
        <f t="shared" si="26"/>
        <v/>
      </c>
      <c r="Q42" s="28"/>
      <c r="R42" s="25">
        <f t="shared" ref="R42:R43" si="33">$F$18</f>
        <v>127750</v>
      </c>
      <c r="S42" s="26">
        <f t="shared" si="27"/>
        <v>0</v>
      </c>
      <c r="T42" s="48"/>
      <c r="U42" s="30">
        <f t="shared" si="1"/>
        <v>-358.97750000000002</v>
      </c>
      <c r="V42" s="31">
        <f t="shared" si="2"/>
        <v>-1</v>
      </c>
      <c r="X42" s="28"/>
      <c r="Y42" s="25">
        <f t="shared" ref="Y42:Y43" si="34">$F$18</f>
        <v>127750</v>
      </c>
      <c r="Z42" s="26">
        <f t="shared" si="28"/>
        <v>0</v>
      </c>
      <c r="AA42" s="48"/>
      <c r="AB42" s="30">
        <f t="shared" si="3"/>
        <v>0</v>
      </c>
      <c r="AC42" s="31" t="str">
        <f t="shared" si="4"/>
        <v/>
      </c>
      <c r="AE42" s="28"/>
      <c r="AF42" s="25">
        <f t="shared" ref="AF42:AF43" si="35">$F$18</f>
        <v>127750</v>
      </c>
      <c r="AG42" s="26">
        <f t="shared" si="29"/>
        <v>0</v>
      </c>
      <c r="AH42" s="48"/>
      <c r="AI42" s="30">
        <f t="shared" si="5"/>
        <v>0</v>
      </c>
      <c r="AJ42" s="31" t="str">
        <f t="shared" si="6"/>
        <v/>
      </c>
      <c r="AL42" s="28"/>
      <c r="AM42" s="25">
        <f t="shared" ref="AM42:AM43" si="36">$F$18</f>
        <v>127750</v>
      </c>
      <c r="AN42" s="26">
        <f t="shared" si="30"/>
        <v>0</v>
      </c>
      <c r="AO42" s="48"/>
      <c r="AP42" s="30">
        <f t="shared" si="7"/>
        <v>0</v>
      </c>
      <c r="AQ42" s="31" t="str">
        <f t="shared" si="8"/>
        <v/>
      </c>
    </row>
    <row r="43" spans="2:43" ht="38.25" x14ac:dyDescent="0.2">
      <c r="B43" s="46" t="str">
        <f>+'&gt;50 (100)'!B43</f>
        <v>Deferral / Variance Accounts Balances (excluding Global Adj.) - NON-WMP</v>
      </c>
      <c r="C43" s="21"/>
      <c r="D43" s="22" t="s">
        <v>74</v>
      </c>
      <c r="E43" s="23"/>
      <c r="F43" s="24"/>
      <c r="G43" s="51">
        <f>+F19</f>
        <v>250</v>
      </c>
      <c r="H43" s="26">
        <f t="shared" si="23"/>
        <v>0</v>
      </c>
      <c r="I43" s="47"/>
      <c r="J43" s="24">
        <f>+'&gt;50 (100)'!J43</f>
        <v>-0.63453599999999999</v>
      </c>
      <c r="K43" s="51">
        <f>+F19</f>
        <v>250</v>
      </c>
      <c r="L43" s="26">
        <f t="shared" si="24"/>
        <v>-158.63399999999999</v>
      </c>
      <c r="M43" s="48"/>
      <c r="N43" s="30">
        <f t="shared" si="25"/>
        <v>-158.63399999999999</v>
      </c>
      <c r="O43" s="31" t="str">
        <f t="shared" si="26"/>
        <v/>
      </c>
      <c r="Q43" s="28"/>
      <c r="R43" s="25">
        <f t="shared" si="33"/>
        <v>127750</v>
      </c>
      <c r="S43" s="26">
        <f t="shared" si="27"/>
        <v>0</v>
      </c>
      <c r="T43" s="48"/>
      <c r="U43" s="30">
        <f t="shared" si="1"/>
        <v>158.63399999999999</v>
      </c>
      <c r="V43" s="31">
        <f t="shared" si="2"/>
        <v>-1</v>
      </c>
      <c r="X43" s="28"/>
      <c r="Y43" s="25">
        <f t="shared" si="34"/>
        <v>127750</v>
      </c>
      <c r="Z43" s="26">
        <f t="shared" si="28"/>
        <v>0</v>
      </c>
      <c r="AA43" s="48"/>
      <c r="AB43" s="30">
        <f t="shared" si="3"/>
        <v>0</v>
      </c>
      <c r="AC43" s="31" t="str">
        <f t="shared" si="4"/>
        <v/>
      </c>
      <c r="AE43" s="28"/>
      <c r="AF43" s="25">
        <f t="shared" si="35"/>
        <v>127750</v>
      </c>
      <c r="AG43" s="26">
        <f t="shared" si="29"/>
        <v>0</v>
      </c>
      <c r="AH43" s="48"/>
      <c r="AI43" s="30">
        <f t="shared" si="5"/>
        <v>0</v>
      </c>
      <c r="AJ43" s="31" t="str">
        <f t="shared" si="6"/>
        <v/>
      </c>
      <c r="AL43" s="28"/>
      <c r="AM43" s="25">
        <f t="shared" si="36"/>
        <v>127750</v>
      </c>
      <c r="AN43" s="26">
        <f t="shared" si="30"/>
        <v>0</v>
      </c>
      <c r="AO43" s="48"/>
      <c r="AP43" s="30">
        <f t="shared" si="7"/>
        <v>0</v>
      </c>
      <c r="AQ43" s="31" t="str">
        <f t="shared" si="8"/>
        <v/>
      </c>
    </row>
    <row r="44" spans="2:43" x14ac:dyDescent="0.2">
      <c r="B44" s="49" t="s">
        <v>35</v>
      </c>
      <c r="C44" s="21"/>
      <c r="D44" s="22" t="s">
        <v>74</v>
      </c>
      <c r="E44" s="23"/>
      <c r="F44" s="50">
        <v>2.3539999999999998E-2</v>
      </c>
      <c r="G44" s="51">
        <f>+$F$19</f>
        <v>250</v>
      </c>
      <c r="H44" s="26">
        <f>G44*F44</f>
        <v>5.8849999999999998</v>
      </c>
      <c r="I44" s="27"/>
      <c r="J44" s="52">
        <v>2.5260000000000001E-2</v>
      </c>
      <c r="K44" s="51">
        <f>+$F$19</f>
        <v>250</v>
      </c>
      <c r="L44" s="26">
        <f>K44*J44</f>
        <v>6.3150000000000004</v>
      </c>
      <c r="M44" s="27"/>
      <c r="N44" s="30">
        <f>L44-H44</f>
        <v>0.4300000000000006</v>
      </c>
      <c r="O44" s="31">
        <f>IF((H44)=0,"",(N44/H44))</f>
        <v>7.3067119796091859E-2</v>
      </c>
      <c r="Q44" s="52">
        <v>2.5489999999999999E-2</v>
      </c>
      <c r="R44" s="51">
        <f>+$F$19</f>
        <v>250</v>
      </c>
      <c r="S44" s="26">
        <f>R44*Q44</f>
        <v>6.3724999999999996</v>
      </c>
      <c r="T44" s="27"/>
      <c r="U44" s="30">
        <f t="shared" si="1"/>
        <v>5.7499999999999218E-2</v>
      </c>
      <c r="V44" s="31">
        <f t="shared" si="2"/>
        <v>9.1053048297702645E-3</v>
      </c>
      <c r="X44" s="52">
        <v>2.555E-2</v>
      </c>
      <c r="Y44" s="51">
        <f>+$F$19</f>
        <v>250</v>
      </c>
      <c r="Z44" s="26">
        <f>Y44*X44</f>
        <v>6.3875000000000002</v>
      </c>
      <c r="AA44" s="27"/>
      <c r="AB44" s="30">
        <f t="shared" si="3"/>
        <v>1.5000000000000568E-2</v>
      </c>
      <c r="AC44" s="31">
        <f t="shared" si="4"/>
        <v>2.353864260494401E-3</v>
      </c>
      <c r="AE44" s="52">
        <v>2.5569999999999999E-2</v>
      </c>
      <c r="AF44" s="51">
        <f>+$F$19</f>
        <v>250</v>
      </c>
      <c r="AG44" s="26">
        <f>AF44*AE44</f>
        <v>6.3925000000000001</v>
      </c>
      <c r="AH44" s="27"/>
      <c r="AI44" s="30">
        <f t="shared" si="5"/>
        <v>4.9999999999998934E-3</v>
      </c>
      <c r="AJ44" s="31">
        <f t="shared" si="6"/>
        <v>7.8277886497062912E-4</v>
      </c>
      <c r="AL44" s="52">
        <v>2.5579999999999999E-2</v>
      </c>
      <c r="AM44" s="51">
        <f>+$F$19</f>
        <v>250</v>
      </c>
      <c r="AN44" s="26">
        <f>AM44*AL44</f>
        <v>6.3949999999999996</v>
      </c>
      <c r="AO44" s="27"/>
      <c r="AP44" s="30">
        <f t="shared" si="7"/>
        <v>2.4999999999995026E-3</v>
      </c>
      <c r="AQ44" s="31">
        <f t="shared" si="8"/>
        <v>3.9108330074298046E-4</v>
      </c>
    </row>
    <row r="45" spans="2:43" x14ac:dyDescent="0.2">
      <c r="B45" s="49" t="s">
        <v>36</v>
      </c>
      <c r="C45" s="21"/>
      <c r="D45" s="22"/>
      <c r="E45" s="23"/>
      <c r="F45" s="53">
        <f>IF(ISBLANK(D16)=TRUE, 0, IF(D16="TOU", 0.64*$F$55+0.18*$F$56+0.18*$F$57, IF(AND(D16="non-TOU", G59&gt;0), F59,F58)))</f>
        <v>0.10214000000000001</v>
      </c>
      <c r="G45" s="54">
        <f>$F$18*(1+$F$74)-$F$18</f>
        <v>4573.4500000000116</v>
      </c>
      <c r="H45" s="26">
        <f t="shared" si="23"/>
        <v>467.13218300000125</v>
      </c>
      <c r="I45" s="27"/>
      <c r="J45" s="55">
        <f>0.64*$J$55+0.18*$J$56+0.18*$J$57</f>
        <v>0.10214000000000001</v>
      </c>
      <c r="K45" s="54">
        <f>$F$18*(1+$J$74)-$F$18</f>
        <v>4279.625</v>
      </c>
      <c r="L45" s="26">
        <f t="shared" si="24"/>
        <v>437.12089750000001</v>
      </c>
      <c r="M45" s="27"/>
      <c r="N45" s="30">
        <f t="shared" si="25"/>
        <v>-30.011285500001236</v>
      </c>
      <c r="O45" s="31">
        <f t="shared" si="26"/>
        <v>-6.4245810055868394E-2</v>
      </c>
      <c r="Q45" s="55">
        <f>0.64*$Q$55+0.18*$Q$56+0.18*$Q$57</f>
        <v>0.10214000000000001</v>
      </c>
      <c r="R45" s="54">
        <f>$F$18*(1+Q74)-$F$18</f>
        <v>4279.625</v>
      </c>
      <c r="S45" s="26">
        <f t="shared" ref="S45" si="37">R45*Q45</f>
        <v>437.12089750000001</v>
      </c>
      <c r="T45" s="27"/>
      <c r="U45" s="30">
        <f t="shared" si="1"/>
        <v>0</v>
      </c>
      <c r="V45" s="31">
        <f t="shared" si="2"/>
        <v>0</v>
      </c>
      <c r="X45" s="55">
        <f>0.64*$X$55+0.18*$X$56+0.18*$X$57</f>
        <v>0.10214000000000001</v>
      </c>
      <c r="Y45" s="54">
        <f>$F$18*(1+X74)-$F$18</f>
        <v>4279.625</v>
      </c>
      <c r="Z45" s="26">
        <f t="shared" ref="Z45" si="38">Y45*X45</f>
        <v>437.12089750000001</v>
      </c>
      <c r="AA45" s="27"/>
      <c r="AB45" s="30">
        <f t="shared" si="3"/>
        <v>0</v>
      </c>
      <c r="AC45" s="31">
        <f t="shared" si="4"/>
        <v>0</v>
      </c>
      <c r="AE45" s="55">
        <f>0.64*$AE$55+0.18*$AE$56+0.18*$AE$57</f>
        <v>0.10214000000000001</v>
      </c>
      <c r="AF45" s="54">
        <f>$F$18*(1+AE74)-$F$18</f>
        <v>4279.625</v>
      </c>
      <c r="AG45" s="26">
        <f t="shared" ref="AG45" si="39">AF45*AE45</f>
        <v>437.12089750000001</v>
      </c>
      <c r="AH45" s="27"/>
      <c r="AI45" s="30">
        <f t="shared" si="5"/>
        <v>0</v>
      </c>
      <c r="AJ45" s="31">
        <f t="shared" si="6"/>
        <v>0</v>
      </c>
      <c r="AL45" s="55">
        <f>0.64*$AL$55+0.18*$AL$56+0.18*$AL$57</f>
        <v>0.10214000000000001</v>
      </c>
      <c r="AM45" s="54">
        <f>$F$18*(1+AL74)-$F$18</f>
        <v>4279.625</v>
      </c>
      <c r="AN45" s="26">
        <f t="shared" ref="AN45" si="40">AM45*AL45</f>
        <v>437.12089750000001</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1626.1121830000013</v>
      </c>
      <c r="I47" s="40"/>
      <c r="J47" s="59"/>
      <c r="K47" s="61"/>
      <c r="L47" s="60">
        <f>SUM(L40:L46)+L39</f>
        <v>1883.3481475000003</v>
      </c>
      <c r="M47" s="40"/>
      <c r="N47" s="43">
        <f t="shared" ref="N47:N65" si="41">L47-H47</f>
        <v>257.235964499999</v>
      </c>
      <c r="O47" s="44">
        <f t="shared" si="26"/>
        <v>0.15819078609043222</v>
      </c>
      <c r="Q47" s="59"/>
      <c r="R47" s="61"/>
      <c r="S47" s="60">
        <f>SUM(S40:S46)+S39</f>
        <v>1724.7433974999999</v>
      </c>
      <c r="T47" s="40"/>
      <c r="U47" s="43">
        <f t="shared" si="1"/>
        <v>-158.60475000000042</v>
      </c>
      <c r="V47" s="44">
        <f t="shared" si="2"/>
        <v>-8.4214249081103781E-2</v>
      </c>
      <c r="X47" s="59"/>
      <c r="Y47" s="61"/>
      <c r="Z47" s="60">
        <f>SUM(Z40:Z46)+Z39</f>
        <v>1789.4083974999999</v>
      </c>
      <c r="AA47" s="40"/>
      <c r="AB47" s="43">
        <f t="shared" si="3"/>
        <v>64.664999999999964</v>
      </c>
      <c r="AC47" s="44">
        <f t="shared" si="4"/>
        <v>3.7492533726310416E-2</v>
      </c>
      <c r="AE47" s="59"/>
      <c r="AF47" s="61"/>
      <c r="AG47" s="60">
        <f>SUM(AG40:AG46)+AG39</f>
        <v>1847.2133975000002</v>
      </c>
      <c r="AH47" s="40"/>
      <c r="AI47" s="43">
        <f t="shared" si="5"/>
        <v>57.805000000000291</v>
      </c>
      <c r="AJ47" s="44">
        <f t="shared" si="6"/>
        <v>3.2303972687710771E-2</v>
      </c>
      <c r="AL47" s="59"/>
      <c r="AM47" s="61"/>
      <c r="AN47" s="60">
        <f>SUM(AN40:AN46)+AN39</f>
        <v>1878.9158975</v>
      </c>
      <c r="AO47" s="40"/>
      <c r="AP47" s="43">
        <f t="shared" si="7"/>
        <v>31.702499999999873</v>
      </c>
      <c r="AQ47" s="44">
        <f t="shared" si="8"/>
        <v>1.7162337628617092E-2</v>
      </c>
    </row>
    <row r="48" spans="2:43" x14ac:dyDescent="0.2">
      <c r="B48" s="27" t="s">
        <v>39</v>
      </c>
      <c r="C48" s="27"/>
      <c r="D48" s="62" t="s">
        <v>74</v>
      </c>
      <c r="E48" s="63"/>
      <c r="F48" s="28">
        <v>2.9072</v>
      </c>
      <c r="G48" s="64">
        <f>+$F$19</f>
        <v>250</v>
      </c>
      <c r="H48" s="26">
        <f>G48*F48</f>
        <v>726.8</v>
      </c>
      <c r="I48" s="27"/>
      <c r="J48" s="28">
        <f>+F48</f>
        <v>2.9072</v>
      </c>
      <c r="K48" s="64">
        <f>+$F$19</f>
        <v>250</v>
      </c>
      <c r="L48" s="26">
        <f>K48*J48</f>
        <v>726.8</v>
      </c>
      <c r="M48" s="27"/>
      <c r="N48" s="30">
        <f t="shared" si="41"/>
        <v>0</v>
      </c>
      <c r="O48" s="31">
        <f t="shared" si="26"/>
        <v>0</v>
      </c>
      <c r="Q48" s="28">
        <f>+$J48</f>
        <v>2.9072</v>
      </c>
      <c r="R48" s="64">
        <f>+$F$19</f>
        <v>250</v>
      </c>
      <c r="S48" s="26">
        <f>R48*Q48</f>
        <v>726.8</v>
      </c>
      <c r="T48" s="27"/>
      <c r="U48" s="30">
        <f t="shared" si="1"/>
        <v>0</v>
      </c>
      <c r="V48" s="31">
        <f t="shared" si="2"/>
        <v>0</v>
      </c>
      <c r="X48" s="28">
        <f>+$J48</f>
        <v>2.9072</v>
      </c>
      <c r="Y48" s="64">
        <f>+$F$19</f>
        <v>250</v>
      </c>
      <c r="Z48" s="26">
        <f>Y48*X48</f>
        <v>726.8</v>
      </c>
      <c r="AA48" s="27"/>
      <c r="AB48" s="30">
        <f t="shared" si="3"/>
        <v>0</v>
      </c>
      <c r="AC48" s="31">
        <f t="shared" si="4"/>
        <v>0</v>
      </c>
      <c r="AE48" s="28">
        <f>+$J48</f>
        <v>2.9072</v>
      </c>
      <c r="AF48" s="64">
        <f>+$F$19</f>
        <v>250</v>
      </c>
      <c r="AG48" s="26">
        <f>AF48*AE48</f>
        <v>726.8</v>
      </c>
      <c r="AH48" s="27"/>
      <c r="AI48" s="30">
        <f t="shared" si="5"/>
        <v>0</v>
      </c>
      <c r="AJ48" s="31">
        <f t="shared" si="6"/>
        <v>0</v>
      </c>
      <c r="AL48" s="28">
        <f>+$J48</f>
        <v>2.9072</v>
      </c>
      <c r="AM48" s="64">
        <f>+$F$19</f>
        <v>250</v>
      </c>
      <c r="AN48" s="26">
        <f>AM48*AL48</f>
        <v>726.8</v>
      </c>
      <c r="AO48" s="27"/>
      <c r="AP48" s="30">
        <f t="shared" si="7"/>
        <v>0</v>
      </c>
      <c r="AQ48" s="31">
        <f t="shared" si="8"/>
        <v>0</v>
      </c>
    </row>
    <row r="49" spans="2:43" ht="25.5" x14ac:dyDescent="0.2">
      <c r="B49" s="66" t="s">
        <v>40</v>
      </c>
      <c r="C49" s="27"/>
      <c r="D49" s="62" t="s">
        <v>74</v>
      </c>
      <c r="E49" s="63"/>
      <c r="F49" s="28">
        <v>1.6232</v>
      </c>
      <c r="G49" s="64">
        <f>G48</f>
        <v>250</v>
      </c>
      <c r="H49" s="26">
        <f>G49*F49</f>
        <v>405.8</v>
      </c>
      <c r="I49" s="27"/>
      <c r="J49" s="28">
        <f>+F49</f>
        <v>1.6232</v>
      </c>
      <c r="K49" s="64">
        <f>K48</f>
        <v>250</v>
      </c>
      <c r="L49" s="26">
        <f>K49*J49</f>
        <v>405.8</v>
      </c>
      <c r="M49" s="27"/>
      <c r="N49" s="30">
        <f t="shared" si="41"/>
        <v>0</v>
      </c>
      <c r="O49" s="31">
        <f t="shared" si="26"/>
        <v>0</v>
      </c>
      <c r="Q49" s="28">
        <f>+$J49</f>
        <v>1.6232</v>
      </c>
      <c r="R49" s="64">
        <f>R48</f>
        <v>250</v>
      </c>
      <c r="S49" s="26">
        <f>R49*Q49</f>
        <v>405.8</v>
      </c>
      <c r="T49" s="27"/>
      <c r="U49" s="30">
        <f t="shared" si="1"/>
        <v>0</v>
      </c>
      <c r="V49" s="31">
        <f t="shared" si="2"/>
        <v>0</v>
      </c>
      <c r="X49" s="28">
        <f>+$J49</f>
        <v>1.6232</v>
      </c>
      <c r="Y49" s="64">
        <f>Y48</f>
        <v>250</v>
      </c>
      <c r="Z49" s="26">
        <f>Y49*X49</f>
        <v>405.8</v>
      </c>
      <c r="AA49" s="27"/>
      <c r="AB49" s="30">
        <f t="shared" si="3"/>
        <v>0</v>
      </c>
      <c r="AC49" s="31">
        <f t="shared" si="4"/>
        <v>0</v>
      </c>
      <c r="AE49" s="28">
        <f>+$J49</f>
        <v>1.6232</v>
      </c>
      <c r="AF49" s="64">
        <f>AF48</f>
        <v>250</v>
      </c>
      <c r="AG49" s="26">
        <f>AF49*AE49</f>
        <v>405.8</v>
      </c>
      <c r="AH49" s="27"/>
      <c r="AI49" s="30">
        <f t="shared" si="5"/>
        <v>0</v>
      </c>
      <c r="AJ49" s="31">
        <f t="shared" si="6"/>
        <v>0</v>
      </c>
      <c r="AL49" s="28">
        <f>+$J49</f>
        <v>1.6232</v>
      </c>
      <c r="AM49" s="64">
        <f>AM48</f>
        <v>250</v>
      </c>
      <c r="AN49" s="26">
        <f>AM49*AL49</f>
        <v>405.8</v>
      </c>
      <c r="AO49" s="27"/>
      <c r="AP49" s="30">
        <f t="shared" si="7"/>
        <v>0</v>
      </c>
      <c r="AQ49" s="31">
        <f t="shared" si="8"/>
        <v>0</v>
      </c>
    </row>
    <row r="50" spans="2:43" ht="25.5" x14ac:dyDescent="0.2">
      <c r="B50" s="56" t="s">
        <v>41</v>
      </c>
      <c r="C50" s="35"/>
      <c r="D50" s="35"/>
      <c r="E50" s="35"/>
      <c r="F50" s="67"/>
      <c r="G50" s="59"/>
      <c r="H50" s="60">
        <f>SUM(H47:H49)</f>
        <v>2758.7121830000015</v>
      </c>
      <c r="I50" s="68"/>
      <c r="J50" s="69"/>
      <c r="K50" s="59"/>
      <c r="L50" s="60">
        <f>SUM(L47:L49)</f>
        <v>3015.9481475000002</v>
      </c>
      <c r="M50" s="68"/>
      <c r="N50" s="43">
        <f t="shared" si="41"/>
        <v>257.23596449999877</v>
      </c>
      <c r="O50" s="44">
        <f t="shared" si="26"/>
        <v>9.3244944537948793E-2</v>
      </c>
      <c r="Q50" s="69"/>
      <c r="R50" s="59"/>
      <c r="S50" s="60">
        <f>SUM(S47:S49)</f>
        <v>2857.3433974999998</v>
      </c>
      <c r="T50" s="68"/>
      <c r="U50" s="43">
        <f t="shared" si="1"/>
        <v>-158.60475000000042</v>
      </c>
      <c r="V50" s="44">
        <f t="shared" si="2"/>
        <v>-5.2588685959827304E-2</v>
      </c>
      <c r="X50" s="69"/>
      <c r="Y50" s="59"/>
      <c r="Z50" s="60">
        <f>SUM(Z47:Z49)</f>
        <v>2922.0083974999998</v>
      </c>
      <c r="AA50" s="68"/>
      <c r="AB50" s="43">
        <f t="shared" si="3"/>
        <v>64.664999999999964</v>
      </c>
      <c r="AC50" s="44">
        <f t="shared" si="4"/>
        <v>2.2631161538573863E-2</v>
      </c>
      <c r="AE50" s="69"/>
      <c r="AF50" s="59"/>
      <c r="AG50" s="60">
        <f>SUM(AG47:AG49)</f>
        <v>2979.8133975000001</v>
      </c>
      <c r="AH50" s="68"/>
      <c r="AI50" s="43">
        <f t="shared" si="5"/>
        <v>57.805000000000291</v>
      </c>
      <c r="AJ50" s="44">
        <f t="shared" si="6"/>
        <v>1.9782626240724313E-2</v>
      </c>
      <c r="AL50" s="69"/>
      <c r="AM50" s="59"/>
      <c r="AN50" s="60">
        <f>SUM(AN47:AN49)</f>
        <v>3011.5158975000004</v>
      </c>
      <c r="AO50" s="68"/>
      <c r="AP50" s="43">
        <f t="shared" si="7"/>
        <v>31.702500000000327</v>
      </c>
      <c r="AQ50" s="44">
        <f t="shared" si="8"/>
        <v>1.0639089020338673E-2</v>
      </c>
    </row>
    <row r="51" spans="2:43" ht="25.5" x14ac:dyDescent="0.2">
      <c r="B51" s="71" t="s">
        <v>42</v>
      </c>
      <c r="C51" s="21"/>
      <c r="D51" s="22" t="s">
        <v>30</v>
      </c>
      <c r="E51" s="23"/>
      <c r="F51" s="72">
        <v>4.4000000000000003E-3</v>
      </c>
      <c r="G51" s="64">
        <f>+$F$18+G45</f>
        <v>132323.45000000001</v>
      </c>
      <c r="H51" s="73">
        <f t="shared" ref="H51:H57" si="42">G51*F51</f>
        <v>582.22318000000007</v>
      </c>
      <c r="I51" s="27"/>
      <c r="J51" s="72">
        <v>4.4000000000000003E-3</v>
      </c>
      <c r="K51" s="64">
        <f>+$F$18+K45</f>
        <v>132029.625</v>
      </c>
      <c r="L51" s="73">
        <f t="shared" ref="L51:L57" si="43">K51*J51</f>
        <v>580.93035000000009</v>
      </c>
      <c r="M51" s="27"/>
      <c r="N51" s="30">
        <f t="shared" si="41"/>
        <v>-1.2928299999999808</v>
      </c>
      <c r="O51" s="74">
        <f t="shared" si="26"/>
        <v>-2.2205058891677596E-3</v>
      </c>
      <c r="Q51" s="72">
        <f>+J51</f>
        <v>4.4000000000000003E-3</v>
      </c>
      <c r="R51" s="64">
        <f>+$F$18+R45</f>
        <v>132029.625</v>
      </c>
      <c r="S51" s="73">
        <f t="shared" ref="S51:S57" si="44">R51*Q51</f>
        <v>580.93035000000009</v>
      </c>
      <c r="T51" s="27"/>
      <c r="U51" s="30">
        <f t="shared" si="1"/>
        <v>0</v>
      </c>
      <c r="V51" s="74">
        <f t="shared" si="2"/>
        <v>0</v>
      </c>
      <c r="X51" s="72">
        <f>+Q51</f>
        <v>4.4000000000000003E-3</v>
      </c>
      <c r="Y51" s="64">
        <f>+$F$18+Y45</f>
        <v>132029.625</v>
      </c>
      <c r="Z51" s="73">
        <f t="shared" ref="Z51:Z57" si="45">Y51*X51</f>
        <v>580.93035000000009</v>
      </c>
      <c r="AA51" s="27"/>
      <c r="AB51" s="30">
        <f t="shared" si="3"/>
        <v>0</v>
      </c>
      <c r="AC51" s="74">
        <f t="shared" si="4"/>
        <v>0</v>
      </c>
      <c r="AE51" s="72">
        <f>+X51</f>
        <v>4.4000000000000003E-3</v>
      </c>
      <c r="AF51" s="64">
        <f>+$F$18+AF45</f>
        <v>132029.625</v>
      </c>
      <c r="AG51" s="73">
        <f t="shared" ref="AG51:AG57" si="46">AF51*AE51</f>
        <v>580.93035000000009</v>
      </c>
      <c r="AH51" s="27"/>
      <c r="AI51" s="30">
        <f t="shared" si="5"/>
        <v>0</v>
      </c>
      <c r="AJ51" s="74">
        <f t="shared" si="6"/>
        <v>0</v>
      </c>
      <c r="AL51" s="72">
        <f>+AE51</f>
        <v>4.4000000000000003E-3</v>
      </c>
      <c r="AM51" s="64">
        <f>+$F$18+AM45</f>
        <v>132029.625</v>
      </c>
      <c r="AN51" s="73">
        <f t="shared" ref="AN51:AN57" si="47">AM51*AL51</f>
        <v>580.93035000000009</v>
      </c>
      <c r="AO51" s="27"/>
      <c r="AP51" s="30">
        <f t="shared" si="7"/>
        <v>0</v>
      </c>
      <c r="AQ51" s="74">
        <f t="shared" si="8"/>
        <v>0</v>
      </c>
    </row>
    <row r="52" spans="2:43" ht="25.5" x14ac:dyDescent="0.2">
      <c r="B52" s="71" t="s">
        <v>43</v>
      </c>
      <c r="C52" s="21"/>
      <c r="D52" s="22" t="s">
        <v>30</v>
      </c>
      <c r="E52" s="23"/>
      <c r="F52" s="72">
        <v>1.2999999999999999E-3</v>
      </c>
      <c r="G52" s="64">
        <f>G51</f>
        <v>132323.45000000001</v>
      </c>
      <c r="H52" s="73">
        <f t="shared" si="42"/>
        <v>172.02048500000001</v>
      </c>
      <c r="I52" s="27"/>
      <c r="J52" s="72">
        <v>1.2999999999999999E-3</v>
      </c>
      <c r="K52" s="64">
        <f>K51</f>
        <v>132029.625</v>
      </c>
      <c r="L52" s="73">
        <f t="shared" si="43"/>
        <v>171.63851249999999</v>
      </c>
      <c r="M52" s="27"/>
      <c r="N52" s="30">
        <f t="shared" si="41"/>
        <v>-0.38197250000001759</v>
      </c>
      <c r="O52" s="74">
        <f t="shared" si="26"/>
        <v>-2.2205058891678954E-3</v>
      </c>
      <c r="Q52" s="72">
        <f>+J52</f>
        <v>1.2999999999999999E-3</v>
      </c>
      <c r="R52" s="64">
        <f>R51</f>
        <v>132029.625</v>
      </c>
      <c r="S52" s="73">
        <f t="shared" si="44"/>
        <v>171.63851249999999</v>
      </c>
      <c r="T52" s="27"/>
      <c r="U52" s="30">
        <f t="shared" si="1"/>
        <v>0</v>
      </c>
      <c r="V52" s="74">
        <f t="shared" si="2"/>
        <v>0</v>
      </c>
      <c r="X52" s="72">
        <f>+Q52</f>
        <v>1.2999999999999999E-3</v>
      </c>
      <c r="Y52" s="64">
        <f>Y51</f>
        <v>132029.625</v>
      </c>
      <c r="Z52" s="73">
        <f t="shared" si="45"/>
        <v>171.63851249999999</v>
      </c>
      <c r="AA52" s="27"/>
      <c r="AB52" s="30">
        <f t="shared" si="3"/>
        <v>0</v>
      </c>
      <c r="AC52" s="74">
        <f t="shared" si="4"/>
        <v>0</v>
      </c>
      <c r="AE52" s="72">
        <f>+X52</f>
        <v>1.2999999999999999E-3</v>
      </c>
      <c r="AF52" s="64">
        <f>AF51</f>
        <v>132029.625</v>
      </c>
      <c r="AG52" s="73">
        <f t="shared" si="46"/>
        <v>171.63851249999999</v>
      </c>
      <c r="AH52" s="27"/>
      <c r="AI52" s="30">
        <f t="shared" si="5"/>
        <v>0</v>
      </c>
      <c r="AJ52" s="74">
        <f t="shared" si="6"/>
        <v>0</v>
      </c>
      <c r="AL52" s="72">
        <f>+AE52</f>
        <v>1.2999999999999999E-3</v>
      </c>
      <c r="AM52" s="64">
        <f>AM51</f>
        <v>132029.625</v>
      </c>
      <c r="AN52" s="73">
        <f t="shared" si="47"/>
        <v>171.63851249999999</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127750</v>
      </c>
      <c r="H54" s="73">
        <f t="shared" si="42"/>
        <v>886.58500000000004</v>
      </c>
      <c r="I54" s="27"/>
      <c r="J54" s="72">
        <f>+F54</f>
        <v>6.94E-3</v>
      </c>
      <c r="K54" s="76">
        <f>$F$18</f>
        <v>127750</v>
      </c>
      <c r="L54" s="73">
        <f t="shared" si="43"/>
        <v>886.58500000000004</v>
      </c>
      <c r="M54" s="27"/>
      <c r="N54" s="30">
        <f t="shared" si="41"/>
        <v>0</v>
      </c>
      <c r="O54" s="74">
        <f t="shared" si="26"/>
        <v>0</v>
      </c>
      <c r="Q54" s="72">
        <f>+J54</f>
        <v>6.94E-3</v>
      </c>
      <c r="R54" s="76">
        <f>$F$18</f>
        <v>127750</v>
      </c>
      <c r="S54" s="73">
        <f t="shared" si="44"/>
        <v>886.58500000000004</v>
      </c>
      <c r="T54" s="27"/>
      <c r="U54" s="30">
        <f t="shared" si="1"/>
        <v>0</v>
      </c>
      <c r="V54" s="74">
        <f t="shared" si="2"/>
        <v>0</v>
      </c>
      <c r="X54" s="72">
        <f>+Q54</f>
        <v>6.94E-3</v>
      </c>
      <c r="Y54" s="76">
        <f>$F$18</f>
        <v>127750</v>
      </c>
      <c r="Z54" s="73">
        <f t="shared" si="45"/>
        <v>886.58500000000004</v>
      </c>
      <c r="AA54" s="27"/>
      <c r="AB54" s="30">
        <f t="shared" si="3"/>
        <v>0</v>
      </c>
      <c r="AC54" s="74">
        <f t="shared" si="4"/>
        <v>0</v>
      </c>
      <c r="AE54" s="72">
        <f>+X54</f>
        <v>6.94E-3</v>
      </c>
      <c r="AF54" s="76">
        <f>$F$18</f>
        <v>127750</v>
      </c>
      <c r="AG54" s="73">
        <f t="shared" si="46"/>
        <v>886.58500000000004</v>
      </c>
      <c r="AH54" s="27"/>
      <c r="AI54" s="30">
        <f t="shared" si="5"/>
        <v>0</v>
      </c>
      <c r="AJ54" s="74">
        <f t="shared" si="6"/>
        <v>0</v>
      </c>
      <c r="AL54" s="72">
        <f>+AE54</f>
        <v>6.94E-3</v>
      </c>
      <c r="AM54" s="76">
        <f>$F$18</f>
        <v>127750</v>
      </c>
      <c r="AN54" s="73">
        <f t="shared" si="47"/>
        <v>886.58500000000004</v>
      </c>
      <c r="AO54" s="27"/>
      <c r="AP54" s="30">
        <f t="shared" si="7"/>
        <v>0</v>
      </c>
      <c r="AQ54" s="74">
        <f t="shared" si="8"/>
        <v>0</v>
      </c>
    </row>
    <row r="55" spans="2:43" x14ac:dyDescent="0.2">
      <c r="B55" s="49" t="s">
        <v>46</v>
      </c>
      <c r="C55" s="21"/>
      <c r="D55" s="22"/>
      <c r="E55" s="23"/>
      <c r="F55" s="72">
        <v>0.08</v>
      </c>
      <c r="G55" s="77">
        <f>0.64*$F$18</f>
        <v>81760</v>
      </c>
      <c r="H55" s="73">
        <f t="shared" si="42"/>
        <v>6540.8</v>
      </c>
      <c r="I55" s="27"/>
      <c r="J55" s="72">
        <v>0.08</v>
      </c>
      <c r="K55" s="77">
        <f>$G$55</f>
        <v>81760</v>
      </c>
      <c r="L55" s="73">
        <f t="shared" si="43"/>
        <v>6540.8</v>
      </c>
      <c r="M55" s="27"/>
      <c r="N55" s="30">
        <f t="shared" si="41"/>
        <v>0</v>
      </c>
      <c r="O55" s="74">
        <f t="shared" si="26"/>
        <v>0</v>
      </c>
      <c r="Q55" s="72">
        <v>0.08</v>
      </c>
      <c r="R55" s="77">
        <f>$G$55</f>
        <v>81760</v>
      </c>
      <c r="S55" s="73">
        <f t="shared" si="44"/>
        <v>6540.8</v>
      </c>
      <c r="T55" s="27"/>
      <c r="U55" s="30">
        <f t="shared" si="1"/>
        <v>0</v>
      </c>
      <c r="V55" s="74">
        <f t="shared" si="2"/>
        <v>0</v>
      </c>
      <c r="X55" s="72">
        <v>0.08</v>
      </c>
      <c r="Y55" s="77">
        <f>$G$55</f>
        <v>81760</v>
      </c>
      <c r="Z55" s="73">
        <f t="shared" si="45"/>
        <v>6540.8</v>
      </c>
      <c r="AA55" s="27"/>
      <c r="AB55" s="30">
        <f t="shared" si="3"/>
        <v>0</v>
      </c>
      <c r="AC55" s="74">
        <f t="shared" si="4"/>
        <v>0</v>
      </c>
      <c r="AE55" s="72">
        <v>0.08</v>
      </c>
      <c r="AF55" s="77">
        <f>$G$55</f>
        <v>81760</v>
      </c>
      <c r="AG55" s="73">
        <f t="shared" si="46"/>
        <v>6540.8</v>
      </c>
      <c r="AH55" s="27"/>
      <c r="AI55" s="30">
        <f t="shared" si="5"/>
        <v>0</v>
      </c>
      <c r="AJ55" s="74">
        <f t="shared" si="6"/>
        <v>0</v>
      </c>
      <c r="AL55" s="72">
        <v>0.08</v>
      </c>
      <c r="AM55" s="77">
        <f>$G$55</f>
        <v>81760</v>
      </c>
      <c r="AN55" s="73">
        <f t="shared" si="47"/>
        <v>6540.8</v>
      </c>
      <c r="AO55" s="27"/>
      <c r="AP55" s="30">
        <f t="shared" si="7"/>
        <v>0</v>
      </c>
      <c r="AQ55" s="74">
        <f t="shared" si="8"/>
        <v>0</v>
      </c>
    </row>
    <row r="56" spans="2:43" x14ac:dyDescent="0.2">
      <c r="B56" s="49" t="s">
        <v>47</v>
      </c>
      <c r="C56" s="21"/>
      <c r="D56" s="22"/>
      <c r="E56" s="23"/>
      <c r="F56" s="72">
        <v>0.122</v>
      </c>
      <c r="G56" s="77">
        <f>0.18*$F$18</f>
        <v>22995</v>
      </c>
      <c r="H56" s="73">
        <f t="shared" si="42"/>
        <v>2805.39</v>
      </c>
      <c r="I56" s="27"/>
      <c r="J56" s="72">
        <v>0.122</v>
      </c>
      <c r="K56" s="77">
        <f>$G$56</f>
        <v>22995</v>
      </c>
      <c r="L56" s="73">
        <f t="shared" si="43"/>
        <v>2805.39</v>
      </c>
      <c r="M56" s="27"/>
      <c r="N56" s="30">
        <f t="shared" si="41"/>
        <v>0</v>
      </c>
      <c r="O56" s="74">
        <f t="shared" si="26"/>
        <v>0</v>
      </c>
      <c r="Q56" s="72">
        <v>0.122</v>
      </c>
      <c r="R56" s="77">
        <f>$G$56</f>
        <v>22995</v>
      </c>
      <c r="S56" s="73">
        <f t="shared" si="44"/>
        <v>2805.39</v>
      </c>
      <c r="T56" s="27"/>
      <c r="U56" s="30">
        <f t="shared" si="1"/>
        <v>0</v>
      </c>
      <c r="V56" s="74">
        <f t="shared" si="2"/>
        <v>0</v>
      </c>
      <c r="X56" s="72">
        <v>0.122</v>
      </c>
      <c r="Y56" s="77">
        <f>$G$56</f>
        <v>22995</v>
      </c>
      <c r="Z56" s="73">
        <f t="shared" si="45"/>
        <v>2805.39</v>
      </c>
      <c r="AA56" s="27"/>
      <c r="AB56" s="30">
        <f t="shared" si="3"/>
        <v>0</v>
      </c>
      <c r="AC56" s="74">
        <f t="shared" si="4"/>
        <v>0</v>
      </c>
      <c r="AE56" s="72">
        <v>0.122</v>
      </c>
      <c r="AF56" s="77">
        <f>$G$56</f>
        <v>22995</v>
      </c>
      <c r="AG56" s="73">
        <f t="shared" si="46"/>
        <v>2805.39</v>
      </c>
      <c r="AH56" s="27"/>
      <c r="AI56" s="30">
        <f t="shared" si="5"/>
        <v>0</v>
      </c>
      <c r="AJ56" s="74">
        <f t="shared" si="6"/>
        <v>0</v>
      </c>
      <c r="AL56" s="72">
        <v>0.122</v>
      </c>
      <c r="AM56" s="77">
        <f>$G$56</f>
        <v>22995</v>
      </c>
      <c r="AN56" s="73">
        <f t="shared" si="47"/>
        <v>2805.39</v>
      </c>
      <c r="AO56" s="27"/>
      <c r="AP56" s="30">
        <f t="shared" si="7"/>
        <v>0</v>
      </c>
      <c r="AQ56" s="74">
        <f t="shared" si="8"/>
        <v>0</v>
      </c>
    </row>
    <row r="57" spans="2:43" x14ac:dyDescent="0.2">
      <c r="B57" s="11" t="s">
        <v>48</v>
      </c>
      <c r="C57" s="21"/>
      <c r="D57" s="22"/>
      <c r="E57" s="23"/>
      <c r="F57" s="72">
        <v>0.161</v>
      </c>
      <c r="G57" s="77">
        <f>0.18*$F$18</f>
        <v>22995</v>
      </c>
      <c r="H57" s="73">
        <f t="shared" si="42"/>
        <v>3702.1950000000002</v>
      </c>
      <c r="I57" s="27"/>
      <c r="J57" s="72">
        <v>0.161</v>
      </c>
      <c r="K57" s="77">
        <f>$G$57</f>
        <v>22995</v>
      </c>
      <c r="L57" s="73">
        <f t="shared" si="43"/>
        <v>3702.1950000000002</v>
      </c>
      <c r="M57" s="27"/>
      <c r="N57" s="30">
        <f t="shared" si="41"/>
        <v>0</v>
      </c>
      <c r="O57" s="74">
        <f t="shared" si="26"/>
        <v>0</v>
      </c>
      <c r="Q57" s="72">
        <v>0.161</v>
      </c>
      <c r="R57" s="77">
        <f>$G$57</f>
        <v>22995</v>
      </c>
      <c r="S57" s="73">
        <f t="shared" si="44"/>
        <v>3702.1950000000002</v>
      </c>
      <c r="T57" s="27"/>
      <c r="U57" s="30">
        <f t="shared" si="1"/>
        <v>0</v>
      </c>
      <c r="V57" s="74">
        <f t="shared" si="2"/>
        <v>0</v>
      </c>
      <c r="X57" s="72">
        <v>0.161</v>
      </c>
      <c r="Y57" s="77">
        <f>$G$57</f>
        <v>22995</v>
      </c>
      <c r="Z57" s="73">
        <f t="shared" si="45"/>
        <v>3702.1950000000002</v>
      </c>
      <c r="AA57" s="27"/>
      <c r="AB57" s="30">
        <f t="shared" si="3"/>
        <v>0</v>
      </c>
      <c r="AC57" s="74">
        <f t="shared" si="4"/>
        <v>0</v>
      </c>
      <c r="AE57" s="72">
        <v>0.161</v>
      </c>
      <c r="AF57" s="77">
        <f>$G$57</f>
        <v>22995</v>
      </c>
      <c r="AG57" s="73">
        <f t="shared" si="46"/>
        <v>3702.1950000000002</v>
      </c>
      <c r="AH57" s="27"/>
      <c r="AI57" s="30">
        <f t="shared" si="5"/>
        <v>0</v>
      </c>
      <c r="AJ57" s="74">
        <f t="shared" si="6"/>
        <v>0</v>
      </c>
      <c r="AL57" s="72">
        <v>0.161</v>
      </c>
      <c r="AM57" s="77">
        <f>$G$57</f>
        <v>22995</v>
      </c>
      <c r="AN57" s="73">
        <f t="shared" si="47"/>
        <v>3702.1950000000002</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6"/>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127000</v>
      </c>
      <c r="H59" s="73">
        <f>G59*F59</f>
        <v>13970</v>
      </c>
      <c r="I59" s="83"/>
      <c r="J59" s="72">
        <v>0.11</v>
      </c>
      <c r="K59" s="82">
        <f>$G$59</f>
        <v>127000</v>
      </c>
      <c r="L59" s="73">
        <f>K59*J59</f>
        <v>13970</v>
      </c>
      <c r="M59" s="83"/>
      <c r="N59" s="84">
        <f t="shared" si="41"/>
        <v>0</v>
      </c>
      <c r="O59" s="74">
        <f t="shared" si="26"/>
        <v>0</v>
      </c>
      <c r="Q59" s="72">
        <v>0.11</v>
      </c>
      <c r="R59" s="82">
        <f>$G$59</f>
        <v>127000</v>
      </c>
      <c r="S59" s="73">
        <f>R59*Q59</f>
        <v>13970</v>
      </c>
      <c r="T59" s="83"/>
      <c r="U59" s="84">
        <f t="shared" si="1"/>
        <v>0</v>
      </c>
      <c r="V59" s="74">
        <f t="shared" si="2"/>
        <v>0</v>
      </c>
      <c r="X59" s="72">
        <v>0.11</v>
      </c>
      <c r="Y59" s="82">
        <f>$G$59</f>
        <v>127000</v>
      </c>
      <c r="Z59" s="73">
        <f>Y59*X59</f>
        <v>13970</v>
      </c>
      <c r="AA59" s="83"/>
      <c r="AB59" s="84">
        <f t="shared" si="3"/>
        <v>0</v>
      </c>
      <c r="AC59" s="74">
        <f t="shared" si="4"/>
        <v>0</v>
      </c>
      <c r="AE59" s="72">
        <v>0.11</v>
      </c>
      <c r="AF59" s="82">
        <f>$G$59</f>
        <v>127000</v>
      </c>
      <c r="AG59" s="73">
        <f>AF59*AE59</f>
        <v>13970</v>
      </c>
      <c r="AH59" s="83"/>
      <c r="AI59" s="84">
        <f t="shared" si="5"/>
        <v>0</v>
      </c>
      <c r="AJ59" s="74">
        <f t="shared" si="6"/>
        <v>0</v>
      </c>
      <c r="AL59" s="72">
        <v>0.11</v>
      </c>
      <c r="AM59" s="82">
        <f>$G$59</f>
        <v>127000</v>
      </c>
      <c r="AN59" s="73">
        <f>AM59*AL59</f>
        <v>13970</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17448.175847999999</v>
      </c>
      <c r="I61" s="100"/>
      <c r="J61" s="101"/>
      <c r="K61" s="101"/>
      <c r="L61" s="99">
        <f>SUM(L51:L57,L50)</f>
        <v>17703.737010000001</v>
      </c>
      <c r="M61" s="102"/>
      <c r="N61" s="103">
        <f t="shared" ref="N61" si="48">L61-H61</f>
        <v>255.56116200000179</v>
      </c>
      <c r="O61" s="104">
        <f t="shared" ref="O61" si="49">IF((H61)=0,"",(N61/H61))</f>
        <v>1.4646869920748509E-2</v>
      </c>
      <c r="Q61" s="101"/>
      <c r="R61" s="101"/>
      <c r="S61" s="99">
        <f>SUM(S51:S57,S50)</f>
        <v>17545.132259999998</v>
      </c>
      <c r="T61" s="102"/>
      <c r="U61" s="103">
        <f t="shared" si="1"/>
        <v>-158.60475000000224</v>
      </c>
      <c r="V61" s="104">
        <f>IF((L61)=0,"",(U61/L61))</f>
        <v>-8.9588288568912856E-3</v>
      </c>
      <c r="X61" s="101"/>
      <c r="Y61" s="101"/>
      <c r="Z61" s="99">
        <f>SUM(Z51:Z57,Z50)</f>
        <v>17609.797259999999</v>
      </c>
      <c r="AA61" s="102"/>
      <c r="AB61" s="103">
        <f t="shared" si="3"/>
        <v>64.665000000000873</v>
      </c>
      <c r="AC61" s="104">
        <f>IF((S61)=0,"",(AB61/S61))</f>
        <v>3.6856376481941024E-3</v>
      </c>
      <c r="AE61" s="101"/>
      <c r="AF61" s="101"/>
      <c r="AG61" s="99">
        <f>SUM(AG51:AG57,AG50)</f>
        <v>17667.60226</v>
      </c>
      <c r="AH61" s="102"/>
      <c r="AI61" s="103">
        <f t="shared" ref="AI61:AI65" si="50">AG61-Z61</f>
        <v>57.805000000000291</v>
      </c>
      <c r="AJ61" s="104">
        <f>IF((Z61)=0,"",(AI61/Z61))</f>
        <v>3.2825477287749473E-3</v>
      </c>
      <c r="AL61" s="101"/>
      <c r="AM61" s="101"/>
      <c r="AN61" s="99">
        <f>SUM(AN51:AN57,AN50)</f>
        <v>17699.304759999999</v>
      </c>
      <c r="AO61" s="102"/>
      <c r="AP61" s="103">
        <f t="shared" ref="AP61:AP65" si="51">AN61-AG61</f>
        <v>31.702499999999418</v>
      </c>
      <c r="AQ61" s="104">
        <f>IF((AG61)=0,"",(AP61/AG61))</f>
        <v>1.7943861047729642E-3</v>
      </c>
    </row>
    <row r="62" spans="2:43" x14ac:dyDescent="0.2">
      <c r="B62" s="105" t="s">
        <v>52</v>
      </c>
      <c r="C62" s="21"/>
      <c r="D62" s="21"/>
      <c r="E62" s="21"/>
      <c r="F62" s="106">
        <v>0.13</v>
      </c>
      <c r="G62" s="107"/>
      <c r="H62" s="108">
        <f>H61*F62</f>
        <v>2268.26286024</v>
      </c>
      <c r="I62" s="109"/>
      <c r="J62" s="110">
        <v>0.13</v>
      </c>
      <c r="K62" s="109"/>
      <c r="L62" s="111">
        <f>L61*J62</f>
        <v>2301.4858113</v>
      </c>
      <c r="M62" s="112"/>
      <c r="N62" s="113">
        <f t="shared" si="41"/>
        <v>33.222951060000014</v>
      </c>
      <c r="O62" s="114">
        <f t="shared" si="26"/>
        <v>1.4646869920748411E-2</v>
      </c>
      <c r="Q62" s="110">
        <v>0.13</v>
      </c>
      <c r="R62" s="109"/>
      <c r="S62" s="111">
        <f>S61*Q62</f>
        <v>2280.8671937999998</v>
      </c>
      <c r="T62" s="112"/>
      <c r="U62" s="113">
        <f t="shared" si="1"/>
        <v>-20.618617500000255</v>
      </c>
      <c r="V62" s="114">
        <f t="shared" ref="V62:V71" si="52">IF((L62)=0,"",(U62/L62))</f>
        <v>-8.95882885689127E-3</v>
      </c>
      <c r="X62" s="110">
        <v>0.13</v>
      </c>
      <c r="Y62" s="109"/>
      <c r="Z62" s="111">
        <f>Z61*X62</f>
        <v>2289.2736438000002</v>
      </c>
      <c r="AA62" s="112"/>
      <c r="AB62" s="113">
        <f t="shared" si="3"/>
        <v>8.4064500000004045</v>
      </c>
      <c r="AC62" s="114">
        <f t="shared" ref="AC62:AC71" si="53">IF((S62)=0,"",(AB62/S62))</f>
        <v>3.6856376481942303E-3</v>
      </c>
      <c r="AE62" s="110">
        <v>0.13</v>
      </c>
      <c r="AF62" s="109"/>
      <c r="AG62" s="111">
        <f>AG61*AE62</f>
        <v>2296.7882938000002</v>
      </c>
      <c r="AH62" s="112"/>
      <c r="AI62" s="113">
        <f t="shared" si="50"/>
        <v>7.5146500000000742</v>
      </c>
      <c r="AJ62" s="114">
        <f t="shared" ref="AJ62:AJ71" si="54">IF((Z62)=0,"",(AI62/Z62))</f>
        <v>3.2825477287749629E-3</v>
      </c>
      <c r="AL62" s="110">
        <v>0.13</v>
      </c>
      <c r="AM62" s="109"/>
      <c r="AN62" s="111">
        <f>AN61*AL62</f>
        <v>2300.9096187999999</v>
      </c>
      <c r="AO62" s="112"/>
      <c r="AP62" s="113">
        <f t="shared" si="51"/>
        <v>4.1213249999996151</v>
      </c>
      <c r="AQ62" s="114">
        <f t="shared" ref="AQ62:AQ71" si="55">IF((AG62)=0,"",(AP62/AG62))</f>
        <v>1.7943861047728293E-3</v>
      </c>
    </row>
    <row r="63" spans="2:43" x14ac:dyDescent="0.2">
      <c r="B63" s="115" t="s">
        <v>53</v>
      </c>
      <c r="C63" s="21"/>
      <c r="D63" s="21"/>
      <c r="E63" s="21"/>
      <c r="F63" s="116"/>
      <c r="G63" s="107"/>
      <c r="H63" s="108">
        <f>H61+H62</f>
        <v>19716.438708239999</v>
      </c>
      <c r="I63" s="109"/>
      <c r="J63" s="109"/>
      <c r="K63" s="109"/>
      <c r="L63" s="111">
        <f>L61+L62</f>
        <v>20005.222821300002</v>
      </c>
      <c r="M63" s="112"/>
      <c r="N63" s="113">
        <f t="shared" si="41"/>
        <v>288.78411306000271</v>
      </c>
      <c r="O63" s="114">
        <f t="shared" si="26"/>
        <v>1.4646869920748543E-2</v>
      </c>
      <c r="Q63" s="109"/>
      <c r="R63" s="109"/>
      <c r="S63" s="111">
        <f>S61+S62</f>
        <v>19825.999453799999</v>
      </c>
      <c r="T63" s="112"/>
      <c r="U63" s="113">
        <f t="shared" si="1"/>
        <v>-179.2233675000025</v>
      </c>
      <c r="V63" s="114">
        <f t="shared" si="52"/>
        <v>-8.9588288568912822E-3</v>
      </c>
      <c r="X63" s="109"/>
      <c r="Y63" s="109"/>
      <c r="Z63" s="111">
        <f>Z61+Z62</f>
        <v>19899.070903799999</v>
      </c>
      <c r="AA63" s="112"/>
      <c r="AB63" s="113">
        <f t="shared" si="3"/>
        <v>73.071449999999459</v>
      </c>
      <c r="AC63" s="114">
        <f t="shared" si="53"/>
        <v>3.6856376481940252E-3</v>
      </c>
      <c r="AE63" s="109"/>
      <c r="AF63" s="109"/>
      <c r="AG63" s="111">
        <f>AG61+AG62</f>
        <v>19964.3905538</v>
      </c>
      <c r="AH63" s="112"/>
      <c r="AI63" s="113">
        <f t="shared" si="50"/>
        <v>65.319650000001275</v>
      </c>
      <c r="AJ63" s="114">
        <f t="shared" si="54"/>
        <v>3.282547728774995E-3</v>
      </c>
      <c r="AL63" s="109"/>
      <c r="AM63" s="109"/>
      <c r="AN63" s="111">
        <f>AN61+AN62</f>
        <v>20000.214378799999</v>
      </c>
      <c r="AO63" s="112"/>
      <c r="AP63" s="113">
        <f t="shared" si="51"/>
        <v>35.823824999999488</v>
      </c>
      <c r="AQ63" s="114">
        <f t="shared" si="55"/>
        <v>1.7943861047729714E-3</v>
      </c>
    </row>
    <row r="64" spans="2:43" ht="15.75" customHeight="1" x14ac:dyDescent="0.2">
      <c r="B64" s="267" t="s">
        <v>54</v>
      </c>
      <c r="C64" s="267"/>
      <c r="D64" s="267"/>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2:43" ht="13.5" thickBot="1" x14ac:dyDescent="0.25">
      <c r="B65" s="268" t="s">
        <v>55</v>
      </c>
      <c r="C65" s="268"/>
      <c r="D65" s="268"/>
      <c r="E65" s="120"/>
      <c r="F65" s="121"/>
      <c r="G65" s="122"/>
      <c r="H65" s="123">
        <f>H63+H64</f>
        <v>19716.438708239999</v>
      </c>
      <c r="I65" s="124"/>
      <c r="J65" s="124"/>
      <c r="K65" s="124"/>
      <c r="L65" s="125">
        <f>L63+L64</f>
        <v>20005.222821300002</v>
      </c>
      <c r="M65" s="126"/>
      <c r="N65" s="127">
        <f t="shared" si="41"/>
        <v>288.78411306000271</v>
      </c>
      <c r="O65" s="128">
        <f t="shared" si="26"/>
        <v>1.4646869920748543E-2</v>
      </c>
      <c r="Q65" s="124"/>
      <c r="R65" s="124"/>
      <c r="S65" s="125">
        <f>S63+S64</f>
        <v>19825.999453799999</v>
      </c>
      <c r="T65" s="126"/>
      <c r="U65" s="127">
        <f t="shared" si="1"/>
        <v>-179.2233675000025</v>
      </c>
      <c r="V65" s="128">
        <f t="shared" si="52"/>
        <v>-8.9588288568912822E-3</v>
      </c>
      <c r="X65" s="124"/>
      <c r="Y65" s="124"/>
      <c r="Z65" s="125">
        <f>Z63+Z64</f>
        <v>19899.070903799999</v>
      </c>
      <c r="AA65" s="126"/>
      <c r="AB65" s="127">
        <f t="shared" si="3"/>
        <v>73.071449999999459</v>
      </c>
      <c r="AC65" s="128">
        <f t="shared" si="53"/>
        <v>3.6856376481940252E-3</v>
      </c>
      <c r="AE65" s="124"/>
      <c r="AF65" s="124"/>
      <c r="AG65" s="125">
        <f>AG63+AG64</f>
        <v>19964.3905538</v>
      </c>
      <c r="AH65" s="126"/>
      <c r="AI65" s="127">
        <f t="shared" si="50"/>
        <v>65.319650000001275</v>
      </c>
      <c r="AJ65" s="128">
        <f t="shared" si="54"/>
        <v>3.282547728774995E-3</v>
      </c>
      <c r="AL65" s="124"/>
      <c r="AM65" s="124"/>
      <c r="AN65" s="125">
        <f>AN63+AN64</f>
        <v>20000.214378799999</v>
      </c>
      <c r="AO65" s="126"/>
      <c r="AP65" s="127">
        <f t="shared" si="51"/>
        <v>35.823824999999488</v>
      </c>
      <c r="AQ65" s="128">
        <f t="shared" si="55"/>
        <v>1.7943861047729714E-3</v>
      </c>
    </row>
    <row r="66" spans="2: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2:43" s="85" customFormat="1" x14ac:dyDescent="0.2">
      <c r="B67" s="136" t="s">
        <v>56</v>
      </c>
      <c r="C67" s="79"/>
      <c r="D67" s="79"/>
      <c r="E67" s="79"/>
      <c r="F67" s="137"/>
      <c r="G67" s="138"/>
      <c r="H67" s="139">
        <f>SUM(H58:H59,H50,H51:H54)</f>
        <v>18440.290848000004</v>
      </c>
      <c r="I67" s="140"/>
      <c r="J67" s="141"/>
      <c r="K67" s="141"/>
      <c r="L67" s="139">
        <f>SUM(L58:L59,L50,L51:L54)</f>
        <v>18695.852009999999</v>
      </c>
      <c r="M67" s="142"/>
      <c r="N67" s="143">
        <f t="shared" ref="N67:N71" si="56">L67-H67</f>
        <v>255.56116199999451</v>
      </c>
      <c r="O67" s="104">
        <f t="shared" ref="O67:O71" si="57">IF((H67)=0,"",(N67/H67))</f>
        <v>1.3858846593393735E-2</v>
      </c>
      <c r="Q67" s="141"/>
      <c r="R67" s="141"/>
      <c r="S67" s="139">
        <f>SUM(S58:S59,S50,S51:S54)</f>
        <v>18537.24726</v>
      </c>
      <c r="T67" s="142"/>
      <c r="U67" s="143">
        <f t="shared" si="1"/>
        <v>-158.6047499999986</v>
      </c>
      <c r="V67" s="104">
        <f t="shared" si="52"/>
        <v>-8.4834192052421261E-3</v>
      </c>
      <c r="X67" s="141"/>
      <c r="Y67" s="141"/>
      <c r="Z67" s="139">
        <f>SUM(Z58:Z59,Z50,Z51:Z54)</f>
        <v>18601.912260000001</v>
      </c>
      <c r="AA67" s="142"/>
      <c r="AB67" s="143">
        <f t="shared" si="3"/>
        <v>64.665000000000873</v>
      </c>
      <c r="AC67" s="104">
        <f t="shared" si="53"/>
        <v>3.4883820177301164E-3</v>
      </c>
      <c r="AE67" s="141"/>
      <c r="AF67" s="141"/>
      <c r="AG67" s="139">
        <f>SUM(AG58:AG59,AG50,AG51:AG54)</f>
        <v>18659.717260000001</v>
      </c>
      <c r="AH67" s="142"/>
      <c r="AI67" s="143">
        <f t="shared" ref="AI67:AI71" si="58">AG67-Z67</f>
        <v>57.805000000000291</v>
      </c>
      <c r="AJ67" s="104">
        <f t="shared" si="54"/>
        <v>3.1074762202969496E-3</v>
      </c>
      <c r="AL67" s="141"/>
      <c r="AM67" s="141"/>
      <c r="AN67" s="139">
        <f>SUM(AN58:AN59,AN50,AN51:AN54)</f>
        <v>18691.419760000001</v>
      </c>
      <c r="AO67" s="142"/>
      <c r="AP67" s="143">
        <f t="shared" ref="AP67:AP71" si="59">AN67-AG67</f>
        <v>31.702499999999418</v>
      </c>
      <c r="AQ67" s="104">
        <f t="shared" si="55"/>
        <v>1.6989807272138385E-3</v>
      </c>
    </row>
    <row r="68" spans="2:43" s="85" customFormat="1" x14ac:dyDescent="0.2">
      <c r="B68" s="144" t="s">
        <v>52</v>
      </c>
      <c r="C68" s="79"/>
      <c r="D68" s="79"/>
      <c r="E68" s="79"/>
      <c r="F68" s="145">
        <v>0.13</v>
      </c>
      <c r="G68" s="138"/>
      <c r="H68" s="146">
        <f>H67*F68</f>
        <v>2397.2378102400007</v>
      </c>
      <c r="I68" s="147"/>
      <c r="J68" s="148">
        <v>0.13</v>
      </c>
      <c r="K68" s="149"/>
      <c r="L68" s="150">
        <f>L67*J68</f>
        <v>2430.4607612999998</v>
      </c>
      <c r="M68" s="151"/>
      <c r="N68" s="152">
        <f t="shared" si="56"/>
        <v>33.222951059999104</v>
      </c>
      <c r="O68" s="114">
        <f t="shared" si="57"/>
        <v>1.3858846593393656E-2</v>
      </c>
      <c r="Q68" s="148">
        <v>0.13</v>
      </c>
      <c r="R68" s="149"/>
      <c r="S68" s="150">
        <f>S67*Q68</f>
        <v>2409.8421438</v>
      </c>
      <c r="T68" s="151"/>
      <c r="U68" s="152">
        <f t="shared" si="1"/>
        <v>-20.6186174999998</v>
      </c>
      <c r="V68" s="114">
        <f t="shared" si="52"/>
        <v>-8.4834192052421192E-3</v>
      </c>
      <c r="X68" s="148">
        <v>0.13</v>
      </c>
      <c r="Y68" s="149"/>
      <c r="Z68" s="150">
        <f>Z67*X68</f>
        <v>2418.2485938000004</v>
      </c>
      <c r="AA68" s="151"/>
      <c r="AB68" s="152">
        <f t="shared" si="3"/>
        <v>8.4064500000004045</v>
      </c>
      <c r="AC68" s="114">
        <f t="shared" si="53"/>
        <v>3.4883820177302374E-3</v>
      </c>
      <c r="AE68" s="148">
        <v>0.13</v>
      </c>
      <c r="AF68" s="149"/>
      <c r="AG68" s="150">
        <f>AG67*AE68</f>
        <v>2425.7632438000001</v>
      </c>
      <c r="AH68" s="151"/>
      <c r="AI68" s="152">
        <f t="shared" si="58"/>
        <v>7.5146499999996195</v>
      </c>
      <c r="AJ68" s="114">
        <f t="shared" si="54"/>
        <v>3.1074762202967761E-3</v>
      </c>
      <c r="AL68" s="148">
        <v>0.13</v>
      </c>
      <c r="AM68" s="149"/>
      <c r="AN68" s="150">
        <f>AN67*AL68</f>
        <v>2429.8845688000001</v>
      </c>
      <c r="AO68" s="151"/>
      <c r="AP68" s="152">
        <f t="shared" si="59"/>
        <v>4.1213250000000698</v>
      </c>
      <c r="AQ68" s="114">
        <f t="shared" si="55"/>
        <v>1.6989807272138986E-3</v>
      </c>
    </row>
    <row r="69" spans="2:43" s="85" customFormat="1" x14ac:dyDescent="0.2">
      <c r="B69" s="153" t="s">
        <v>53</v>
      </c>
      <c r="C69" s="79"/>
      <c r="D69" s="79"/>
      <c r="E69" s="79"/>
      <c r="F69" s="154"/>
      <c r="G69" s="155"/>
      <c r="H69" s="146">
        <f>H67+H68</f>
        <v>20837.528658240004</v>
      </c>
      <c r="I69" s="147"/>
      <c r="J69" s="147"/>
      <c r="K69" s="147"/>
      <c r="L69" s="150">
        <f>L67+L68</f>
        <v>21126.312771299999</v>
      </c>
      <c r="M69" s="151"/>
      <c r="N69" s="152">
        <f t="shared" si="56"/>
        <v>288.78411305999543</v>
      </c>
      <c r="O69" s="114">
        <f t="shared" si="57"/>
        <v>1.3858846593393813E-2</v>
      </c>
      <c r="Q69" s="147"/>
      <c r="R69" s="147"/>
      <c r="S69" s="150">
        <f>S67+S68</f>
        <v>20947.089403800001</v>
      </c>
      <c r="T69" s="151"/>
      <c r="U69" s="152">
        <f t="shared" si="1"/>
        <v>-179.22336749999886</v>
      </c>
      <c r="V69" s="114">
        <f t="shared" si="52"/>
        <v>-8.4834192052421469E-3</v>
      </c>
      <c r="X69" s="147"/>
      <c r="Y69" s="147"/>
      <c r="Z69" s="150">
        <f>Z67+Z68</f>
        <v>21020.1608538</v>
      </c>
      <c r="AA69" s="151"/>
      <c r="AB69" s="152">
        <f t="shared" si="3"/>
        <v>73.071449999999459</v>
      </c>
      <c r="AC69" s="114">
        <f t="shared" si="53"/>
        <v>3.4883820177300435E-3</v>
      </c>
      <c r="AE69" s="147"/>
      <c r="AF69" s="147"/>
      <c r="AG69" s="150">
        <f>AG67+AG68</f>
        <v>21085.480503800001</v>
      </c>
      <c r="AH69" s="151"/>
      <c r="AI69" s="152">
        <f t="shared" si="58"/>
        <v>65.319650000001275</v>
      </c>
      <c r="AJ69" s="114">
        <f t="shared" si="54"/>
        <v>3.1074762202969947E-3</v>
      </c>
      <c r="AL69" s="147"/>
      <c r="AM69" s="147"/>
      <c r="AN69" s="150">
        <f>AN67+AN68</f>
        <v>21121.304328800001</v>
      </c>
      <c r="AO69" s="151"/>
      <c r="AP69" s="152">
        <f t="shared" si="59"/>
        <v>35.823824999999488</v>
      </c>
      <c r="AQ69" s="114">
        <f t="shared" si="55"/>
        <v>1.6989807272138455E-3</v>
      </c>
    </row>
    <row r="70" spans="2:43" s="85" customFormat="1" ht="15.75" customHeight="1" x14ac:dyDescent="0.2">
      <c r="B70" s="269" t="s">
        <v>54</v>
      </c>
      <c r="C70" s="269"/>
      <c r="D70" s="269"/>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2:43" s="85" customFormat="1" ht="13.5" thickBot="1" x14ac:dyDescent="0.25">
      <c r="B71" s="266" t="s">
        <v>57</v>
      </c>
      <c r="C71" s="266"/>
      <c r="D71" s="266"/>
      <c r="E71" s="158"/>
      <c r="F71" s="159"/>
      <c r="G71" s="160"/>
      <c r="H71" s="161">
        <f>SUM(H69:H70)</f>
        <v>20837.528658240004</v>
      </c>
      <c r="I71" s="162"/>
      <c r="J71" s="162"/>
      <c r="K71" s="162"/>
      <c r="L71" s="163">
        <f>SUM(L69:L70)</f>
        <v>21126.312771299999</v>
      </c>
      <c r="M71" s="164"/>
      <c r="N71" s="165">
        <f t="shared" si="56"/>
        <v>288.78411305999543</v>
      </c>
      <c r="O71" s="166">
        <f t="shared" si="57"/>
        <v>1.3858846593393813E-2</v>
      </c>
      <c r="Q71" s="162"/>
      <c r="R71" s="162"/>
      <c r="S71" s="163">
        <f>SUM(S69:S70)</f>
        <v>20947.089403800001</v>
      </c>
      <c r="T71" s="164"/>
      <c r="U71" s="165">
        <f t="shared" si="1"/>
        <v>-179.22336749999886</v>
      </c>
      <c r="V71" s="166">
        <f t="shared" si="52"/>
        <v>-8.4834192052421469E-3</v>
      </c>
      <c r="X71" s="162"/>
      <c r="Y71" s="162"/>
      <c r="Z71" s="163">
        <f>SUM(Z69:Z70)</f>
        <v>21020.1608538</v>
      </c>
      <c r="AA71" s="164"/>
      <c r="AB71" s="165">
        <f t="shared" si="3"/>
        <v>73.071449999999459</v>
      </c>
      <c r="AC71" s="166">
        <f t="shared" si="53"/>
        <v>3.4883820177300435E-3</v>
      </c>
      <c r="AE71" s="162"/>
      <c r="AF71" s="162"/>
      <c r="AG71" s="163">
        <f>SUM(AG69:AG70)</f>
        <v>21085.480503800001</v>
      </c>
      <c r="AH71" s="164"/>
      <c r="AI71" s="165">
        <f t="shared" si="58"/>
        <v>65.319650000001275</v>
      </c>
      <c r="AJ71" s="166">
        <f t="shared" si="54"/>
        <v>3.1074762202969947E-3</v>
      </c>
      <c r="AL71" s="162"/>
      <c r="AM71" s="162"/>
      <c r="AN71" s="163">
        <f>SUM(AN69:AN70)</f>
        <v>21121.304328800001</v>
      </c>
      <c r="AO71" s="164"/>
      <c r="AP71" s="165">
        <f t="shared" si="59"/>
        <v>35.823824999999488</v>
      </c>
      <c r="AQ71" s="166">
        <f t="shared" si="55"/>
        <v>1.6989807272138455E-3</v>
      </c>
    </row>
    <row r="72" spans="2: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2:43" x14ac:dyDescent="0.2">
      <c r="L73" s="173"/>
      <c r="S73" s="173"/>
      <c r="Z73" s="173"/>
      <c r="AG73" s="173"/>
      <c r="AN73" s="173"/>
    </row>
    <row r="74" spans="2: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5" spans="2:43" ht="13.5" thickBot="1" x14ac:dyDescent="0.25"/>
    <row r="76" spans="2:43" ht="8.25" customHeight="1" thickBot="1" x14ac:dyDescent="0.25">
      <c r="B76" s="86"/>
      <c r="C76" s="87"/>
      <c r="D76" s="88"/>
      <c r="E76" s="87"/>
      <c r="F76" s="89"/>
      <c r="G76" s="90"/>
      <c r="H76" s="91"/>
      <c r="I76" s="92"/>
      <c r="J76" s="89"/>
      <c r="K76" s="93"/>
      <c r="L76" s="91"/>
      <c r="M76" s="92"/>
      <c r="N76" s="94"/>
      <c r="O76" s="95"/>
      <c r="Q76" s="89"/>
      <c r="R76" s="93"/>
      <c r="S76" s="91"/>
      <c r="T76" s="92"/>
      <c r="U76" s="94"/>
      <c r="V76" s="95"/>
      <c r="X76" s="89"/>
      <c r="Y76" s="93"/>
      <c r="Z76" s="91"/>
      <c r="AA76" s="92"/>
      <c r="AB76" s="94"/>
      <c r="AC76" s="95"/>
      <c r="AE76" s="89"/>
      <c r="AF76" s="93"/>
      <c r="AG76" s="91"/>
      <c r="AH76" s="92"/>
      <c r="AI76" s="94"/>
      <c r="AJ76" s="95"/>
      <c r="AL76" s="89"/>
      <c r="AM76" s="93"/>
      <c r="AN76" s="91"/>
      <c r="AO76" s="92"/>
      <c r="AP76" s="94"/>
      <c r="AQ76" s="95"/>
    </row>
    <row r="77" spans="2:43" x14ac:dyDescent="0.2">
      <c r="B77" s="96" t="s">
        <v>51</v>
      </c>
      <c r="C77" s="21"/>
      <c r="D77" s="21"/>
      <c r="E77" s="21"/>
      <c r="F77" s="97"/>
      <c r="G77" s="98"/>
      <c r="H77" s="99">
        <f>+H61-H31-H40-H41</f>
        <v>17448.175847999999</v>
      </c>
      <c r="I77" s="100"/>
      <c r="J77" s="101"/>
      <c r="K77" s="101"/>
      <c r="L77" s="99">
        <f>+L61-L31-L40-L41-L42</f>
        <v>17324.590759999999</v>
      </c>
      <c r="M77" s="102"/>
      <c r="N77" s="103">
        <f t="shared" ref="N77:N81" si="60">L77-H77</f>
        <v>-123.58508799999981</v>
      </c>
      <c r="O77" s="104">
        <f t="shared" ref="O77:O81" si="61">IF((H77)=0,"",(N77/H77))</f>
        <v>-7.0829804259547159E-3</v>
      </c>
      <c r="Q77" s="101"/>
      <c r="R77" s="101"/>
      <c r="S77" s="99">
        <f>+S61-S31-S40-S41-S42</f>
        <v>17545.132259999998</v>
      </c>
      <c r="T77" s="102"/>
      <c r="U77" s="103">
        <f t="shared" ref="U77:U81" si="62">S77-L77</f>
        <v>220.54149999999936</v>
      </c>
      <c r="V77" s="104">
        <f>IF((L77)=0,"",(U77/L77))</f>
        <v>1.2729968808798538E-2</v>
      </c>
      <c r="X77" s="101"/>
      <c r="Y77" s="101"/>
      <c r="Z77" s="99">
        <f>+Z61-Z31-Z40-Z41-Z42</f>
        <v>17609.797259999999</v>
      </c>
      <c r="AA77" s="102"/>
      <c r="AB77" s="103">
        <f t="shared" ref="AB77:AB81" si="63">Z77-S77</f>
        <v>64.665000000000873</v>
      </c>
      <c r="AC77" s="104">
        <f>IF((S77)=0,"",(AB77/S77))</f>
        <v>3.6856376481941024E-3</v>
      </c>
      <c r="AE77" s="101"/>
      <c r="AF77" s="101"/>
      <c r="AG77" s="99">
        <f>+AG61-AG31-AG40-AG41-AG42</f>
        <v>17667.60226</v>
      </c>
      <c r="AH77" s="102"/>
      <c r="AI77" s="103">
        <f t="shared" ref="AI77:AI81" si="64">AG77-Z77</f>
        <v>57.805000000000291</v>
      </c>
      <c r="AJ77" s="104">
        <f>IF((Z77)=0,"",(AI77/Z77))</f>
        <v>3.2825477287749473E-3</v>
      </c>
      <c r="AL77" s="101"/>
      <c r="AM77" s="101"/>
      <c r="AN77" s="99">
        <f>+AN61-AN31-AN40-AN41-AN42</f>
        <v>17699.304759999999</v>
      </c>
      <c r="AO77" s="102"/>
      <c r="AP77" s="103">
        <f t="shared" ref="AP77:AP81" si="65">AN77-AG77</f>
        <v>31.702499999999418</v>
      </c>
      <c r="AQ77" s="104">
        <f>IF((AG77)=0,"",(AP77/AG77))</f>
        <v>1.7943861047729642E-3</v>
      </c>
    </row>
    <row r="78" spans="2:43" x14ac:dyDescent="0.2">
      <c r="B78" s="105" t="s">
        <v>52</v>
      </c>
      <c r="C78" s="21"/>
      <c r="D78" s="21"/>
      <c r="E78" s="21"/>
      <c r="F78" s="106">
        <v>0.13</v>
      </c>
      <c r="G78" s="107"/>
      <c r="H78" s="108">
        <f>H77*F78</f>
        <v>2268.26286024</v>
      </c>
      <c r="I78" s="109"/>
      <c r="J78" s="110">
        <v>0.13</v>
      </c>
      <c r="K78" s="109"/>
      <c r="L78" s="111">
        <f>L77*J78</f>
        <v>2252.1967988000001</v>
      </c>
      <c r="M78" s="112"/>
      <c r="N78" s="113">
        <f t="shared" si="60"/>
        <v>-16.066061439999885</v>
      </c>
      <c r="O78" s="114">
        <f t="shared" si="61"/>
        <v>-7.0829804259546752E-3</v>
      </c>
      <c r="Q78" s="110">
        <v>0.13</v>
      </c>
      <c r="R78" s="109"/>
      <c r="S78" s="111">
        <f>S77*Q78</f>
        <v>2280.8671937999998</v>
      </c>
      <c r="T78" s="112"/>
      <c r="U78" s="113">
        <f t="shared" si="62"/>
        <v>28.670394999999644</v>
      </c>
      <c r="V78" s="114">
        <f t="shared" ref="V78:V81" si="66">IF((L78)=0,"",(U78/L78))</f>
        <v>1.2729968808798417E-2</v>
      </c>
      <c r="X78" s="110">
        <v>0.13</v>
      </c>
      <c r="Y78" s="109"/>
      <c r="Z78" s="111">
        <f>Z77*X78</f>
        <v>2289.2736438000002</v>
      </c>
      <c r="AA78" s="112"/>
      <c r="AB78" s="113">
        <f t="shared" si="63"/>
        <v>8.4064500000004045</v>
      </c>
      <c r="AC78" s="114">
        <f t="shared" ref="AC78:AC81" si="67">IF((S78)=0,"",(AB78/S78))</f>
        <v>3.6856376481942303E-3</v>
      </c>
      <c r="AE78" s="110">
        <v>0.13</v>
      </c>
      <c r="AF78" s="109"/>
      <c r="AG78" s="111">
        <f>AG77*AE78</f>
        <v>2296.7882938000002</v>
      </c>
      <c r="AH78" s="112"/>
      <c r="AI78" s="113">
        <f t="shared" si="64"/>
        <v>7.5146500000000742</v>
      </c>
      <c r="AJ78" s="114">
        <f t="shared" ref="AJ78:AJ81" si="68">IF((Z78)=0,"",(AI78/Z78))</f>
        <v>3.2825477287749629E-3</v>
      </c>
      <c r="AL78" s="110">
        <v>0.13</v>
      </c>
      <c r="AM78" s="109"/>
      <c r="AN78" s="111">
        <f>AN77*AL78</f>
        <v>2300.9096187999999</v>
      </c>
      <c r="AO78" s="112"/>
      <c r="AP78" s="113">
        <f t="shared" si="65"/>
        <v>4.1213249999996151</v>
      </c>
      <c r="AQ78" s="114">
        <f t="shared" ref="AQ78:AQ81" si="69">IF((AG78)=0,"",(AP78/AG78))</f>
        <v>1.7943861047728293E-3</v>
      </c>
    </row>
    <row r="79" spans="2:43" x14ac:dyDescent="0.2">
      <c r="B79" s="115" t="s">
        <v>53</v>
      </c>
      <c r="C79" s="21"/>
      <c r="D79" s="21"/>
      <c r="E79" s="21"/>
      <c r="F79" s="116"/>
      <c r="G79" s="107"/>
      <c r="H79" s="108">
        <f>H77+H78</f>
        <v>19716.438708239999</v>
      </c>
      <c r="I79" s="109"/>
      <c r="J79" s="109"/>
      <c r="K79" s="109"/>
      <c r="L79" s="111">
        <f>L77+L78</f>
        <v>19576.787558799999</v>
      </c>
      <c r="M79" s="112"/>
      <c r="N79" s="113">
        <f t="shared" si="60"/>
        <v>-139.65114944000015</v>
      </c>
      <c r="O79" s="114">
        <f t="shared" si="61"/>
        <v>-7.0829804259547342E-3</v>
      </c>
      <c r="Q79" s="109"/>
      <c r="R79" s="109"/>
      <c r="S79" s="111">
        <f>S77+S78</f>
        <v>19825.999453799999</v>
      </c>
      <c r="T79" s="112"/>
      <c r="U79" s="113">
        <f t="shared" si="62"/>
        <v>249.21189500000037</v>
      </c>
      <c r="V79" s="114">
        <f t="shared" si="66"/>
        <v>1.2729968808798595E-2</v>
      </c>
      <c r="X79" s="109"/>
      <c r="Y79" s="109"/>
      <c r="Z79" s="111">
        <f>Z77+Z78</f>
        <v>19899.070903799999</v>
      </c>
      <c r="AA79" s="112"/>
      <c r="AB79" s="113">
        <f t="shared" si="63"/>
        <v>73.071449999999459</v>
      </c>
      <c r="AC79" s="114">
        <f t="shared" si="67"/>
        <v>3.6856376481940252E-3</v>
      </c>
      <c r="AE79" s="109"/>
      <c r="AF79" s="109"/>
      <c r="AG79" s="111">
        <f>AG77+AG78</f>
        <v>19964.3905538</v>
      </c>
      <c r="AH79" s="112"/>
      <c r="AI79" s="113">
        <f t="shared" si="64"/>
        <v>65.319650000001275</v>
      </c>
      <c r="AJ79" s="114">
        <f t="shared" si="68"/>
        <v>3.282547728774995E-3</v>
      </c>
      <c r="AL79" s="109"/>
      <c r="AM79" s="109"/>
      <c r="AN79" s="111">
        <f>AN77+AN78</f>
        <v>20000.214378799999</v>
      </c>
      <c r="AO79" s="112"/>
      <c r="AP79" s="113">
        <f t="shared" si="65"/>
        <v>35.823824999999488</v>
      </c>
      <c r="AQ79" s="114">
        <f t="shared" si="69"/>
        <v>1.7943861047729714E-3</v>
      </c>
    </row>
    <row r="80" spans="2:43" ht="15.75" customHeight="1" x14ac:dyDescent="0.2">
      <c r="B80" s="267" t="s">
        <v>54</v>
      </c>
      <c r="C80" s="267"/>
      <c r="D80" s="267"/>
      <c r="E80" s="21"/>
      <c r="F80" s="116"/>
      <c r="G80" s="107"/>
      <c r="H80" s="117">
        <f>ROUND(-H79*10%,2)</f>
        <v>-1971.64</v>
      </c>
      <c r="I80" s="109"/>
      <c r="J80" s="109"/>
      <c r="K80" s="109"/>
      <c r="L80" s="118">
        <f>ROUND(-L79*10%,2)</f>
        <v>-1957.68</v>
      </c>
      <c r="M80" s="112"/>
      <c r="N80" s="118">
        <f t="shared" si="60"/>
        <v>13.960000000000036</v>
      </c>
      <c r="O80" s="119">
        <f t="shared" si="61"/>
        <v>-7.0804000730356632E-3</v>
      </c>
      <c r="Q80" s="109"/>
      <c r="R80" s="109"/>
      <c r="S80" s="118">
        <f>ROUND(-S79*10%,2)</f>
        <v>-1982.6</v>
      </c>
      <c r="T80" s="112"/>
      <c r="U80" s="118">
        <f t="shared" si="62"/>
        <v>-24.919999999999845</v>
      </c>
      <c r="V80" s="119">
        <f t="shared" si="66"/>
        <v>1.2729353111846597E-2</v>
      </c>
      <c r="X80" s="109"/>
      <c r="Y80" s="109"/>
      <c r="Z80" s="118">
        <f>ROUND(-Z79*10%,2)</f>
        <v>-1989.91</v>
      </c>
      <c r="AA80" s="112"/>
      <c r="AB80" s="118">
        <f t="shared" si="63"/>
        <v>-7.3100000000001728</v>
      </c>
      <c r="AC80" s="119">
        <f t="shared" si="67"/>
        <v>3.6870775749017317E-3</v>
      </c>
      <c r="AE80" s="109"/>
      <c r="AF80" s="109"/>
      <c r="AG80" s="118">
        <f>ROUND(-AG79*10%,2)</f>
        <v>-1996.44</v>
      </c>
      <c r="AH80" s="112"/>
      <c r="AI80" s="118">
        <f t="shared" si="64"/>
        <v>-6.5299999999999727</v>
      </c>
      <c r="AJ80" s="119">
        <f t="shared" si="68"/>
        <v>3.2815554472312679E-3</v>
      </c>
      <c r="AL80" s="109"/>
      <c r="AM80" s="109"/>
      <c r="AN80" s="118">
        <f>ROUND(-AN79*10%,2)</f>
        <v>-2000.02</v>
      </c>
      <c r="AO80" s="112"/>
      <c r="AP80" s="118">
        <f t="shared" si="65"/>
        <v>-3.5799999999999272</v>
      </c>
      <c r="AQ80" s="119">
        <f t="shared" si="69"/>
        <v>1.793191881549121E-3</v>
      </c>
    </row>
    <row r="81" spans="1:43" x14ac:dyDescent="0.2">
      <c r="B81" s="268" t="s">
        <v>55</v>
      </c>
      <c r="C81" s="268"/>
      <c r="D81" s="268"/>
      <c r="E81" s="120"/>
      <c r="F81" s="121"/>
      <c r="G81" s="122"/>
      <c r="H81" s="123">
        <f>H79+H80</f>
        <v>17744.79870824</v>
      </c>
      <c r="I81" s="124"/>
      <c r="J81" s="124"/>
      <c r="K81" s="124"/>
      <c r="L81" s="125">
        <f>L79+L80</f>
        <v>17619.107558799999</v>
      </c>
      <c r="M81" s="126"/>
      <c r="N81" s="127">
        <f t="shared" si="60"/>
        <v>-125.69114944000103</v>
      </c>
      <c r="O81" s="218">
        <f t="shared" si="61"/>
        <v>-7.0832671312092655E-3</v>
      </c>
      <c r="Q81" s="124"/>
      <c r="R81" s="124"/>
      <c r="S81" s="125">
        <f>S79+S80</f>
        <v>17843.399453800001</v>
      </c>
      <c r="T81" s="126"/>
      <c r="U81" s="127">
        <f t="shared" si="62"/>
        <v>224.29189500000211</v>
      </c>
      <c r="V81" s="128">
        <f t="shared" si="66"/>
        <v>1.2730037219619435E-2</v>
      </c>
      <c r="X81" s="124"/>
      <c r="Y81" s="124"/>
      <c r="Z81" s="125">
        <f>Z79+Z80</f>
        <v>17909.160903799999</v>
      </c>
      <c r="AA81" s="126"/>
      <c r="AB81" s="127">
        <f t="shared" si="63"/>
        <v>65.761449999998149</v>
      </c>
      <c r="AC81" s="128">
        <f t="shared" si="67"/>
        <v>3.6854776563326518E-3</v>
      </c>
      <c r="AE81" s="124"/>
      <c r="AF81" s="124"/>
      <c r="AG81" s="125">
        <f>AG79+AG80</f>
        <v>17967.950553800001</v>
      </c>
      <c r="AH81" s="126"/>
      <c r="AI81" s="127">
        <f t="shared" si="64"/>
        <v>58.789650000002439</v>
      </c>
      <c r="AJ81" s="128">
        <f t="shared" si="68"/>
        <v>3.2826579824590408E-3</v>
      </c>
      <c r="AL81" s="124"/>
      <c r="AM81" s="124"/>
      <c r="AN81" s="125">
        <f>AN79+AN80</f>
        <v>18000.194378799999</v>
      </c>
      <c r="AO81" s="126"/>
      <c r="AP81" s="127">
        <f t="shared" si="65"/>
        <v>32.243824999997742</v>
      </c>
      <c r="AQ81" s="128">
        <f t="shared" si="69"/>
        <v>1.794518796311946E-3</v>
      </c>
    </row>
    <row r="82" spans="1:43" ht="15.75" customHeight="1" x14ac:dyDescent="0.2">
      <c r="A82" s="175" t="s">
        <v>59</v>
      </c>
    </row>
    <row r="83" spans="1:43" ht="13.5" customHeight="1" x14ac:dyDescent="0.2"/>
    <row r="84" spans="1:43" ht="8.25" customHeight="1" x14ac:dyDescent="0.2">
      <c r="A84" s="6" t="s">
        <v>60</v>
      </c>
    </row>
    <row r="85" spans="1:43" x14ac:dyDescent="0.2">
      <c r="A85" s="6" t="s">
        <v>61</v>
      </c>
    </row>
    <row r="87" spans="1:43" x14ac:dyDescent="0.2">
      <c r="A87" s="11" t="s">
        <v>62</v>
      </c>
    </row>
    <row r="88" spans="1:43" x14ac:dyDescent="0.2">
      <c r="A88" s="11" t="s">
        <v>63</v>
      </c>
    </row>
    <row r="90" spans="1:43" x14ac:dyDescent="0.2">
      <c r="A90" s="6" t="s">
        <v>64</v>
      </c>
    </row>
    <row r="91" spans="1:43" x14ac:dyDescent="0.2">
      <c r="A91" s="6" t="s">
        <v>65</v>
      </c>
    </row>
    <row r="92" spans="1:43" x14ac:dyDescent="0.2">
      <c r="A92" s="6" t="s">
        <v>66</v>
      </c>
    </row>
    <row r="93" spans="1:43" x14ac:dyDescent="0.2">
      <c r="A93" s="6" t="s">
        <v>67</v>
      </c>
    </row>
    <row r="94" spans="1:43" x14ac:dyDescent="0.2">
      <c r="A94" s="6" t="s">
        <v>68</v>
      </c>
    </row>
    <row r="96" spans="1:43" x14ac:dyDescent="0.2">
      <c r="A96" s="176"/>
      <c r="B96" s="6" t="s">
        <v>69</v>
      </c>
    </row>
    <row r="98" spans="2:2" x14ac:dyDescent="0.2">
      <c r="B98" s="177" t="s">
        <v>70</v>
      </c>
    </row>
  </sheetData>
  <sheetProtection selectLockedCells="1"/>
  <mergeCells count="30">
    <mergeCell ref="AJ21:AJ22"/>
    <mergeCell ref="AP21:AP22"/>
    <mergeCell ref="AQ21:AQ22"/>
    <mergeCell ref="B64:D64"/>
    <mergeCell ref="B65:D65"/>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80:D80"/>
    <mergeCell ref="B81:D81"/>
    <mergeCell ref="A3:K3"/>
    <mergeCell ref="D14:O14"/>
    <mergeCell ref="F20:H20"/>
    <mergeCell ref="J20:L20"/>
    <mergeCell ref="N20:O20"/>
    <mergeCell ref="B71:D71"/>
    <mergeCell ref="B70:D70"/>
  </mergeCells>
  <dataValidations count="4">
    <dataValidation type="list" allowBlank="1" showInputMessage="1" showErrorMessage="1" sqref="D16">
      <formula1>"TOU, non-TOU"</formula1>
    </dataValidation>
    <dataValidation type="list" allowBlank="1" showInputMessage="1" showErrorMessage="1" prompt="Select Charge Unit - monthly, per kWh, per kW" sqref="D72 D66 D23:D38 D51:D60 D76 D48:D49 D40:D46">
      <formula1>"Monthly, per kWh, per kW"</formula1>
    </dataValidation>
    <dataValidation type="list" allowBlank="1" showInputMessage="1" showErrorMessage="1" sqref="E48:E49 E72 E66 E51:E60 E23:E38 E40:E46">
      <formula1>#REF!</formula1>
    </dataValidation>
    <dataValidation type="list" allowBlank="1" showInputMessage="1" showErrorMessage="1" sqref="E76">
      <formula1>#REF!</formula1>
    </dataValidation>
  </dataValidations>
  <pageMargins left="0.74803149606299213" right="0.74803149606299213" top="0.98425196850393704" bottom="0.98425196850393704" header="0.51181102362204722" footer="0.51181102362204722"/>
  <pageSetup scale="41"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6</xdr:col>
                    <xdr:colOff>476250</xdr:colOff>
                    <xdr:row>16</xdr:row>
                    <xdr:rowOff>171450</xdr:rowOff>
                  </from>
                  <to>
                    <xdr:col>9</xdr:col>
                    <xdr:colOff>200025</xdr:colOff>
                    <xdr:row>18</xdr:row>
                    <xdr:rowOff>28575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9</xdr:col>
                    <xdr:colOff>361950</xdr:colOff>
                    <xdr:row>16</xdr:row>
                    <xdr:rowOff>114300</xdr:rowOff>
                  </from>
                  <to>
                    <xdr:col>14</xdr:col>
                    <xdr:colOff>428625</xdr:colOff>
                    <xdr:row>18</xdr:row>
                    <xdr:rowOff>133350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Q92"/>
  <sheetViews>
    <sheetView showGridLines="0" view="pageBreakPreview" topLeftCell="A37" zoomScale="60" zoomScaleNormal="8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9.85546875" style="6" bestFit="1" customWidth="1"/>
    <col min="8" max="8" width="16.5703125" style="6" bestFit="1" customWidth="1"/>
    <col min="9" max="9" width="2.85546875" style="6" customWidth="1"/>
    <col min="10" max="10" width="12.7109375" style="6" bestFit="1" customWidth="1"/>
    <col min="11" max="11" width="9.85546875" style="6" bestFit="1" customWidth="1"/>
    <col min="12" max="12" width="16.85546875" style="6" bestFit="1" customWidth="1"/>
    <col min="13" max="13" width="2.85546875" style="6" customWidth="1"/>
    <col min="14" max="14" width="12.7109375" style="6" bestFit="1" customWidth="1"/>
    <col min="15" max="15" width="12" style="6" bestFit="1" customWidth="1"/>
    <col min="16" max="16" width="3.85546875" style="6" customWidth="1"/>
    <col min="17" max="17" width="12.5703125" style="6" bestFit="1" customWidth="1"/>
    <col min="18" max="18" width="9.85546875" style="6" bestFit="1" customWidth="1"/>
    <col min="19" max="19" width="16.85546875" style="6" bestFit="1" customWidth="1"/>
    <col min="20" max="20" width="2.7109375" style="6" bestFit="1" customWidth="1"/>
    <col min="21" max="21" width="11.85546875" style="6" bestFit="1" customWidth="1"/>
    <col min="22" max="22" width="12" style="6" bestFit="1" customWidth="1"/>
    <col min="23" max="23" width="4.5703125" style="6" customWidth="1"/>
    <col min="24" max="24" width="12.7109375" style="6" bestFit="1" customWidth="1"/>
    <col min="25" max="25" width="9.85546875" style="6" bestFit="1" customWidth="1"/>
    <col min="26" max="26" width="16.85546875" style="6" bestFit="1" customWidth="1"/>
    <col min="27" max="27" width="2.7109375" style="6" bestFit="1" customWidth="1"/>
    <col min="28" max="28" width="11.85546875" style="6" bestFit="1" customWidth="1"/>
    <col min="29" max="29" width="12" style="6" bestFit="1" customWidth="1"/>
    <col min="30" max="30" width="4.5703125" style="6" customWidth="1"/>
    <col min="31" max="31" width="12.7109375" style="6" bestFit="1" customWidth="1"/>
    <col min="32" max="32" width="9.85546875" style="6" bestFit="1" customWidth="1"/>
    <col min="33" max="33" width="16.5703125" style="6" bestFit="1" customWidth="1"/>
    <col min="34" max="34" width="2.7109375" style="6" bestFit="1" customWidth="1"/>
    <col min="35" max="35" width="11.85546875" style="6" bestFit="1" customWidth="1"/>
    <col min="36" max="36" width="12" style="6" bestFit="1" customWidth="1"/>
    <col min="37" max="37" width="4.5703125" style="6" customWidth="1"/>
    <col min="38" max="38" width="12.28515625" style="6" bestFit="1" customWidth="1"/>
    <col min="39" max="39" width="9.85546875" style="6" bestFit="1" customWidth="1"/>
    <col min="40" max="40" width="16.8554687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72</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f>51100*5</f>
        <v>255500</v>
      </c>
      <c r="G18" s="12" t="s">
        <v>7</v>
      </c>
    </row>
    <row r="19" spans="2:43" x14ac:dyDescent="0.2">
      <c r="B19" s="11"/>
      <c r="F19" s="13">
        <v>500</v>
      </c>
      <c r="G19" s="6" t="s">
        <v>73</v>
      </c>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24">
        <f>+'&gt;50 (100)'!F23</f>
        <v>260.82</v>
      </c>
      <c r="G23" s="25">
        <v>1</v>
      </c>
      <c r="H23" s="26">
        <f>G23*F23</f>
        <v>260.82</v>
      </c>
      <c r="I23" s="27"/>
      <c r="J23" s="24">
        <f>+'&gt;50 (100)'!J23</f>
        <v>200</v>
      </c>
      <c r="K23" s="29">
        <v>1</v>
      </c>
      <c r="L23" s="26">
        <f>K23*J23</f>
        <v>200</v>
      </c>
      <c r="M23" s="27"/>
      <c r="N23" s="30">
        <f>L23-H23</f>
        <v>-60.819999999999993</v>
      </c>
      <c r="O23" s="31">
        <f>IF((H23)=0,"",(N23/H23))</f>
        <v>-0.2331876389847404</v>
      </c>
      <c r="Q23" s="24">
        <f>+'&gt;50 (100)'!Q23</f>
        <v>200</v>
      </c>
      <c r="R23" s="29">
        <v>1</v>
      </c>
      <c r="S23" s="26">
        <f>R23*Q23</f>
        <v>200</v>
      </c>
      <c r="T23" s="27"/>
      <c r="U23" s="30">
        <f>S23-L23</f>
        <v>0</v>
      </c>
      <c r="V23" s="31">
        <f>IF((L23)=0,"",(U23/L23))</f>
        <v>0</v>
      </c>
      <c r="X23" s="24">
        <f>+'&gt;50 (100)'!X23</f>
        <v>200</v>
      </c>
      <c r="Y23" s="29">
        <v>1</v>
      </c>
      <c r="Z23" s="26">
        <f>Y23*X23</f>
        <v>200</v>
      </c>
      <c r="AA23" s="27"/>
      <c r="AB23" s="30">
        <f>Z23-S23</f>
        <v>0</v>
      </c>
      <c r="AC23" s="31">
        <f>IF((S23)=0,"",(AB23/S23))</f>
        <v>0</v>
      </c>
      <c r="AE23" s="24">
        <f>+'&gt;50 (100)'!AE23</f>
        <v>200</v>
      </c>
      <c r="AF23" s="29">
        <v>1</v>
      </c>
      <c r="AG23" s="26">
        <f>AF23*AE23</f>
        <v>200</v>
      </c>
      <c r="AH23" s="27"/>
      <c r="AI23" s="30">
        <f>AG23-Z23</f>
        <v>0</v>
      </c>
      <c r="AJ23" s="31">
        <f>IF((Z23)=0,"",(AI23/Z23))</f>
        <v>0</v>
      </c>
      <c r="AL23" s="24">
        <f>+'&gt;50 (100)'!AL23</f>
        <v>200</v>
      </c>
      <c r="AM23" s="29">
        <v>1</v>
      </c>
      <c r="AN23" s="26">
        <f>AM23*AL23</f>
        <v>200</v>
      </c>
      <c r="AO23" s="27"/>
      <c r="AP23" s="30">
        <f>AN23-AG23</f>
        <v>0</v>
      </c>
      <c r="AQ23" s="31">
        <f>IF((AG23)=0,"",(AP23/AG23))</f>
        <v>0</v>
      </c>
    </row>
    <row r="24" spans="2:43" x14ac:dyDescent="0.2">
      <c r="B24" s="21" t="s">
        <v>28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1" si="1">S24-L24</f>
        <v>0</v>
      </c>
      <c r="V24" s="31" t="str">
        <f t="shared" ref="V24:V59" si="2">IF((L24)=0,"",(U24/L24))</f>
        <v/>
      </c>
      <c r="X24" s="24"/>
      <c r="Y24" s="29">
        <v>1</v>
      </c>
      <c r="Z24" s="26">
        <f>Y24*X24</f>
        <v>0</v>
      </c>
      <c r="AA24" s="27"/>
      <c r="AB24" s="30">
        <f t="shared" ref="AB24:AB71" si="3">Z24-S24</f>
        <v>0</v>
      </c>
      <c r="AC24" s="31" t="str">
        <f t="shared" ref="AC24:AC59" si="4">IF((S24)=0,"",(AB24/S24))</f>
        <v/>
      </c>
      <c r="AE24" s="24"/>
      <c r="AF24" s="29">
        <v>1</v>
      </c>
      <c r="AG24" s="26">
        <f>AF24*AE24</f>
        <v>0</v>
      </c>
      <c r="AH24" s="27"/>
      <c r="AI24" s="30">
        <f t="shared" ref="AI24:AI59" si="5">AG24-Z24</f>
        <v>0</v>
      </c>
      <c r="AJ24" s="31" t="str">
        <f t="shared" ref="AJ24:AJ59" si="6">IF((Z24)=0,"",(AI24/Z24))</f>
        <v/>
      </c>
      <c r="AL24" s="24"/>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4"/>
      <c r="K25" s="29">
        <v>1</v>
      </c>
      <c r="L25" s="26">
        <f t="shared" ref="L25:L38" si="9">K25*J25</f>
        <v>0</v>
      </c>
      <c r="M25" s="27"/>
      <c r="N25" s="30">
        <f t="shared" ref="N25:N39" si="10">L25-H25</f>
        <v>0</v>
      </c>
      <c r="O25" s="31" t="str">
        <f t="shared" ref="O25:O39" si="11">IF((H25)=0,"",(N25/H25))</f>
        <v/>
      </c>
      <c r="Q25" s="24"/>
      <c r="R25" s="29">
        <v>1</v>
      </c>
      <c r="S25" s="26">
        <f t="shared" ref="S25:S38" si="12">R25*Q25</f>
        <v>0</v>
      </c>
      <c r="T25" s="27"/>
      <c r="U25" s="30">
        <f t="shared" si="1"/>
        <v>0</v>
      </c>
      <c r="V25" s="31" t="str">
        <f t="shared" si="2"/>
        <v/>
      </c>
      <c r="X25" s="24"/>
      <c r="Y25" s="29">
        <v>1</v>
      </c>
      <c r="Z25" s="26">
        <f t="shared" ref="Z25:Z38" si="13">Y25*X25</f>
        <v>0</v>
      </c>
      <c r="AA25" s="27"/>
      <c r="AB25" s="30">
        <f t="shared" si="3"/>
        <v>0</v>
      </c>
      <c r="AC25" s="31" t="str">
        <f t="shared" si="4"/>
        <v/>
      </c>
      <c r="AE25" s="24"/>
      <c r="AF25" s="29">
        <v>1</v>
      </c>
      <c r="AG25" s="26">
        <f t="shared" ref="AG25:AG38" si="14">AF25*AE25</f>
        <v>0</v>
      </c>
      <c r="AH25" s="27"/>
      <c r="AI25" s="30">
        <f t="shared" si="5"/>
        <v>0</v>
      </c>
      <c r="AJ25" s="31" t="str">
        <f t="shared" si="6"/>
        <v/>
      </c>
      <c r="AL25" s="24"/>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4"/>
      <c r="K26" s="29">
        <v>1</v>
      </c>
      <c r="L26" s="26">
        <f t="shared" si="9"/>
        <v>0</v>
      </c>
      <c r="M26" s="27"/>
      <c r="N26" s="30">
        <f t="shared" si="10"/>
        <v>0</v>
      </c>
      <c r="O26" s="31" t="str">
        <f t="shared" si="11"/>
        <v/>
      </c>
      <c r="Q26" s="24"/>
      <c r="R26" s="29">
        <v>1</v>
      </c>
      <c r="S26" s="26">
        <f t="shared" si="12"/>
        <v>0</v>
      </c>
      <c r="T26" s="27"/>
      <c r="U26" s="30">
        <f t="shared" si="1"/>
        <v>0</v>
      </c>
      <c r="V26" s="31" t="str">
        <f t="shared" si="2"/>
        <v/>
      </c>
      <c r="X26" s="24"/>
      <c r="Y26" s="29">
        <v>1</v>
      </c>
      <c r="Z26" s="26">
        <f t="shared" si="13"/>
        <v>0</v>
      </c>
      <c r="AA26" s="27"/>
      <c r="AB26" s="30">
        <f t="shared" si="3"/>
        <v>0</v>
      </c>
      <c r="AC26" s="31" t="str">
        <f t="shared" si="4"/>
        <v/>
      </c>
      <c r="AE26" s="24"/>
      <c r="AF26" s="29">
        <v>1</v>
      </c>
      <c r="AG26" s="26">
        <f t="shared" si="14"/>
        <v>0</v>
      </c>
      <c r="AH26" s="27"/>
      <c r="AI26" s="30">
        <f t="shared" si="5"/>
        <v>0</v>
      </c>
      <c r="AJ26" s="31" t="str">
        <f t="shared" si="6"/>
        <v/>
      </c>
      <c r="AL26" s="24"/>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4"/>
      <c r="K27" s="29">
        <v>1</v>
      </c>
      <c r="L27" s="26">
        <f t="shared" si="9"/>
        <v>0</v>
      </c>
      <c r="M27" s="27"/>
      <c r="N27" s="30">
        <f t="shared" si="10"/>
        <v>0</v>
      </c>
      <c r="O27" s="31" t="str">
        <f t="shared" si="11"/>
        <v/>
      </c>
      <c r="Q27" s="24"/>
      <c r="R27" s="29">
        <v>1</v>
      </c>
      <c r="S27" s="26">
        <f t="shared" si="12"/>
        <v>0</v>
      </c>
      <c r="T27" s="27"/>
      <c r="U27" s="30">
        <f t="shared" si="1"/>
        <v>0</v>
      </c>
      <c r="V27" s="31" t="str">
        <f t="shared" si="2"/>
        <v/>
      </c>
      <c r="X27" s="24"/>
      <c r="Y27" s="29">
        <v>1</v>
      </c>
      <c r="Z27" s="26">
        <f t="shared" si="13"/>
        <v>0</v>
      </c>
      <c r="AA27" s="27"/>
      <c r="AB27" s="30">
        <f t="shared" si="3"/>
        <v>0</v>
      </c>
      <c r="AC27" s="31" t="str">
        <f t="shared" si="4"/>
        <v/>
      </c>
      <c r="AE27" s="24"/>
      <c r="AF27" s="29">
        <v>1</v>
      </c>
      <c r="AG27" s="26">
        <f t="shared" si="14"/>
        <v>0</v>
      </c>
      <c r="AH27" s="27"/>
      <c r="AI27" s="30">
        <f t="shared" si="5"/>
        <v>0</v>
      </c>
      <c r="AJ27" s="31" t="str">
        <f t="shared" si="6"/>
        <v/>
      </c>
      <c r="AL27" s="24"/>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si="9"/>
        <v>0</v>
      </c>
      <c r="M28" s="27"/>
      <c r="N28" s="30">
        <f t="shared" si="10"/>
        <v>0</v>
      </c>
      <c r="O28" s="31" t="str">
        <f t="shared" si="11"/>
        <v/>
      </c>
      <c r="Q28" s="24"/>
      <c r="R28" s="29">
        <v>1</v>
      </c>
      <c r="S28" s="26">
        <f t="shared" si="12"/>
        <v>0</v>
      </c>
      <c r="T28" s="27"/>
      <c r="U28" s="30">
        <f t="shared" si="1"/>
        <v>0</v>
      </c>
      <c r="V28" s="31" t="str">
        <f t="shared" si="2"/>
        <v/>
      </c>
      <c r="X28" s="24"/>
      <c r="Y28" s="29">
        <v>1</v>
      </c>
      <c r="Z28" s="26">
        <f t="shared" si="13"/>
        <v>0</v>
      </c>
      <c r="AA28" s="27"/>
      <c r="AB28" s="30">
        <f t="shared" si="3"/>
        <v>0</v>
      </c>
      <c r="AC28" s="31" t="str">
        <f t="shared" si="4"/>
        <v/>
      </c>
      <c r="AE28" s="24"/>
      <c r="AF28" s="29">
        <v>1</v>
      </c>
      <c r="AG28" s="26">
        <f t="shared" si="14"/>
        <v>0</v>
      </c>
      <c r="AH28" s="27"/>
      <c r="AI28" s="30">
        <f t="shared" si="5"/>
        <v>0</v>
      </c>
      <c r="AJ28" s="31" t="str">
        <f t="shared" si="6"/>
        <v/>
      </c>
      <c r="AL28" s="24"/>
      <c r="AM28" s="29">
        <v>1</v>
      </c>
      <c r="AN28" s="26">
        <f t="shared" si="15"/>
        <v>0</v>
      </c>
      <c r="AO28" s="27"/>
      <c r="AP28" s="30">
        <f t="shared" si="7"/>
        <v>0</v>
      </c>
      <c r="AQ28" s="31" t="str">
        <f t="shared" si="8"/>
        <v/>
      </c>
    </row>
    <row r="29" spans="2:43" x14ac:dyDescent="0.2">
      <c r="B29" s="21" t="s">
        <v>29</v>
      </c>
      <c r="C29" s="21"/>
      <c r="D29" s="22" t="s">
        <v>74</v>
      </c>
      <c r="E29" s="23"/>
      <c r="F29" s="24">
        <f>+'&gt;50 (100)'!F29</f>
        <v>3.5691000000000002</v>
      </c>
      <c r="G29" s="51">
        <f>+$F$19</f>
        <v>500</v>
      </c>
      <c r="H29" s="26">
        <f t="shared" si="0"/>
        <v>1784.5500000000002</v>
      </c>
      <c r="I29" s="27"/>
      <c r="J29" s="24">
        <f>+'&gt;50 (100)'!J29</f>
        <v>4.0776000000000003</v>
      </c>
      <c r="K29" s="51">
        <f>+$F$19</f>
        <v>500</v>
      </c>
      <c r="L29" s="26">
        <f t="shared" si="9"/>
        <v>2038.8000000000002</v>
      </c>
      <c r="M29" s="27"/>
      <c r="N29" s="30">
        <f t="shared" si="10"/>
        <v>254.25</v>
      </c>
      <c r="O29" s="31">
        <f t="shared" si="11"/>
        <v>0.14247289232579641</v>
      </c>
      <c r="Q29" s="24">
        <f>+'&gt;50 (100)'!Q29</f>
        <v>4.3250000000000002</v>
      </c>
      <c r="R29" s="51">
        <f>+$F$19</f>
        <v>500</v>
      </c>
      <c r="S29" s="26">
        <f t="shared" si="12"/>
        <v>2162.5</v>
      </c>
      <c r="T29" s="27"/>
      <c r="U29" s="30">
        <f t="shared" si="1"/>
        <v>123.69999999999982</v>
      </c>
      <c r="V29" s="31">
        <f t="shared" si="2"/>
        <v>6.0672944869531002E-2</v>
      </c>
      <c r="X29" s="24">
        <f>+'&gt;50 (100)'!X29</f>
        <v>4.5835999999999997</v>
      </c>
      <c r="Y29" s="51">
        <f>+$F$19</f>
        <v>500</v>
      </c>
      <c r="Z29" s="26">
        <f t="shared" si="13"/>
        <v>2291.7999999999997</v>
      </c>
      <c r="AA29" s="27"/>
      <c r="AB29" s="30">
        <f t="shared" si="3"/>
        <v>129.29999999999973</v>
      </c>
      <c r="AC29" s="31">
        <f t="shared" si="4"/>
        <v>5.9791907514450744E-2</v>
      </c>
      <c r="AE29" s="24">
        <f>+'&gt;50 (100)'!AE29</f>
        <v>4.8148</v>
      </c>
      <c r="AF29" s="51">
        <f>+$F$19</f>
        <v>500</v>
      </c>
      <c r="AG29" s="26">
        <f t="shared" si="14"/>
        <v>2407.4</v>
      </c>
      <c r="AH29" s="27"/>
      <c r="AI29" s="30">
        <f t="shared" si="5"/>
        <v>115.60000000000036</v>
      </c>
      <c r="AJ29" s="31">
        <f t="shared" si="6"/>
        <v>5.044070163190522E-2</v>
      </c>
      <c r="AL29" s="24">
        <f>+'&gt;50 (100)'!AL29</f>
        <v>4.9416000000000002</v>
      </c>
      <c r="AM29" s="51">
        <f>+$F$19</f>
        <v>500</v>
      </c>
      <c r="AN29" s="26">
        <f t="shared" si="15"/>
        <v>2470.8000000000002</v>
      </c>
      <c r="AO29" s="27"/>
      <c r="AP29" s="30">
        <f t="shared" si="7"/>
        <v>63.400000000000091</v>
      </c>
      <c r="AQ29" s="31">
        <f t="shared" si="8"/>
        <v>2.6335465647586646E-2</v>
      </c>
    </row>
    <row r="30" spans="2:43" x14ac:dyDescent="0.2">
      <c r="B30" s="21" t="s">
        <v>31</v>
      </c>
      <c r="C30" s="21"/>
      <c r="D30" s="22"/>
      <c r="E30" s="23"/>
      <c r="F30" s="24"/>
      <c r="G30" s="25">
        <f t="shared" ref="G30" si="16">$F$18</f>
        <v>255500</v>
      </c>
      <c r="H30" s="26">
        <f t="shared" si="0"/>
        <v>0</v>
      </c>
      <c r="I30" s="27"/>
      <c r="J30" s="24"/>
      <c r="K30" s="25">
        <f t="shared" ref="K30:K38" si="17">$F$18</f>
        <v>255500</v>
      </c>
      <c r="L30" s="26">
        <f t="shared" si="9"/>
        <v>0</v>
      </c>
      <c r="M30" s="27"/>
      <c r="N30" s="30">
        <f t="shared" si="10"/>
        <v>0</v>
      </c>
      <c r="O30" s="31" t="str">
        <f t="shared" si="11"/>
        <v/>
      </c>
      <c r="Q30" s="24"/>
      <c r="R30" s="25">
        <f t="shared" ref="R30:R38" si="18">$F$18</f>
        <v>255500</v>
      </c>
      <c r="S30" s="26">
        <f t="shared" si="12"/>
        <v>0</v>
      </c>
      <c r="T30" s="27"/>
      <c r="U30" s="30">
        <f t="shared" si="1"/>
        <v>0</v>
      </c>
      <c r="V30" s="31" t="str">
        <f t="shared" si="2"/>
        <v/>
      </c>
      <c r="X30" s="24"/>
      <c r="Y30" s="25">
        <f t="shared" ref="Y30:Y38" si="19">$F$18</f>
        <v>255500</v>
      </c>
      <c r="Z30" s="26">
        <f t="shared" si="13"/>
        <v>0</v>
      </c>
      <c r="AA30" s="27"/>
      <c r="AB30" s="30">
        <f t="shared" si="3"/>
        <v>0</v>
      </c>
      <c r="AC30" s="31" t="str">
        <f t="shared" si="4"/>
        <v/>
      </c>
      <c r="AE30" s="24"/>
      <c r="AF30" s="25">
        <f t="shared" ref="AF30:AF38" si="20">$F$18</f>
        <v>255500</v>
      </c>
      <c r="AG30" s="26">
        <f t="shared" si="14"/>
        <v>0</v>
      </c>
      <c r="AH30" s="27"/>
      <c r="AI30" s="30">
        <f t="shared" si="5"/>
        <v>0</v>
      </c>
      <c r="AJ30" s="31" t="str">
        <f t="shared" si="6"/>
        <v/>
      </c>
      <c r="AL30" s="24"/>
      <c r="AM30" s="25">
        <f t="shared" ref="AM30:AM38" si="21">$F$18</f>
        <v>255500</v>
      </c>
      <c r="AN30" s="26">
        <f t="shared" si="15"/>
        <v>0</v>
      </c>
      <c r="AO30" s="27"/>
      <c r="AP30" s="30">
        <f t="shared" si="7"/>
        <v>0</v>
      </c>
      <c r="AQ30" s="31" t="str">
        <f t="shared" si="8"/>
        <v/>
      </c>
    </row>
    <row r="31" spans="2:43" x14ac:dyDescent="0.2">
      <c r="B31" s="21" t="s">
        <v>32</v>
      </c>
      <c r="C31" s="21"/>
      <c r="D31" s="22" t="s">
        <v>74</v>
      </c>
      <c r="E31" s="23"/>
      <c r="F31" s="24">
        <f>+'&gt;50 (100)'!F31</f>
        <v>0</v>
      </c>
      <c r="G31" s="51">
        <f>+$F$19</f>
        <v>500</v>
      </c>
      <c r="H31" s="26">
        <f t="shared" si="0"/>
        <v>0</v>
      </c>
      <c r="I31" s="27"/>
      <c r="J31" s="24">
        <f>+'&gt;50 (100)'!J31</f>
        <v>-7.7109999999999998E-2</v>
      </c>
      <c r="K31" s="51">
        <f>+$F$19</f>
        <v>500</v>
      </c>
      <c r="L31" s="26">
        <f t="shared" si="9"/>
        <v>-38.555</v>
      </c>
      <c r="M31" s="27"/>
      <c r="N31" s="30">
        <f t="shared" si="10"/>
        <v>-38.555</v>
      </c>
      <c r="O31" s="31" t="str">
        <f t="shared" si="11"/>
        <v/>
      </c>
      <c r="Q31" s="24">
        <f>+'&gt;50 (100)'!Q31</f>
        <v>0</v>
      </c>
      <c r="R31" s="51">
        <f>+$F$19</f>
        <v>500</v>
      </c>
      <c r="S31" s="26">
        <f t="shared" si="12"/>
        <v>0</v>
      </c>
      <c r="T31" s="27"/>
      <c r="U31" s="30">
        <f t="shared" si="1"/>
        <v>38.555</v>
      </c>
      <c r="V31" s="31">
        <f t="shared" si="2"/>
        <v>-1</v>
      </c>
      <c r="X31" s="24">
        <f>+'&gt;50 (100)'!X31</f>
        <v>0</v>
      </c>
      <c r="Y31" s="51">
        <f>+$F$19</f>
        <v>500</v>
      </c>
      <c r="Z31" s="26">
        <f t="shared" si="13"/>
        <v>0</v>
      </c>
      <c r="AA31" s="27"/>
      <c r="AB31" s="30">
        <f t="shared" si="3"/>
        <v>0</v>
      </c>
      <c r="AC31" s="31" t="str">
        <f t="shared" si="4"/>
        <v/>
      </c>
      <c r="AE31" s="24">
        <f>+'&gt;50 (100)'!AE31</f>
        <v>0</v>
      </c>
      <c r="AF31" s="51">
        <f>+$F$19</f>
        <v>500</v>
      </c>
      <c r="AG31" s="26">
        <f t="shared" si="14"/>
        <v>0</v>
      </c>
      <c r="AH31" s="27"/>
      <c r="AI31" s="30">
        <f t="shared" si="5"/>
        <v>0</v>
      </c>
      <c r="AJ31" s="31" t="str">
        <f t="shared" si="6"/>
        <v/>
      </c>
      <c r="AL31" s="24">
        <f>+'&gt;50 (100)'!AL31</f>
        <v>0</v>
      </c>
      <c r="AM31" s="51">
        <f>+$F$19</f>
        <v>500</v>
      </c>
      <c r="AN31" s="26">
        <f t="shared" si="15"/>
        <v>0</v>
      </c>
      <c r="AO31" s="27"/>
      <c r="AP31" s="30">
        <f t="shared" si="7"/>
        <v>0</v>
      </c>
      <c r="AQ31" s="31" t="str">
        <f t="shared" si="8"/>
        <v/>
      </c>
    </row>
    <row r="32" spans="2:43" x14ac:dyDescent="0.2">
      <c r="B32" s="33"/>
      <c r="C32" s="21"/>
      <c r="D32" s="22"/>
      <c r="E32" s="23"/>
      <c r="F32" s="24"/>
      <c r="G32" s="25">
        <f t="shared" ref="G32:G38" si="22">$F$18</f>
        <v>255500</v>
      </c>
      <c r="H32" s="26">
        <f t="shared" si="0"/>
        <v>0</v>
      </c>
      <c r="I32" s="27"/>
      <c r="J32" s="28"/>
      <c r="K32" s="25">
        <f t="shared" si="17"/>
        <v>255500</v>
      </c>
      <c r="L32" s="26">
        <f t="shared" si="9"/>
        <v>0</v>
      </c>
      <c r="M32" s="27"/>
      <c r="N32" s="30">
        <f t="shared" si="10"/>
        <v>0</v>
      </c>
      <c r="O32" s="31" t="str">
        <f t="shared" si="11"/>
        <v/>
      </c>
      <c r="Q32" s="28"/>
      <c r="R32" s="25">
        <f t="shared" si="18"/>
        <v>255500</v>
      </c>
      <c r="S32" s="26">
        <f t="shared" si="12"/>
        <v>0</v>
      </c>
      <c r="T32" s="27"/>
      <c r="U32" s="30">
        <f t="shared" si="1"/>
        <v>0</v>
      </c>
      <c r="V32" s="31" t="str">
        <f t="shared" si="2"/>
        <v/>
      </c>
      <c r="X32" s="28"/>
      <c r="Y32" s="25">
        <f t="shared" si="19"/>
        <v>255500</v>
      </c>
      <c r="Z32" s="26">
        <f t="shared" si="13"/>
        <v>0</v>
      </c>
      <c r="AA32" s="27"/>
      <c r="AB32" s="30">
        <f t="shared" si="3"/>
        <v>0</v>
      </c>
      <c r="AC32" s="31" t="str">
        <f t="shared" si="4"/>
        <v/>
      </c>
      <c r="AE32" s="28"/>
      <c r="AF32" s="25">
        <f t="shared" si="20"/>
        <v>255500</v>
      </c>
      <c r="AG32" s="26">
        <f t="shared" si="14"/>
        <v>0</v>
      </c>
      <c r="AH32" s="27"/>
      <c r="AI32" s="30">
        <f t="shared" si="5"/>
        <v>0</v>
      </c>
      <c r="AJ32" s="31" t="str">
        <f t="shared" si="6"/>
        <v/>
      </c>
      <c r="AL32" s="28"/>
      <c r="AM32" s="25">
        <f t="shared" si="21"/>
        <v>255500</v>
      </c>
      <c r="AN32" s="26">
        <f t="shared" si="15"/>
        <v>0</v>
      </c>
      <c r="AO32" s="27"/>
      <c r="AP32" s="30">
        <f t="shared" si="7"/>
        <v>0</v>
      </c>
      <c r="AQ32" s="31" t="str">
        <f t="shared" si="8"/>
        <v/>
      </c>
    </row>
    <row r="33" spans="2:43" x14ac:dyDescent="0.2">
      <c r="B33" s="33"/>
      <c r="C33" s="21"/>
      <c r="D33" s="22"/>
      <c r="E33" s="23"/>
      <c r="F33" s="24"/>
      <c r="G33" s="25">
        <f t="shared" si="22"/>
        <v>255500</v>
      </c>
      <c r="H33" s="26">
        <f t="shared" si="0"/>
        <v>0</v>
      </c>
      <c r="I33" s="27"/>
      <c r="J33" s="28"/>
      <c r="K33" s="25">
        <f t="shared" si="17"/>
        <v>255500</v>
      </c>
      <c r="L33" s="26">
        <f t="shared" si="9"/>
        <v>0</v>
      </c>
      <c r="M33" s="27"/>
      <c r="N33" s="30">
        <f t="shared" si="10"/>
        <v>0</v>
      </c>
      <c r="O33" s="31" t="str">
        <f t="shared" si="11"/>
        <v/>
      </c>
      <c r="Q33" s="28"/>
      <c r="R33" s="25">
        <f t="shared" si="18"/>
        <v>255500</v>
      </c>
      <c r="S33" s="26">
        <f t="shared" si="12"/>
        <v>0</v>
      </c>
      <c r="T33" s="27"/>
      <c r="U33" s="30">
        <f t="shared" si="1"/>
        <v>0</v>
      </c>
      <c r="V33" s="31" t="str">
        <f t="shared" si="2"/>
        <v/>
      </c>
      <c r="X33" s="28"/>
      <c r="Y33" s="25">
        <f t="shared" si="19"/>
        <v>255500</v>
      </c>
      <c r="Z33" s="26">
        <f t="shared" si="13"/>
        <v>0</v>
      </c>
      <c r="AA33" s="27"/>
      <c r="AB33" s="30">
        <f t="shared" si="3"/>
        <v>0</v>
      </c>
      <c r="AC33" s="31" t="str">
        <f t="shared" si="4"/>
        <v/>
      </c>
      <c r="AE33" s="28"/>
      <c r="AF33" s="25">
        <f t="shared" si="20"/>
        <v>255500</v>
      </c>
      <c r="AG33" s="26">
        <f t="shared" si="14"/>
        <v>0</v>
      </c>
      <c r="AH33" s="27"/>
      <c r="AI33" s="30">
        <f t="shared" si="5"/>
        <v>0</v>
      </c>
      <c r="AJ33" s="31" t="str">
        <f t="shared" si="6"/>
        <v/>
      </c>
      <c r="AL33" s="28"/>
      <c r="AM33" s="25">
        <f t="shared" si="21"/>
        <v>255500</v>
      </c>
      <c r="AN33" s="26">
        <f t="shared" si="15"/>
        <v>0</v>
      </c>
      <c r="AO33" s="27"/>
      <c r="AP33" s="30">
        <f t="shared" si="7"/>
        <v>0</v>
      </c>
      <c r="AQ33" s="31" t="str">
        <f t="shared" si="8"/>
        <v/>
      </c>
    </row>
    <row r="34" spans="2:43" x14ac:dyDescent="0.2">
      <c r="B34" s="33"/>
      <c r="C34" s="21"/>
      <c r="D34" s="22"/>
      <c r="E34" s="23"/>
      <c r="F34" s="24"/>
      <c r="G34" s="25">
        <f t="shared" si="22"/>
        <v>255500</v>
      </c>
      <c r="H34" s="26">
        <f t="shared" si="0"/>
        <v>0</v>
      </c>
      <c r="I34" s="27"/>
      <c r="J34" s="28"/>
      <c r="K34" s="25">
        <f t="shared" si="17"/>
        <v>255500</v>
      </c>
      <c r="L34" s="26">
        <f t="shared" si="9"/>
        <v>0</v>
      </c>
      <c r="M34" s="27"/>
      <c r="N34" s="30">
        <f t="shared" si="10"/>
        <v>0</v>
      </c>
      <c r="O34" s="31" t="str">
        <f t="shared" si="11"/>
        <v/>
      </c>
      <c r="Q34" s="28"/>
      <c r="R34" s="25">
        <f t="shared" si="18"/>
        <v>255500</v>
      </c>
      <c r="S34" s="26">
        <f t="shared" si="12"/>
        <v>0</v>
      </c>
      <c r="T34" s="27"/>
      <c r="U34" s="30">
        <f t="shared" si="1"/>
        <v>0</v>
      </c>
      <c r="V34" s="31" t="str">
        <f t="shared" si="2"/>
        <v/>
      </c>
      <c r="X34" s="28"/>
      <c r="Y34" s="25">
        <f t="shared" si="19"/>
        <v>255500</v>
      </c>
      <c r="Z34" s="26">
        <f t="shared" si="13"/>
        <v>0</v>
      </c>
      <c r="AA34" s="27"/>
      <c r="AB34" s="30">
        <f t="shared" si="3"/>
        <v>0</v>
      </c>
      <c r="AC34" s="31" t="str">
        <f t="shared" si="4"/>
        <v/>
      </c>
      <c r="AE34" s="28"/>
      <c r="AF34" s="25">
        <f t="shared" si="20"/>
        <v>255500</v>
      </c>
      <c r="AG34" s="26">
        <f t="shared" si="14"/>
        <v>0</v>
      </c>
      <c r="AH34" s="27"/>
      <c r="AI34" s="30">
        <f t="shared" si="5"/>
        <v>0</v>
      </c>
      <c r="AJ34" s="31" t="str">
        <f t="shared" si="6"/>
        <v/>
      </c>
      <c r="AL34" s="28"/>
      <c r="AM34" s="25">
        <f t="shared" si="21"/>
        <v>255500</v>
      </c>
      <c r="AN34" s="26">
        <f t="shared" si="15"/>
        <v>0</v>
      </c>
      <c r="AO34" s="27"/>
      <c r="AP34" s="30">
        <f t="shared" si="7"/>
        <v>0</v>
      </c>
      <c r="AQ34" s="31" t="str">
        <f t="shared" si="8"/>
        <v/>
      </c>
    </row>
    <row r="35" spans="2:43" x14ac:dyDescent="0.2">
      <c r="B35" s="33"/>
      <c r="C35" s="21"/>
      <c r="D35" s="22"/>
      <c r="E35" s="23"/>
      <c r="F35" s="24"/>
      <c r="G35" s="25">
        <f t="shared" si="22"/>
        <v>255500</v>
      </c>
      <c r="H35" s="26">
        <f t="shared" si="0"/>
        <v>0</v>
      </c>
      <c r="I35" s="27"/>
      <c r="J35" s="28"/>
      <c r="K35" s="25">
        <f t="shared" si="17"/>
        <v>255500</v>
      </c>
      <c r="L35" s="26">
        <f t="shared" si="9"/>
        <v>0</v>
      </c>
      <c r="M35" s="27"/>
      <c r="N35" s="30">
        <f t="shared" si="10"/>
        <v>0</v>
      </c>
      <c r="O35" s="31" t="str">
        <f t="shared" si="11"/>
        <v/>
      </c>
      <c r="Q35" s="28"/>
      <c r="R35" s="25">
        <f t="shared" si="18"/>
        <v>255500</v>
      </c>
      <c r="S35" s="26">
        <f t="shared" si="12"/>
        <v>0</v>
      </c>
      <c r="T35" s="27"/>
      <c r="U35" s="30">
        <f t="shared" si="1"/>
        <v>0</v>
      </c>
      <c r="V35" s="31" t="str">
        <f t="shared" si="2"/>
        <v/>
      </c>
      <c r="X35" s="28"/>
      <c r="Y35" s="25">
        <f t="shared" si="19"/>
        <v>255500</v>
      </c>
      <c r="Z35" s="26">
        <f t="shared" si="13"/>
        <v>0</v>
      </c>
      <c r="AA35" s="27"/>
      <c r="AB35" s="30">
        <f t="shared" si="3"/>
        <v>0</v>
      </c>
      <c r="AC35" s="31" t="str">
        <f t="shared" si="4"/>
        <v/>
      </c>
      <c r="AE35" s="28"/>
      <c r="AF35" s="25">
        <f t="shared" si="20"/>
        <v>255500</v>
      </c>
      <c r="AG35" s="26">
        <f t="shared" si="14"/>
        <v>0</v>
      </c>
      <c r="AH35" s="27"/>
      <c r="AI35" s="30">
        <f t="shared" si="5"/>
        <v>0</v>
      </c>
      <c r="AJ35" s="31" t="str">
        <f t="shared" si="6"/>
        <v/>
      </c>
      <c r="AL35" s="28"/>
      <c r="AM35" s="25">
        <f t="shared" si="21"/>
        <v>255500</v>
      </c>
      <c r="AN35" s="26">
        <f t="shared" si="15"/>
        <v>0</v>
      </c>
      <c r="AO35" s="27"/>
      <c r="AP35" s="30">
        <f t="shared" si="7"/>
        <v>0</v>
      </c>
      <c r="AQ35" s="31" t="str">
        <f t="shared" si="8"/>
        <v/>
      </c>
    </row>
    <row r="36" spans="2:43" x14ac:dyDescent="0.2">
      <c r="B36" s="33"/>
      <c r="C36" s="21"/>
      <c r="D36" s="22"/>
      <c r="E36" s="23"/>
      <c r="F36" s="24"/>
      <c r="G36" s="25">
        <f t="shared" si="22"/>
        <v>255500</v>
      </c>
      <c r="H36" s="26">
        <f t="shared" si="0"/>
        <v>0</v>
      </c>
      <c r="I36" s="27"/>
      <c r="J36" s="28"/>
      <c r="K36" s="25">
        <f t="shared" si="17"/>
        <v>255500</v>
      </c>
      <c r="L36" s="26">
        <f t="shared" si="9"/>
        <v>0</v>
      </c>
      <c r="M36" s="27"/>
      <c r="N36" s="30">
        <f t="shared" si="10"/>
        <v>0</v>
      </c>
      <c r="O36" s="31" t="str">
        <f t="shared" si="11"/>
        <v/>
      </c>
      <c r="Q36" s="28"/>
      <c r="R36" s="25">
        <f t="shared" si="18"/>
        <v>255500</v>
      </c>
      <c r="S36" s="26">
        <f t="shared" si="12"/>
        <v>0</v>
      </c>
      <c r="T36" s="27"/>
      <c r="U36" s="30">
        <f t="shared" si="1"/>
        <v>0</v>
      </c>
      <c r="V36" s="31" t="str">
        <f t="shared" si="2"/>
        <v/>
      </c>
      <c r="X36" s="28"/>
      <c r="Y36" s="25">
        <f t="shared" si="19"/>
        <v>255500</v>
      </c>
      <c r="Z36" s="26">
        <f t="shared" si="13"/>
        <v>0</v>
      </c>
      <c r="AA36" s="27"/>
      <c r="AB36" s="30">
        <f t="shared" si="3"/>
        <v>0</v>
      </c>
      <c r="AC36" s="31" t="str">
        <f t="shared" si="4"/>
        <v/>
      </c>
      <c r="AE36" s="28"/>
      <c r="AF36" s="25">
        <f t="shared" si="20"/>
        <v>255500</v>
      </c>
      <c r="AG36" s="26">
        <f t="shared" si="14"/>
        <v>0</v>
      </c>
      <c r="AH36" s="27"/>
      <c r="AI36" s="30">
        <f t="shared" si="5"/>
        <v>0</v>
      </c>
      <c r="AJ36" s="31" t="str">
        <f t="shared" si="6"/>
        <v/>
      </c>
      <c r="AL36" s="28"/>
      <c r="AM36" s="25">
        <f t="shared" si="21"/>
        <v>255500</v>
      </c>
      <c r="AN36" s="26">
        <f t="shared" si="15"/>
        <v>0</v>
      </c>
      <c r="AO36" s="27"/>
      <c r="AP36" s="30">
        <f t="shared" si="7"/>
        <v>0</v>
      </c>
      <c r="AQ36" s="31" t="str">
        <f t="shared" si="8"/>
        <v/>
      </c>
    </row>
    <row r="37" spans="2:43" x14ac:dyDescent="0.2">
      <c r="B37" s="33"/>
      <c r="C37" s="21"/>
      <c r="D37" s="22"/>
      <c r="E37" s="23"/>
      <c r="F37" s="24"/>
      <c r="G37" s="25">
        <f t="shared" si="22"/>
        <v>255500</v>
      </c>
      <c r="H37" s="26">
        <f t="shared" si="0"/>
        <v>0</v>
      </c>
      <c r="I37" s="27"/>
      <c r="J37" s="28"/>
      <c r="K37" s="25">
        <f t="shared" si="17"/>
        <v>255500</v>
      </c>
      <c r="L37" s="26">
        <f t="shared" si="9"/>
        <v>0</v>
      </c>
      <c r="M37" s="27"/>
      <c r="N37" s="30">
        <f t="shared" si="10"/>
        <v>0</v>
      </c>
      <c r="O37" s="31" t="str">
        <f t="shared" si="11"/>
        <v/>
      </c>
      <c r="Q37" s="28"/>
      <c r="R37" s="25">
        <f t="shared" si="18"/>
        <v>255500</v>
      </c>
      <c r="S37" s="26">
        <f t="shared" si="12"/>
        <v>0</v>
      </c>
      <c r="T37" s="27"/>
      <c r="U37" s="30">
        <f t="shared" si="1"/>
        <v>0</v>
      </c>
      <c r="V37" s="31" t="str">
        <f t="shared" si="2"/>
        <v/>
      </c>
      <c r="X37" s="28"/>
      <c r="Y37" s="25">
        <f t="shared" si="19"/>
        <v>255500</v>
      </c>
      <c r="Z37" s="26">
        <f t="shared" si="13"/>
        <v>0</v>
      </c>
      <c r="AA37" s="27"/>
      <c r="AB37" s="30">
        <f t="shared" si="3"/>
        <v>0</v>
      </c>
      <c r="AC37" s="31" t="str">
        <f t="shared" si="4"/>
        <v/>
      </c>
      <c r="AE37" s="28"/>
      <c r="AF37" s="25">
        <f t="shared" si="20"/>
        <v>255500</v>
      </c>
      <c r="AG37" s="26">
        <f t="shared" si="14"/>
        <v>0</v>
      </c>
      <c r="AH37" s="27"/>
      <c r="AI37" s="30">
        <f t="shared" si="5"/>
        <v>0</v>
      </c>
      <c r="AJ37" s="31" t="str">
        <f t="shared" si="6"/>
        <v/>
      </c>
      <c r="AL37" s="28"/>
      <c r="AM37" s="25">
        <f t="shared" si="21"/>
        <v>255500</v>
      </c>
      <c r="AN37" s="26">
        <f t="shared" si="15"/>
        <v>0</v>
      </c>
      <c r="AO37" s="27"/>
      <c r="AP37" s="30">
        <f t="shared" si="7"/>
        <v>0</v>
      </c>
      <c r="AQ37" s="31" t="str">
        <f t="shared" si="8"/>
        <v/>
      </c>
    </row>
    <row r="38" spans="2:43" x14ac:dyDescent="0.2">
      <c r="B38" s="33"/>
      <c r="C38" s="21"/>
      <c r="D38" s="22"/>
      <c r="E38" s="23"/>
      <c r="F38" s="24"/>
      <c r="G38" s="25">
        <f t="shared" si="22"/>
        <v>255500</v>
      </c>
      <c r="H38" s="26">
        <f t="shared" si="0"/>
        <v>0</v>
      </c>
      <c r="I38" s="27"/>
      <c r="J38" s="28"/>
      <c r="K38" s="25">
        <f t="shared" si="17"/>
        <v>255500</v>
      </c>
      <c r="L38" s="26">
        <f t="shared" si="9"/>
        <v>0</v>
      </c>
      <c r="M38" s="27"/>
      <c r="N38" s="30">
        <f t="shared" si="10"/>
        <v>0</v>
      </c>
      <c r="O38" s="31" t="str">
        <f t="shared" si="11"/>
        <v/>
      </c>
      <c r="Q38" s="28"/>
      <c r="R38" s="25">
        <f t="shared" si="18"/>
        <v>255500</v>
      </c>
      <c r="S38" s="26">
        <f t="shared" si="12"/>
        <v>0</v>
      </c>
      <c r="T38" s="27"/>
      <c r="U38" s="30">
        <f t="shared" si="1"/>
        <v>0</v>
      </c>
      <c r="V38" s="31" t="str">
        <f t="shared" si="2"/>
        <v/>
      </c>
      <c r="X38" s="28"/>
      <c r="Y38" s="25">
        <f t="shared" si="19"/>
        <v>255500</v>
      </c>
      <c r="Z38" s="26">
        <f t="shared" si="13"/>
        <v>0</v>
      </c>
      <c r="AA38" s="27"/>
      <c r="AB38" s="30">
        <f t="shared" si="3"/>
        <v>0</v>
      </c>
      <c r="AC38" s="31" t="str">
        <f t="shared" si="4"/>
        <v/>
      </c>
      <c r="AE38" s="28"/>
      <c r="AF38" s="25">
        <f t="shared" si="20"/>
        <v>255500</v>
      </c>
      <c r="AG38" s="26">
        <f t="shared" si="14"/>
        <v>0</v>
      </c>
      <c r="AH38" s="27"/>
      <c r="AI38" s="30">
        <f t="shared" si="5"/>
        <v>0</v>
      </c>
      <c r="AJ38" s="31" t="str">
        <f t="shared" si="6"/>
        <v/>
      </c>
      <c r="AL38" s="28"/>
      <c r="AM38" s="25">
        <f t="shared" si="21"/>
        <v>255500</v>
      </c>
      <c r="AN38" s="26">
        <f t="shared" si="15"/>
        <v>0</v>
      </c>
      <c r="AO38" s="27"/>
      <c r="AP38" s="30">
        <f t="shared" si="7"/>
        <v>0</v>
      </c>
      <c r="AQ38" s="31" t="str">
        <f t="shared" si="8"/>
        <v/>
      </c>
    </row>
    <row r="39" spans="2:43" s="45" customFormat="1" x14ac:dyDescent="0.2">
      <c r="B39" s="34" t="s">
        <v>33</v>
      </c>
      <c r="C39" s="35"/>
      <c r="D39" s="36"/>
      <c r="E39" s="35"/>
      <c r="F39" s="37"/>
      <c r="G39" s="38"/>
      <c r="H39" s="39">
        <f>SUM(H23:H38)</f>
        <v>2045.3700000000001</v>
      </c>
      <c r="I39" s="40"/>
      <c r="J39" s="41"/>
      <c r="K39" s="42"/>
      <c r="L39" s="39">
        <f>SUM(L23:L38)</f>
        <v>2200.2450000000003</v>
      </c>
      <c r="M39" s="40"/>
      <c r="N39" s="43">
        <f t="shared" si="10"/>
        <v>154.87500000000023</v>
      </c>
      <c r="O39" s="44">
        <f t="shared" si="11"/>
        <v>7.5719796418252064E-2</v>
      </c>
      <c r="Q39" s="41"/>
      <c r="R39" s="42"/>
      <c r="S39" s="39">
        <f>SUM(S23:S38)</f>
        <v>2362.5</v>
      </c>
      <c r="T39" s="40"/>
      <c r="U39" s="43">
        <f t="shared" si="1"/>
        <v>162.25499999999965</v>
      </c>
      <c r="V39" s="44">
        <f t="shared" si="2"/>
        <v>7.3744060320555041E-2</v>
      </c>
      <c r="X39" s="41"/>
      <c r="Y39" s="42"/>
      <c r="Z39" s="39">
        <f>SUM(Z23:Z38)</f>
        <v>2491.7999999999997</v>
      </c>
      <c r="AA39" s="40"/>
      <c r="AB39" s="43">
        <f t="shared" si="3"/>
        <v>129.29999999999973</v>
      </c>
      <c r="AC39" s="44">
        <f t="shared" si="4"/>
        <v>5.4730158730158615E-2</v>
      </c>
      <c r="AE39" s="41"/>
      <c r="AF39" s="42"/>
      <c r="AG39" s="39">
        <f>SUM(AG23:AG38)</f>
        <v>2607.4</v>
      </c>
      <c r="AH39" s="40"/>
      <c r="AI39" s="43">
        <f t="shared" si="5"/>
        <v>115.60000000000036</v>
      </c>
      <c r="AJ39" s="44">
        <f t="shared" si="6"/>
        <v>4.6392166305482131E-2</v>
      </c>
      <c r="AL39" s="41"/>
      <c r="AM39" s="42"/>
      <c r="AN39" s="39">
        <f>SUM(AN23:AN38)</f>
        <v>2670.8</v>
      </c>
      <c r="AO39" s="40"/>
      <c r="AP39" s="43">
        <f t="shared" si="7"/>
        <v>63.400000000000091</v>
      </c>
      <c r="AQ39" s="44">
        <f t="shared" si="8"/>
        <v>2.4315409986960225E-2</v>
      </c>
    </row>
    <row r="40" spans="2:43" ht="25.5" x14ac:dyDescent="0.2">
      <c r="B40" s="46" t="s">
        <v>34</v>
      </c>
      <c r="C40" s="21"/>
      <c r="D40" s="22" t="s">
        <v>74</v>
      </c>
      <c r="E40" s="23"/>
      <c r="F40" s="24">
        <f>+'&gt;50 (100)'!F40</f>
        <v>0</v>
      </c>
      <c r="G40" s="51">
        <f>+$F$19</f>
        <v>500</v>
      </c>
      <c r="H40" s="26">
        <f>G40*F40</f>
        <v>0</v>
      </c>
      <c r="I40" s="27"/>
      <c r="J40" s="24">
        <f>+'&gt;50 (100)'!J40</f>
        <v>-0.35541499999999998</v>
      </c>
      <c r="K40" s="51">
        <f>+$F$19</f>
        <v>500</v>
      </c>
      <c r="L40" s="26">
        <f>K40*J40</f>
        <v>-177.70749999999998</v>
      </c>
      <c r="M40" s="27"/>
      <c r="N40" s="30">
        <f>L40-H40</f>
        <v>-177.70749999999998</v>
      </c>
      <c r="O40" s="31" t="str">
        <f>IF((H40)=0,"",(N40/H40))</f>
        <v/>
      </c>
      <c r="Q40" s="24">
        <f>+'&gt;50 (100)'!Q40</f>
        <v>0</v>
      </c>
      <c r="R40" s="51">
        <f>+$F$19</f>
        <v>500</v>
      </c>
      <c r="S40" s="26">
        <f>R40*Q40</f>
        <v>0</v>
      </c>
      <c r="T40" s="27"/>
      <c r="U40" s="30">
        <f t="shared" si="1"/>
        <v>177.70749999999998</v>
      </c>
      <c r="V40" s="31">
        <f t="shared" si="2"/>
        <v>-1</v>
      </c>
      <c r="X40" s="24">
        <f>+'&gt;50 (100)'!X40</f>
        <v>0</v>
      </c>
      <c r="Y40" s="51">
        <f>+$F$19</f>
        <v>500</v>
      </c>
      <c r="Z40" s="26">
        <f>Y40*X40</f>
        <v>0</v>
      </c>
      <c r="AA40" s="27"/>
      <c r="AB40" s="30">
        <f t="shared" si="3"/>
        <v>0</v>
      </c>
      <c r="AC40" s="31" t="str">
        <f t="shared" si="4"/>
        <v/>
      </c>
      <c r="AE40" s="24">
        <f>+'&gt;50 (100)'!AE40</f>
        <v>0</v>
      </c>
      <c r="AF40" s="51">
        <f>+$F$19</f>
        <v>500</v>
      </c>
      <c r="AG40" s="26">
        <f>AF40*AE40</f>
        <v>0</v>
      </c>
      <c r="AH40" s="27"/>
      <c r="AI40" s="30">
        <f t="shared" si="5"/>
        <v>0</v>
      </c>
      <c r="AJ40" s="31" t="str">
        <f t="shared" si="6"/>
        <v/>
      </c>
      <c r="AL40" s="24">
        <f>+'&gt;50 (100)'!AL40</f>
        <v>0</v>
      </c>
      <c r="AM40" s="51">
        <f>+$F$19</f>
        <v>500</v>
      </c>
      <c r="AN40" s="26">
        <f>AM40*AL40</f>
        <v>0</v>
      </c>
      <c r="AO40" s="27"/>
      <c r="AP40" s="30">
        <f t="shared" si="7"/>
        <v>0</v>
      </c>
      <c r="AQ40" s="31" t="str">
        <f t="shared" si="8"/>
        <v/>
      </c>
    </row>
    <row r="41" spans="2:43" ht="38.25" x14ac:dyDescent="0.2">
      <c r="B41" s="178" t="s">
        <v>75</v>
      </c>
      <c r="C41" s="21"/>
      <c r="D41" s="22" t="s">
        <v>30</v>
      </c>
      <c r="E41" s="23"/>
      <c r="F41" s="24">
        <f>+'&gt;50 (100)'!F41</f>
        <v>0</v>
      </c>
      <c r="G41" s="51">
        <f>+F19</f>
        <v>500</v>
      </c>
      <c r="H41" s="26">
        <f t="shared" ref="H41:H45" si="23">G41*F41</f>
        <v>0</v>
      </c>
      <c r="I41" s="47"/>
      <c r="J41" s="24">
        <f>+'&gt;50 (100)'!J41</f>
        <v>0.51319999999999999</v>
      </c>
      <c r="K41" s="25">
        <f>+$G$41</f>
        <v>500</v>
      </c>
      <c r="L41" s="26">
        <f t="shared" ref="L41:L45" si="24">K41*J41</f>
        <v>256.60000000000002</v>
      </c>
      <c r="M41" s="48"/>
      <c r="N41" s="30">
        <f t="shared" ref="N41:N45" si="25">L41-H41</f>
        <v>256.60000000000002</v>
      </c>
      <c r="O41" s="31" t="str">
        <f t="shared" ref="O41:O65" si="26">IF((H41)=0,"",(N41/H41))</f>
        <v/>
      </c>
      <c r="Q41" s="24">
        <f>+'&gt;50 (100)'!Q41</f>
        <v>0</v>
      </c>
      <c r="R41" s="25">
        <f>+$G$41</f>
        <v>500</v>
      </c>
      <c r="S41" s="26">
        <f t="shared" ref="S41:S43" si="27">R41*Q41</f>
        <v>0</v>
      </c>
      <c r="T41" s="48"/>
      <c r="U41" s="30">
        <f t="shared" si="1"/>
        <v>-256.60000000000002</v>
      </c>
      <c r="V41" s="31">
        <f t="shared" si="2"/>
        <v>-1</v>
      </c>
      <c r="X41" s="24">
        <f>+'&gt;50 (100)'!X41</f>
        <v>0</v>
      </c>
      <c r="Y41" s="25">
        <f>+$G$41</f>
        <v>500</v>
      </c>
      <c r="Z41" s="26">
        <f t="shared" ref="Z41:Z43" si="28">Y41*X41</f>
        <v>0</v>
      </c>
      <c r="AA41" s="48"/>
      <c r="AB41" s="30">
        <f t="shared" si="3"/>
        <v>0</v>
      </c>
      <c r="AC41" s="31" t="str">
        <f t="shared" si="4"/>
        <v/>
      </c>
      <c r="AE41" s="24">
        <f>+'&gt;50 (100)'!AE41</f>
        <v>0</v>
      </c>
      <c r="AF41" s="51">
        <f>$F$19</f>
        <v>500</v>
      </c>
      <c r="AG41" s="26">
        <f t="shared" ref="AG41:AG43" si="29">AF41*AE41</f>
        <v>0</v>
      </c>
      <c r="AH41" s="48"/>
      <c r="AI41" s="30">
        <f t="shared" si="5"/>
        <v>0</v>
      </c>
      <c r="AJ41" s="31" t="str">
        <f t="shared" si="6"/>
        <v/>
      </c>
      <c r="AL41" s="24">
        <f>+'&gt;50 (100)'!AL41</f>
        <v>0</v>
      </c>
      <c r="AM41" s="25">
        <f>+$G$41</f>
        <v>500</v>
      </c>
      <c r="AN41" s="26">
        <f t="shared" ref="AN41:AN43" si="30">AM41*AL41</f>
        <v>0</v>
      </c>
      <c r="AO41" s="48"/>
      <c r="AP41" s="30">
        <f t="shared" si="7"/>
        <v>0</v>
      </c>
      <c r="AQ41" s="31" t="str">
        <f t="shared" si="8"/>
        <v/>
      </c>
    </row>
    <row r="42" spans="2:43" ht="38.25" x14ac:dyDescent="0.2">
      <c r="B42" s="46" t="str">
        <f>+'&gt;50 (100)'!B42</f>
        <v xml:space="preserve">Deferral/Variance Account Disposition Rate Rider -  Global Adjustment </v>
      </c>
      <c r="C42" s="21"/>
      <c r="D42" s="22" t="s">
        <v>30</v>
      </c>
      <c r="E42" s="23"/>
      <c r="F42" s="24"/>
      <c r="G42" s="25">
        <f t="shared" ref="G42:G43" si="31">$F$18</f>
        <v>255500</v>
      </c>
      <c r="H42" s="26">
        <f t="shared" si="23"/>
        <v>0</v>
      </c>
      <c r="I42" s="47"/>
      <c r="J42" s="24">
        <f>+'&gt;50 (100)'!J42</f>
        <v>2.81E-3</v>
      </c>
      <c r="K42" s="25">
        <f t="shared" ref="K42" si="32">$F$18</f>
        <v>255500</v>
      </c>
      <c r="L42" s="26">
        <f t="shared" si="24"/>
        <v>717.95500000000004</v>
      </c>
      <c r="M42" s="48"/>
      <c r="N42" s="30">
        <f t="shared" si="25"/>
        <v>717.95500000000004</v>
      </c>
      <c r="O42" s="31" t="str">
        <f t="shared" si="26"/>
        <v/>
      </c>
      <c r="Q42" s="28"/>
      <c r="R42" s="25">
        <f t="shared" ref="R42:R43" si="33">$F$18</f>
        <v>255500</v>
      </c>
      <c r="S42" s="26">
        <f t="shared" si="27"/>
        <v>0</v>
      </c>
      <c r="T42" s="48"/>
      <c r="U42" s="30">
        <f t="shared" si="1"/>
        <v>-717.95500000000004</v>
      </c>
      <c r="V42" s="31">
        <f t="shared" si="2"/>
        <v>-1</v>
      </c>
      <c r="X42" s="28"/>
      <c r="Y42" s="25">
        <f t="shared" ref="Y42:Y43" si="34">$F$18</f>
        <v>255500</v>
      </c>
      <c r="Z42" s="26">
        <f t="shared" si="28"/>
        <v>0</v>
      </c>
      <c r="AA42" s="48"/>
      <c r="AB42" s="30">
        <f t="shared" si="3"/>
        <v>0</v>
      </c>
      <c r="AC42" s="31" t="str">
        <f t="shared" si="4"/>
        <v/>
      </c>
      <c r="AE42" s="28"/>
      <c r="AF42" s="25">
        <f t="shared" ref="AF42:AF43" si="35">$F$18</f>
        <v>255500</v>
      </c>
      <c r="AG42" s="26">
        <f t="shared" si="29"/>
        <v>0</v>
      </c>
      <c r="AH42" s="48"/>
      <c r="AI42" s="30">
        <f t="shared" si="5"/>
        <v>0</v>
      </c>
      <c r="AJ42" s="31" t="str">
        <f t="shared" si="6"/>
        <v/>
      </c>
      <c r="AL42" s="28"/>
      <c r="AM42" s="25">
        <f t="shared" ref="AM42:AM43" si="36">$F$18</f>
        <v>255500</v>
      </c>
      <c r="AN42" s="26">
        <f t="shared" si="30"/>
        <v>0</v>
      </c>
      <c r="AO42" s="48"/>
      <c r="AP42" s="30">
        <f t="shared" si="7"/>
        <v>0</v>
      </c>
      <c r="AQ42" s="31" t="str">
        <f t="shared" si="8"/>
        <v/>
      </c>
    </row>
    <row r="43" spans="2:43" ht="38.25" x14ac:dyDescent="0.2">
      <c r="B43" s="46" t="str">
        <f>+'&gt;50 (100)'!B43</f>
        <v>Deferral / Variance Accounts Balances (excluding Global Adj.) - NON-WMP</v>
      </c>
      <c r="C43" s="21"/>
      <c r="D43" s="22" t="s">
        <v>74</v>
      </c>
      <c r="E43" s="23"/>
      <c r="F43" s="24"/>
      <c r="G43" s="25">
        <f t="shared" si="31"/>
        <v>255500</v>
      </c>
      <c r="H43" s="26">
        <f t="shared" si="23"/>
        <v>0</v>
      </c>
      <c r="I43" s="47"/>
      <c r="J43" s="24">
        <f>+'&gt;50 (100)'!J43</f>
        <v>-0.63453599999999999</v>
      </c>
      <c r="K43" s="51">
        <f>+F19</f>
        <v>500</v>
      </c>
      <c r="L43" s="26">
        <f t="shared" si="24"/>
        <v>-317.26799999999997</v>
      </c>
      <c r="M43" s="48"/>
      <c r="N43" s="30">
        <f t="shared" si="25"/>
        <v>-317.26799999999997</v>
      </c>
      <c r="O43" s="31" t="str">
        <f t="shared" si="26"/>
        <v/>
      </c>
      <c r="Q43" s="28"/>
      <c r="R43" s="25">
        <f t="shared" si="33"/>
        <v>255500</v>
      </c>
      <c r="S43" s="26">
        <f t="shared" si="27"/>
        <v>0</v>
      </c>
      <c r="T43" s="48"/>
      <c r="U43" s="30">
        <f t="shared" si="1"/>
        <v>317.26799999999997</v>
      </c>
      <c r="V43" s="31">
        <f t="shared" si="2"/>
        <v>-1</v>
      </c>
      <c r="X43" s="28"/>
      <c r="Y43" s="25">
        <f t="shared" si="34"/>
        <v>255500</v>
      </c>
      <c r="Z43" s="26">
        <f t="shared" si="28"/>
        <v>0</v>
      </c>
      <c r="AA43" s="48"/>
      <c r="AB43" s="30">
        <f t="shared" si="3"/>
        <v>0</v>
      </c>
      <c r="AC43" s="31" t="str">
        <f t="shared" si="4"/>
        <v/>
      </c>
      <c r="AE43" s="28"/>
      <c r="AF43" s="25">
        <f t="shared" si="35"/>
        <v>255500</v>
      </c>
      <c r="AG43" s="26">
        <f t="shared" si="29"/>
        <v>0</v>
      </c>
      <c r="AH43" s="48"/>
      <c r="AI43" s="30">
        <f t="shared" si="5"/>
        <v>0</v>
      </c>
      <c r="AJ43" s="31" t="str">
        <f t="shared" si="6"/>
        <v/>
      </c>
      <c r="AL43" s="28"/>
      <c r="AM43" s="25">
        <f t="shared" si="36"/>
        <v>255500</v>
      </c>
      <c r="AN43" s="26">
        <f t="shared" si="30"/>
        <v>0</v>
      </c>
      <c r="AO43" s="48"/>
      <c r="AP43" s="30">
        <f t="shared" si="7"/>
        <v>0</v>
      </c>
      <c r="AQ43" s="31" t="str">
        <f t="shared" si="8"/>
        <v/>
      </c>
    </row>
    <row r="44" spans="2:43" x14ac:dyDescent="0.2">
      <c r="B44" s="49" t="s">
        <v>35</v>
      </c>
      <c r="C44" s="21"/>
      <c r="D44" s="22" t="s">
        <v>74</v>
      </c>
      <c r="E44" s="23"/>
      <c r="F44" s="50">
        <v>2.3539999999999998E-2</v>
      </c>
      <c r="G44" s="51">
        <f>+$F$19</f>
        <v>500</v>
      </c>
      <c r="H44" s="26">
        <f>G44*F44</f>
        <v>11.77</v>
      </c>
      <c r="I44" s="27"/>
      <c r="J44" s="52">
        <v>2.5260000000000001E-2</v>
      </c>
      <c r="K44" s="51">
        <f>+$F$19</f>
        <v>500</v>
      </c>
      <c r="L44" s="26">
        <f>K44*J44</f>
        <v>12.63</v>
      </c>
      <c r="M44" s="27"/>
      <c r="N44" s="30">
        <f>L44-H44</f>
        <v>0.86000000000000121</v>
      </c>
      <c r="O44" s="31">
        <f>IF((H44)=0,"",(N44/H44))</f>
        <v>7.3067119796091859E-2</v>
      </c>
      <c r="Q44" s="52">
        <v>2.5489999999999999E-2</v>
      </c>
      <c r="R44" s="51">
        <f>+$F$19</f>
        <v>500</v>
      </c>
      <c r="S44" s="26">
        <f>R44*Q44</f>
        <v>12.744999999999999</v>
      </c>
      <c r="T44" s="27"/>
      <c r="U44" s="30">
        <f t="shared" si="1"/>
        <v>0.11499999999999844</v>
      </c>
      <c r="V44" s="31">
        <f t="shared" si="2"/>
        <v>9.1053048297702645E-3</v>
      </c>
      <c r="X44" s="52">
        <v>2.555E-2</v>
      </c>
      <c r="Y44" s="51">
        <f>+$F$19</f>
        <v>500</v>
      </c>
      <c r="Z44" s="26">
        <f>Y44*X44</f>
        <v>12.775</v>
      </c>
      <c r="AA44" s="27"/>
      <c r="AB44" s="30">
        <f t="shared" si="3"/>
        <v>3.0000000000001137E-2</v>
      </c>
      <c r="AC44" s="31">
        <f t="shared" si="4"/>
        <v>2.353864260494401E-3</v>
      </c>
      <c r="AE44" s="52">
        <v>2.5569999999999999E-2</v>
      </c>
      <c r="AF44" s="51">
        <f>+$F$19</f>
        <v>500</v>
      </c>
      <c r="AG44" s="26">
        <f>AF44*AE44</f>
        <v>12.785</v>
      </c>
      <c r="AH44" s="27"/>
      <c r="AI44" s="30">
        <f t="shared" si="5"/>
        <v>9.9999999999997868E-3</v>
      </c>
      <c r="AJ44" s="31">
        <f t="shared" si="6"/>
        <v>7.8277886497062912E-4</v>
      </c>
      <c r="AL44" s="52">
        <v>2.5579999999999999E-2</v>
      </c>
      <c r="AM44" s="51">
        <f>+$F$19</f>
        <v>500</v>
      </c>
      <c r="AN44" s="26">
        <f>AM44*AL44</f>
        <v>12.79</v>
      </c>
      <c r="AO44" s="27"/>
      <c r="AP44" s="30">
        <f t="shared" si="7"/>
        <v>4.9999999999990052E-3</v>
      </c>
      <c r="AQ44" s="31">
        <f t="shared" si="8"/>
        <v>3.9108330074298046E-4</v>
      </c>
    </row>
    <row r="45" spans="2:43" x14ac:dyDescent="0.2">
      <c r="B45" s="49" t="s">
        <v>36</v>
      </c>
      <c r="C45" s="21"/>
      <c r="D45" s="22"/>
      <c r="E45" s="23"/>
      <c r="F45" s="53">
        <f>IF(ISBLANK(D16)=TRUE, 0, IF(D16="TOU", 0.64*$F$55+0.18*$F$56+0.18*$F$57, IF(AND(D16="non-TOU", G59&gt;0), F59,F58)))</f>
        <v>0.10214000000000001</v>
      </c>
      <c r="G45" s="54">
        <f>$F$18*(1+$F$74)-$F$18</f>
        <v>9146.9000000000233</v>
      </c>
      <c r="H45" s="26">
        <f t="shared" si="23"/>
        <v>934.2643660000025</v>
      </c>
      <c r="I45" s="27"/>
      <c r="J45" s="55">
        <f>0.64*$J$55+0.18*$J$56+0.18*$J$57</f>
        <v>0.10214000000000001</v>
      </c>
      <c r="K45" s="54">
        <f>$F$18*(1+$J$74)-$F$18</f>
        <v>8559.25</v>
      </c>
      <c r="L45" s="26">
        <f t="shared" si="24"/>
        <v>874.24179500000002</v>
      </c>
      <c r="M45" s="27"/>
      <c r="N45" s="30">
        <f t="shared" si="25"/>
        <v>-60.022571000002472</v>
      </c>
      <c r="O45" s="31">
        <f t="shared" si="26"/>
        <v>-6.4245810055868394E-2</v>
      </c>
      <c r="Q45" s="55">
        <f>0.64*$Q$55+0.18*$Q$56+0.18*$Q$57</f>
        <v>0.10214000000000001</v>
      </c>
      <c r="R45" s="54">
        <f>$F$18*(1+Q74)-$F$18</f>
        <v>8559.25</v>
      </c>
      <c r="S45" s="26">
        <f t="shared" ref="S45" si="37">R45*Q45</f>
        <v>874.24179500000002</v>
      </c>
      <c r="T45" s="27"/>
      <c r="U45" s="30">
        <f t="shared" si="1"/>
        <v>0</v>
      </c>
      <c r="V45" s="31">
        <f t="shared" si="2"/>
        <v>0</v>
      </c>
      <c r="X45" s="55">
        <f>0.64*$X$55+0.18*$X$56+0.18*$X$57</f>
        <v>0.10214000000000001</v>
      </c>
      <c r="Y45" s="54">
        <f>$F$18*(1+X74)-$F$18</f>
        <v>8559.25</v>
      </c>
      <c r="Z45" s="26">
        <f t="shared" ref="Z45" si="38">Y45*X45</f>
        <v>874.24179500000002</v>
      </c>
      <c r="AA45" s="27"/>
      <c r="AB45" s="30">
        <f t="shared" si="3"/>
        <v>0</v>
      </c>
      <c r="AC45" s="31">
        <f t="shared" si="4"/>
        <v>0</v>
      </c>
      <c r="AE45" s="55">
        <f>0.64*$AE$55+0.18*$AE$56+0.18*$AE$57</f>
        <v>0.10214000000000001</v>
      </c>
      <c r="AF45" s="54">
        <f>$F$18*(1+AE74)-$F$18</f>
        <v>8559.25</v>
      </c>
      <c r="AG45" s="26">
        <f t="shared" ref="AG45" si="39">AF45*AE45</f>
        <v>874.24179500000002</v>
      </c>
      <c r="AH45" s="27"/>
      <c r="AI45" s="30">
        <f t="shared" si="5"/>
        <v>0</v>
      </c>
      <c r="AJ45" s="31">
        <f t="shared" si="6"/>
        <v>0</v>
      </c>
      <c r="AL45" s="55">
        <f>0.64*$AL$55+0.18*$AL$56+0.18*$AL$57</f>
        <v>0.10214000000000001</v>
      </c>
      <c r="AM45" s="54">
        <f>$F$18*(1+AL74)-$F$18</f>
        <v>8559.25</v>
      </c>
      <c r="AN45" s="26">
        <f t="shared" ref="AN45" si="40">AM45*AL45</f>
        <v>874.24179500000002</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2991.4043660000025</v>
      </c>
      <c r="I47" s="40"/>
      <c r="J47" s="59"/>
      <c r="K47" s="61"/>
      <c r="L47" s="60">
        <f>SUM(L40:L46)+L39</f>
        <v>3566.6962950000006</v>
      </c>
      <c r="M47" s="40"/>
      <c r="N47" s="43">
        <f t="shared" ref="N47:N65" si="41">L47-H47</f>
        <v>575.29192899999816</v>
      </c>
      <c r="O47" s="44">
        <f t="shared" si="26"/>
        <v>0.19231499944932476</v>
      </c>
      <c r="Q47" s="59"/>
      <c r="R47" s="61"/>
      <c r="S47" s="60">
        <f>SUM(S40:S46)+S39</f>
        <v>3249.4867949999998</v>
      </c>
      <c r="T47" s="40"/>
      <c r="U47" s="43">
        <f t="shared" si="1"/>
        <v>-317.20950000000084</v>
      </c>
      <c r="V47" s="44">
        <f t="shared" si="2"/>
        <v>-8.8936504194282909E-2</v>
      </c>
      <c r="X47" s="59"/>
      <c r="Y47" s="61"/>
      <c r="Z47" s="60">
        <f>SUM(Z40:Z46)+Z39</f>
        <v>3378.8167949999997</v>
      </c>
      <c r="AA47" s="40"/>
      <c r="AB47" s="43">
        <f t="shared" si="3"/>
        <v>129.32999999999993</v>
      </c>
      <c r="AC47" s="44">
        <f t="shared" si="4"/>
        <v>3.9800130961910846E-2</v>
      </c>
      <c r="AE47" s="59"/>
      <c r="AF47" s="61"/>
      <c r="AG47" s="60">
        <f>SUM(AG40:AG46)+AG39</f>
        <v>3494.4267950000003</v>
      </c>
      <c r="AH47" s="40"/>
      <c r="AI47" s="43">
        <f t="shared" si="5"/>
        <v>115.61000000000058</v>
      </c>
      <c r="AJ47" s="44">
        <f t="shared" si="6"/>
        <v>3.4216119728977666E-2</v>
      </c>
      <c r="AL47" s="59"/>
      <c r="AM47" s="61"/>
      <c r="AN47" s="60">
        <f>SUM(AN40:AN46)+AN39</f>
        <v>3557.8317950000001</v>
      </c>
      <c r="AO47" s="40"/>
      <c r="AP47" s="43">
        <f t="shared" si="7"/>
        <v>63.404999999999745</v>
      </c>
      <c r="AQ47" s="44">
        <f t="shared" si="8"/>
        <v>1.8144606746583667E-2</v>
      </c>
    </row>
    <row r="48" spans="2:43" x14ac:dyDescent="0.2">
      <c r="B48" s="27" t="s">
        <v>39</v>
      </c>
      <c r="C48" s="27"/>
      <c r="D48" s="62" t="s">
        <v>74</v>
      </c>
      <c r="E48" s="63"/>
      <c r="F48" s="28">
        <v>2.9072</v>
      </c>
      <c r="G48" s="64">
        <f>+$F$19</f>
        <v>500</v>
      </c>
      <c r="H48" s="26">
        <f>G48*F48</f>
        <v>1453.6</v>
      </c>
      <c r="I48" s="27"/>
      <c r="J48" s="28">
        <f>+F48</f>
        <v>2.9072</v>
      </c>
      <c r="K48" s="64">
        <f>+$F$19</f>
        <v>500</v>
      </c>
      <c r="L48" s="26">
        <f>K48*J48</f>
        <v>1453.6</v>
      </c>
      <c r="M48" s="27"/>
      <c r="N48" s="30">
        <f t="shared" si="41"/>
        <v>0</v>
      </c>
      <c r="O48" s="31">
        <f t="shared" si="26"/>
        <v>0</v>
      </c>
      <c r="Q48" s="28">
        <f>+$J48</f>
        <v>2.9072</v>
      </c>
      <c r="R48" s="64">
        <f>+$F$19</f>
        <v>500</v>
      </c>
      <c r="S48" s="26">
        <f>R48*Q48</f>
        <v>1453.6</v>
      </c>
      <c r="T48" s="27"/>
      <c r="U48" s="30">
        <f t="shared" si="1"/>
        <v>0</v>
      </c>
      <c r="V48" s="31">
        <f t="shared" si="2"/>
        <v>0</v>
      </c>
      <c r="X48" s="28">
        <f>+$J48</f>
        <v>2.9072</v>
      </c>
      <c r="Y48" s="64">
        <f>+$F$19</f>
        <v>500</v>
      </c>
      <c r="Z48" s="26">
        <f>Y48*X48</f>
        <v>1453.6</v>
      </c>
      <c r="AA48" s="27"/>
      <c r="AB48" s="30">
        <f t="shared" si="3"/>
        <v>0</v>
      </c>
      <c r="AC48" s="31">
        <f t="shared" si="4"/>
        <v>0</v>
      </c>
      <c r="AE48" s="28">
        <f>+$J48</f>
        <v>2.9072</v>
      </c>
      <c r="AF48" s="64">
        <f>+$F$19</f>
        <v>500</v>
      </c>
      <c r="AG48" s="26">
        <f>AF48*AE48</f>
        <v>1453.6</v>
      </c>
      <c r="AH48" s="27"/>
      <c r="AI48" s="30">
        <f t="shared" si="5"/>
        <v>0</v>
      </c>
      <c r="AJ48" s="31">
        <f t="shared" si="6"/>
        <v>0</v>
      </c>
      <c r="AL48" s="28">
        <f>+$J48</f>
        <v>2.9072</v>
      </c>
      <c r="AM48" s="64">
        <f>+$F$19</f>
        <v>500</v>
      </c>
      <c r="AN48" s="26">
        <f>AM48*AL48</f>
        <v>1453.6</v>
      </c>
      <c r="AO48" s="27"/>
      <c r="AP48" s="30">
        <f t="shared" si="7"/>
        <v>0</v>
      </c>
      <c r="AQ48" s="31">
        <f t="shared" si="8"/>
        <v>0</v>
      </c>
    </row>
    <row r="49" spans="2:43" ht="25.5" x14ac:dyDescent="0.2">
      <c r="B49" s="66" t="s">
        <v>40</v>
      </c>
      <c r="C49" s="27"/>
      <c r="D49" s="62" t="s">
        <v>74</v>
      </c>
      <c r="E49" s="63"/>
      <c r="F49" s="28">
        <v>1.6232</v>
      </c>
      <c r="G49" s="64">
        <f>G48</f>
        <v>500</v>
      </c>
      <c r="H49" s="26">
        <f>G49*F49</f>
        <v>811.6</v>
      </c>
      <c r="I49" s="27"/>
      <c r="J49" s="28">
        <f>+F49</f>
        <v>1.6232</v>
      </c>
      <c r="K49" s="64">
        <f>K48</f>
        <v>500</v>
      </c>
      <c r="L49" s="26">
        <f>K49*J49</f>
        <v>811.6</v>
      </c>
      <c r="M49" s="27"/>
      <c r="N49" s="30">
        <f t="shared" si="41"/>
        <v>0</v>
      </c>
      <c r="O49" s="31">
        <f t="shared" si="26"/>
        <v>0</v>
      </c>
      <c r="Q49" s="28">
        <f>+$J49</f>
        <v>1.6232</v>
      </c>
      <c r="R49" s="64">
        <f>R48</f>
        <v>500</v>
      </c>
      <c r="S49" s="26">
        <f>R49*Q49</f>
        <v>811.6</v>
      </c>
      <c r="T49" s="27"/>
      <c r="U49" s="30">
        <f t="shared" si="1"/>
        <v>0</v>
      </c>
      <c r="V49" s="31">
        <f t="shared" si="2"/>
        <v>0</v>
      </c>
      <c r="X49" s="28">
        <f>+$J49</f>
        <v>1.6232</v>
      </c>
      <c r="Y49" s="64">
        <f>Y48</f>
        <v>500</v>
      </c>
      <c r="Z49" s="26">
        <f>Y49*X49</f>
        <v>811.6</v>
      </c>
      <c r="AA49" s="27"/>
      <c r="AB49" s="30">
        <f t="shared" si="3"/>
        <v>0</v>
      </c>
      <c r="AC49" s="31">
        <f t="shared" si="4"/>
        <v>0</v>
      </c>
      <c r="AE49" s="28">
        <f>+$J49</f>
        <v>1.6232</v>
      </c>
      <c r="AF49" s="64">
        <f>AF48</f>
        <v>500</v>
      </c>
      <c r="AG49" s="26">
        <f>AF49*AE49</f>
        <v>811.6</v>
      </c>
      <c r="AH49" s="27"/>
      <c r="AI49" s="30">
        <f t="shared" si="5"/>
        <v>0</v>
      </c>
      <c r="AJ49" s="31">
        <f t="shared" si="6"/>
        <v>0</v>
      </c>
      <c r="AL49" s="28">
        <f>+$J49</f>
        <v>1.6232</v>
      </c>
      <c r="AM49" s="64">
        <f>AM48</f>
        <v>500</v>
      </c>
      <c r="AN49" s="26">
        <f>AM49*AL49</f>
        <v>811.6</v>
      </c>
      <c r="AO49" s="27"/>
      <c r="AP49" s="30">
        <f t="shared" si="7"/>
        <v>0</v>
      </c>
      <c r="AQ49" s="31">
        <f t="shared" si="8"/>
        <v>0</v>
      </c>
    </row>
    <row r="50" spans="2:43" ht="25.5" x14ac:dyDescent="0.2">
      <c r="B50" s="56" t="s">
        <v>41</v>
      </c>
      <c r="C50" s="35"/>
      <c r="D50" s="35"/>
      <c r="E50" s="35"/>
      <c r="F50" s="67"/>
      <c r="G50" s="59"/>
      <c r="H50" s="60">
        <f>SUM(H47:H49)</f>
        <v>5256.6043660000032</v>
      </c>
      <c r="I50" s="68"/>
      <c r="J50" s="69"/>
      <c r="K50" s="59"/>
      <c r="L50" s="60">
        <f>SUM(L47:L49)</f>
        <v>5831.8962950000005</v>
      </c>
      <c r="M50" s="68"/>
      <c r="N50" s="43">
        <f t="shared" si="41"/>
        <v>575.29192899999725</v>
      </c>
      <c r="O50" s="44">
        <f t="shared" si="26"/>
        <v>0.10944174013190265</v>
      </c>
      <c r="Q50" s="69"/>
      <c r="R50" s="59"/>
      <c r="S50" s="60">
        <f>SUM(S47:S49)</f>
        <v>5514.6867949999996</v>
      </c>
      <c r="T50" s="68"/>
      <c r="U50" s="43">
        <f t="shared" si="1"/>
        <v>-317.20950000000084</v>
      </c>
      <c r="V50" s="44">
        <f t="shared" si="2"/>
        <v>-5.4392170908793711E-2</v>
      </c>
      <c r="X50" s="69"/>
      <c r="Y50" s="59"/>
      <c r="Z50" s="60">
        <f>SUM(Z47:Z49)</f>
        <v>5644.0167949999995</v>
      </c>
      <c r="AA50" s="68"/>
      <c r="AB50" s="43">
        <f t="shared" si="3"/>
        <v>129.32999999999993</v>
      </c>
      <c r="AC50" s="44">
        <f t="shared" si="4"/>
        <v>2.345192117116416E-2</v>
      </c>
      <c r="AE50" s="69"/>
      <c r="AF50" s="59"/>
      <c r="AG50" s="60">
        <f>SUM(AG47:AG49)</f>
        <v>5759.6267950000001</v>
      </c>
      <c r="AH50" s="68"/>
      <c r="AI50" s="43">
        <f t="shared" si="5"/>
        <v>115.61000000000058</v>
      </c>
      <c r="AJ50" s="44">
        <f t="shared" si="6"/>
        <v>2.0483638550193327E-2</v>
      </c>
      <c r="AL50" s="69"/>
      <c r="AM50" s="59"/>
      <c r="AN50" s="60">
        <f>SUM(AN47:AN49)</f>
        <v>5823.0317950000008</v>
      </c>
      <c r="AO50" s="68"/>
      <c r="AP50" s="43">
        <f t="shared" si="7"/>
        <v>63.405000000000655</v>
      </c>
      <c r="AQ50" s="44">
        <f t="shared" si="8"/>
        <v>1.1008525770288326E-2</v>
      </c>
    </row>
    <row r="51" spans="2:43" ht="25.5" x14ac:dyDescent="0.2">
      <c r="B51" s="71" t="s">
        <v>42</v>
      </c>
      <c r="C51" s="21"/>
      <c r="D51" s="22" t="s">
        <v>30</v>
      </c>
      <c r="E51" s="23"/>
      <c r="F51" s="72">
        <v>4.4000000000000003E-3</v>
      </c>
      <c r="G51" s="64">
        <f>+$F$18+G45</f>
        <v>264646.90000000002</v>
      </c>
      <c r="H51" s="73">
        <f t="shared" ref="H51:H57" si="42">G51*F51</f>
        <v>1164.4463600000001</v>
      </c>
      <c r="I51" s="27"/>
      <c r="J51" s="72">
        <v>4.4000000000000003E-3</v>
      </c>
      <c r="K51" s="64">
        <f>+$F$18+K45</f>
        <v>264059.25</v>
      </c>
      <c r="L51" s="73">
        <f t="shared" ref="L51:L57" si="43">K51*J51</f>
        <v>1161.8607000000002</v>
      </c>
      <c r="M51" s="27"/>
      <c r="N51" s="30">
        <f t="shared" si="41"/>
        <v>-2.5856599999999617</v>
      </c>
      <c r="O51" s="74">
        <f t="shared" si="26"/>
        <v>-2.2205058891677596E-3</v>
      </c>
      <c r="Q51" s="72">
        <f>+J51</f>
        <v>4.4000000000000003E-3</v>
      </c>
      <c r="R51" s="64">
        <f>+$F$18+R45</f>
        <v>264059.25</v>
      </c>
      <c r="S51" s="73">
        <f t="shared" ref="S51:S57" si="44">R51*Q51</f>
        <v>1161.8607000000002</v>
      </c>
      <c r="T51" s="27"/>
      <c r="U51" s="30">
        <f t="shared" si="1"/>
        <v>0</v>
      </c>
      <c r="V51" s="74">
        <f t="shared" si="2"/>
        <v>0</v>
      </c>
      <c r="X51" s="72">
        <f>+Q51</f>
        <v>4.4000000000000003E-3</v>
      </c>
      <c r="Y51" s="64">
        <f>+$F$18+Y45</f>
        <v>264059.25</v>
      </c>
      <c r="Z51" s="73">
        <f t="shared" ref="Z51:Z57" si="45">Y51*X51</f>
        <v>1161.8607000000002</v>
      </c>
      <c r="AA51" s="27"/>
      <c r="AB51" s="30">
        <f t="shared" si="3"/>
        <v>0</v>
      </c>
      <c r="AC51" s="74">
        <f t="shared" si="4"/>
        <v>0</v>
      </c>
      <c r="AE51" s="72">
        <f>+X51</f>
        <v>4.4000000000000003E-3</v>
      </c>
      <c r="AF51" s="64">
        <f>+$F$18+AF45</f>
        <v>264059.25</v>
      </c>
      <c r="AG51" s="73">
        <f t="shared" ref="AG51:AG57" si="46">AF51*AE51</f>
        <v>1161.8607000000002</v>
      </c>
      <c r="AH51" s="27"/>
      <c r="AI51" s="30">
        <f t="shared" si="5"/>
        <v>0</v>
      </c>
      <c r="AJ51" s="74">
        <f t="shared" si="6"/>
        <v>0</v>
      </c>
      <c r="AL51" s="72">
        <f>+AE51</f>
        <v>4.4000000000000003E-3</v>
      </c>
      <c r="AM51" s="64">
        <f>+$F$18+AM45</f>
        <v>264059.25</v>
      </c>
      <c r="AN51" s="73">
        <f t="shared" ref="AN51:AN57" si="47">AM51*AL51</f>
        <v>1161.8607000000002</v>
      </c>
      <c r="AO51" s="27"/>
      <c r="AP51" s="30">
        <f t="shared" si="7"/>
        <v>0</v>
      </c>
      <c r="AQ51" s="74">
        <f t="shared" si="8"/>
        <v>0</v>
      </c>
    </row>
    <row r="52" spans="2:43" ht="25.5" x14ac:dyDescent="0.2">
      <c r="B52" s="71" t="s">
        <v>43</v>
      </c>
      <c r="C52" s="21"/>
      <c r="D52" s="22" t="s">
        <v>30</v>
      </c>
      <c r="E52" s="23"/>
      <c r="F52" s="72">
        <v>1.2999999999999999E-3</v>
      </c>
      <c r="G52" s="64">
        <f>G51</f>
        <v>264646.90000000002</v>
      </c>
      <c r="H52" s="73">
        <f t="shared" si="42"/>
        <v>344.04097000000002</v>
      </c>
      <c r="I52" s="27"/>
      <c r="J52" s="72">
        <v>1.2999999999999999E-3</v>
      </c>
      <c r="K52" s="64">
        <f>K51</f>
        <v>264059.25</v>
      </c>
      <c r="L52" s="73">
        <f t="shared" si="43"/>
        <v>343.27702499999998</v>
      </c>
      <c r="M52" s="27"/>
      <c r="N52" s="30">
        <f t="shared" si="41"/>
        <v>-0.76394500000003518</v>
      </c>
      <c r="O52" s="74">
        <f t="shared" si="26"/>
        <v>-2.2205058891678954E-3</v>
      </c>
      <c r="Q52" s="72">
        <f>+J52</f>
        <v>1.2999999999999999E-3</v>
      </c>
      <c r="R52" s="64">
        <f>R51</f>
        <v>264059.25</v>
      </c>
      <c r="S52" s="73">
        <f t="shared" si="44"/>
        <v>343.27702499999998</v>
      </c>
      <c r="T52" s="27"/>
      <c r="U52" s="30">
        <f t="shared" si="1"/>
        <v>0</v>
      </c>
      <c r="V52" s="74">
        <f t="shared" si="2"/>
        <v>0</v>
      </c>
      <c r="X52" s="72">
        <f>+Q52</f>
        <v>1.2999999999999999E-3</v>
      </c>
      <c r="Y52" s="64">
        <f>Y51</f>
        <v>264059.25</v>
      </c>
      <c r="Z52" s="73">
        <f t="shared" si="45"/>
        <v>343.27702499999998</v>
      </c>
      <c r="AA52" s="27"/>
      <c r="AB52" s="30">
        <f t="shared" si="3"/>
        <v>0</v>
      </c>
      <c r="AC52" s="74">
        <f t="shared" si="4"/>
        <v>0</v>
      </c>
      <c r="AE52" s="72">
        <f>+X52</f>
        <v>1.2999999999999999E-3</v>
      </c>
      <c r="AF52" s="64">
        <f>AF51</f>
        <v>264059.25</v>
      </c>
      <c r="AG52" s="73">
        <f t="shared" si="46"/>
        <v>343.27702499999998</v>
      </c>
      <c r="AH52" s="27"/>
      <c r="AI52" s="30">
        <f t="shared" si="5"/>
        <v>0</v>
      </c>
      <c r="AJ52" s="74">
        <f t="shared" si="6"/>
        <v>0</v>
      </c>
      <c r="AL52" s="72">
        <f>+AE52</f>
        <v>1.2999999999999999E-3</v>
      </c>
      <c r="AM52" s="64">
        <f>AM51</f>
        <v>264059.25</v>
      </c>
      <c r="AN52" s="73">
        <f t="shared" si="47"/>
        <v>343.27702499999998</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255500</v>
      </c>
      <c r="H54" s="73">
        <f t="shared" si="42"/>
        <v>1773.17</v>
      </c>
      <c r="I54" s="27"/>
      <c r="J54" s="72">
        <f>+F54</f>
        <v>6.94E-3</v>
      </c>
      <c r="K54" s="76">
        <f>$F$18</f>
        <v>255500</v>
      </c>
      <c r="L54" s="73">
        <f t="shared" si="43"/>
        <v>1773.17</v>
      </c>
      <c r="M54" s="27"/>
      <c r="N54" s="30">
        <f t="shared" si="41"/>
        <v>0</v>
      </c>
      <c r="O54" s="74">
        <f t="shared" si="26"/>
        <v>0</v>
      </c>
      <c r="Q54" s="72">
        <f>+J54</f>
        <v>6.94E-3</v>
      </c>
      <c r="R54" s="76">
        <f>$F$18</f>
        <v>255500</v>
      </c>
      <c r="S54" s="73">
        <f t="shared" si="44"/>
        <v>1773.17</v>
      </c>
      <c r="T54" s="27"/>
      <c r="U54" s="30">
        <f t="shared" si="1"/>
        <v>0</v>
      </c>
      <c r="V54" s="74">
        <f t="shared" si="2"/>
        <v>0</v>
      </c>
      <c r="X54" s="72">
        <f>+Q54</f>
        <v>6.94E-3</v>
      </c>
      <c r="Y54" s="76">
        <f>$F$18</f>
        <v>255500</v>
      </c>
      <c r="Z54" s="73">
        <f t="shared" si="45"/>
        <v>1773.17</v>
      </c>
      <c r="AA54" s="27"/>
      <c r="AB54" s="30">
        <f t="shared" si="3"/>
        <v>0</v>
      </c>
      <c r="AC54" s="74">
        <f t="shared" si="4"/>
        <v>0</v>
      </c>
      <c r="AE54" s="72">
        <f>+X54</f>
        <v>6.94E-3</v>
      </c>
      <c r="AF54" s="76">
        <f>$F$18</f>
        <v>255500</v>
      </c>
      <c r="AG54" s="73">
        <f t="shared" si="46"/>
        <v>1773.17</v>
      </c>
      <c r="AH54" s="27"/>
      <c r="AI54" s="30">
        <f t="shared" si="5"/>
        <v>0</v>
      </c>
      <c r="AJ54" s="74">
        <f t="shared" si="6"/>
        <v>0</v>
      </c>
      <c r="AL54" s="72">
        <f>+AE54</f>
        <v>6.94E-3</v>
      </c>
      <c r="AM54" s="76">
        <f>$F$18</f>
        <v>255500</v>
      </c>
      <c r="AN54" s="73">
        <f t="shared" si="47"/>
        <v>1773.17</v>
      </c>
      <c r="AO54" s="27"/>
      <c r="AP54" s="30">
        <f t="shared" si="7"/>
        <v>0</v>
      </c>
      <c r="AQ54" s="74">
        <f t="shared" si="8"/>
        <v>0</v>
      </c>
    </row>
    <row r="55" spans="2:43" x14ac:dyDescent="0.2">
      <c r="B55" s="49" t="s">
        <v>46</v>
      </c>
      <c r="C55" s="21"/>
      <c r="D55" s="22"/>
      <c r="E55" s="23"/>
      <c r="F55" s="72">
        <v>0.08</v>
      </c>
      <c r="G55" s="77">
        <f>0.64*$F$18</f>
        <v>163520</v>
      </c>
      <c r="H55" s="73">
        <f t="shared" si="42"/>
        <v>13081.6</v>
      </c>
      <c r="I55" s="27"/>
      <c r="J55" s="72">
        <v>0.08</v>
      </c>
      <c r="K55" s="77">
        <f>$G$55</f>
        <v>163520</v>
      </c>
      <c r="L55" s="73">
        <f t="shared" si="43"/>
        <v>13081.6</v>
      </c>
      <c r="M55" s="27"/>
      <c r="N55" s="30">
        <f t="shared" si="41"/>
        <v>0</v>
      </c>
      <c r="O55" s="74">
        <f t="shared" si="26"/>
        <v>0</v>
      </c>
      <c r="Q55" s="72">
        <v>0.08</v>
      </c>
      <c r="R55" s="77">
        <f>$G$55</f>
        <v>163520</v>
      </c>
      <c r="S55" s="73">
        <f t="shared" si="44"/>
        <v>13081.6</v>
      </c>
      <c r="T55" s="27"/>
      <c r="U55" s="30">
        <f t="shared" si="1"/>
        <v>0</v>
      </c>
      <c r="V55" s="74">
        <f t="shared" si="2"/>
        <v>0</v>
      </c>
      <c r="X55" s="72">
        <v>0.08</v>
      </c>
      <c r="Y55" s="77">
        <f>$G$55</f>
        <v>163520</v>
      </c>
      <c r="Z55" s="73">
        <f t="shared" si="45"/>
        <v>13081.6</v>
      </c>
      <c r="AA55" s="27"/>
      <c r="AB55" s="30">
        <f t="shared" si="3"/>
        <v>0</v>
      </c>
      <c r="AC55" s="74">
        <f t="shared" si="4"/>
        <v>0</v>
      </c>
      <c r="AE55" s="72">
        <v>0.08</v>
      </c>
      <c r="AF55" s="77">
        <f>$G$55</f>
        <v>163520</v>
      </c>
      <c r="AG55" s="73">
        <f t="shared" si="46"/>
        <v>13081.6</v>
      </c>
      <c r="AH55" s="27"/>
      <c r="AI55" s="30">
        <f t="shared" si="5"/>
        <v>0</v>
      </c>
      <c r="AJ55" s="74">
        <f t="shared" si="6"/>
        <v>0</v>
      </c>
      <c r="AL55" s="72">
        <v>0.08</v>
      </c>
      <c r="AM55" s="77">
        <f>$G$55</f>
        <v>163520</v>
      </c>
      <c r="AN55" s="73">
        <f t="shared" si="47"/>
        <v>13081.6</v>
      </c>
      <c r="AO55" s="27"/>
      <c r="AP55" s="30">
        <f t="shared" si="7"/>
        <v>0</v>
      </c>
      <c r="AQ55" s="74">
        <f t="shared" si="8"/>
        <v>0</v>
      </c>
    </row>
    <row r="56" spans="2:43" x14ac:dyDescent="0.2">
      <c r="B56" s="49" t="s">
        <v>47</v>
      </c>
      <c r="C56" s="21"/>
      <c r="D56" s="22"/>
      <c r="E56" s="23"/>
      <c r="F56" s="72">
        <v>0.122</v>
      </c>
      <c r="G56" s="77">
        <f>0.18*$F$18</f>
        <v>45990</v>
      </c>
      <c r="H56" s="73">
        <f t="shared" si="42"/>
        <v>5610.78</v>
      </c>
      <c r="I56" s="27"/>
      <c r="J56" s="72">
        <v>0.122</v>
      </c>
      <c r="K56" s="77">
        <f>$G$56</f>
        <v>45990</v>
      </c>
      <c r="L56" s="73">
        <f t="shared" si="43"/>
        <v>5610.78</v>
      </c>
      <c r="M56" s="27"/>
      <c r="N56" s="30">
        <f t="shared" si="41"/>
        <v>0</v>
      </c>
      <c r="O56" s="74">
        <f t="shared" si="26"/>
        <v>0</v>
      </c>
      <c r="Q56" s="72">
        <v>0.122</v>
      </c>
      <c r="R56" s="77">
        <f>$G$56</f>
        <v>45990</v>
      </c>
      <c r="S56" s="73">
        <f t="shared" si="44"/>
        <v>5610.78</v>
      </c>
      <c r="T56" s="27"/>
      <c r="U56" s="30">
        <f t="shared" si="1"/>
        <v>0</v>
      </c>
      <c r="V56" s="74">
        <f t="shared" si="2"/>
        <v>0</v>
      </c>
      <c r="X56" s="72">
        <v>0.122</v>
      </c>
      <c r="Y56" s="77">
        <f>$G$56</f>
        <v>45990</v>
      </c>
      <c r="Z56" s="73">
        <f t="shared" si="45"/>
        <v>5610.78</v>
      </c>
      <c r="AA56" s="27"/>
      <c r="AB56" s="30">
        <f t="shared" si="3"/>
        <v>0</v>
      </c>
      <c r="AC56" s="74">
        <f t="shared" si="4"/>
        <v>0</v>
      </c>
      <c r="AE56" s="72">
        <v>0.122</v>
      </c>
      <c r="AF56" s="77">
        <f>$G$56</f>
        <v>45990</v>
      </c>
      <c r="AG56" s="73">
        <f t="shared" si="46"/>
        <v>5610.78</v>
      </c>
      <c r="AH56" s="27"/>
      <c r="AI56" s="30">
        <f t="shared" si="5"/>
        <v>0</v>
      </c>
      <c r="AJ56" s="74">
        <f t="shared" si="6"/>
        <v>0</v>
      </c>
      <c r="AL56" s="72">
        <v>0.122</v>
      </c>
      <c r="AM56" s="77">
        <f>$G$56</f>
        <v>45990</v>
      </c>
      <c r="AN56" s="73">
        <f t="shared" si="47"/>
        <v>5610.78</v>
      </c>
      <c r="AO56" s="27"/>
      <c r="AP56" s="30">
        <f t="shared" si="7"/>
        <v>0</v>
      </c>
      <c r="AQ56" s="74">
        <f t="shared" si="8"/>
        <v>0</v>
      </c>
    </row>
    <row r="57" spans="2:43" x14ac:dyDescent="0.2">
      <c r="B57" s="11" t="s">
        <v>48</v>
      </c>
      <c r="C57" s="21"/>
      <c r="D57" s="22"/>
      <c r="E57" s="23"/>
      <c r="F57" s="72">
        <v>0.161</v>
      </c>
      <c r="G57" s="77">
        <f>0.18*$F$18</f>
        <v>45990</v>
      </c>
      <c r="H57" s="73">
        <f t="shared" si="42"/>
        <v>7404.39</v>
      </c>
      <c r="I57" s="27"/>
      <c r="J57" s="72">
        <v>0.161</v>
      </c>
      <c r="K57" s="77">
        <f>$G$57</f>
        <v>45990</v>
      </c>
      <c r="L57" s="73">
        <f t="shared" si="43"/>
        <v>7404.39</v>
      </c>
      <c r="M57" s="27"/>
      <c r="N57" s="30">
        <f t="shared" si="41"/>
        <v>0</v>
      </c>
      <c r="O57" s="74">
        <f t="shared" si="26"/>
        <v>0</v>
      </c>
      <c r="Q57" s="72">
        <v>0.161</v>
      </c>
      <c r="R57" s="77">
        <f>$G$57</f>
        <v>45990</v>
      </c>
      <c r="S57" s="73">
        <f t="shared" si="44"/>
        <v>7404.39</v>
      </c>
      <c r="T57" s="27"/>
      <c r="U57" s="30">
        <f t="shared" si="1"/>
        <v>0</v>
      </c>
      <c r="V57" s="74">
        <f t="shared" si="2"/>
        <v>0</v>
      </c>
      <c r="X57" s="72">
        <v>0.161</v>
      </c>
      <c r="Y57" s="77">
        <f>$G$57</f>
        <v>45990</v>
      </c>
      <c r="Z57" s="73">
        <f t="shared" si="45"/>
        <v>7404.39</v>
      </c>
      <c r="AA57" s="27"/>
      <c r="AB57" s="30">
        <f t="shared" si="3"/>
        <v>0</v>
      </c>
      <c r="AC57" s="74">
        <f t="shared" si="4"/>
        <v>0</v>
      </c>
      <c r="AE57" s="72">
        <v>0.161</v>
      </c>
      <c r="AF57" s="77">
        <f>$G$57</f>
        <v>45990</v>
      </c>
      <c r="AG57" s="73">
        <f t="shared" si="46"/>
        <v>7404.39</v>
      </c>
      <c r="AH57" s="27"/>
      <c r="AI57" s="30">
        <f t="shared" si="5"/>
        <v>0</v>
      </c>
      <c r="AJ57" s="74">
        <f t="shared" si="6"/>
        <v>0</v>
      </c>
      <c r="AL57" s="72">
        <v>0.161</v>
      </c>
      <c r="AM57" s="77">
        <f>$G$57</f>
        <v>45990</v>
      </c>
      <c r="AN57" s="73">
        <f t="shared" si="47"/>
        <v>7404.39</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6"/>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254750</v>
      </c>
      <c r="H59" s="73">
        <f>G59*F59</f>
        <v>28022.5</v>
      </c>
      <c r="I59" s="83"/>
      <c r="J59" s="72">
        <v>0.11</v>
      </c>
      <c r="K59" s="82">
        <f>$G$59</f>
        <v>254750</v>
      </c>
      <c r="L59" s="73">
        <f>K59*J59</f>
        <v>28022.5</v>
      </c>
      <c r="M59" s="83"/>
      <c r="N59" s="84">
        <f t="shared" si="41"/>
        <v>0</v>
      </c>
      <c r="O59" s="74">
        <f t="shared" si="26"/>
        <v>0</v>
      </c>
      <c r="Q59" s="72">
        <v>0.11</v>
      </c>
      <c r="R59" s="82">
        <f>$G$59</f>
        <v>254750</v>
      </c>
      <c r="S59" s="73">
        <f>R59*Q59</f>
        <v>28022.5</v>
      </c>
      <c r="T59" s="83"/>
      <c r="U59" s="84">
        <f t="shared" si="1"/>
        <v>0</v>
      </c>
      <c r="V59" s="74">
        <f t="shared" si="2"/>
        <v>0</v>
      </c>
      <c r="X59" s="72">
        <v>0.11</v>
      </c>
      <c r="Y59" s="82">
        <f>$G$59</f>
        <v>254750</v>
      </c>
      <c r="Z59" s="73">
        <f>Y59*X59</f>
        <v>28022.5</v>
      </c>
      <c r="AA59" s="83"/>
      <c r="AB59" s="84">
        <f t="shared" si="3"/>
        <v>0</v>
      </c>
      <c r="AC59" s="74">
        <f t="shared" si="4"/>
        <v>0</v>
      </c>
      <c r="AE59" s="72">
        <v>0.11</v>
      </c>
      <c r="AF59" s="82">
        <f>$G$59</f>
        <v>254750</v>
      </c>
      <c r="AG59" s="73">
        <f>AF59*AE59</f>
        <v>28022.5</v>
      </c>
      <c r="AH59" s="83"/>
      <c r="AI59" s="84">
        <f t="shared" si="5"/>
        <v>0</v>
      </c>
      <c r="AJ59" s="74">
        <f t="shared" si="6"/>
        <v>0</v>
      </c>
      <c r="AL59" s="72">
        <v>0.11</v>
      </c>
      <c r="AM59" s="82">
        <f>$G$59</f>
        <v>254750</v>
      </c>
      <c r="AN59" s="73">
        <f>AM59*AL59</f>
        <v>28022.5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34635.281696000005</v>
      </c>
      <c r="I61" s="100"/>
      <c r="J61" s="101"/>
      <c r="K61" s="101"/>
      <c r="L61" s="99">
        <f>SUM(L51:L57,L50)</f>
        <v>35207.224020000001</v>
      </c>
      <c r="M61" s="102"/>
      <c r="N61" s="103">
        <f t="shared" ref="N61" si="48">L61-H61</f>
        <v>571.94232399999601</v>
      </c>
      <c r="O61" s="104">
        <f t="shared" ref="O61" si="49">IF((H61)=0,"",(N61/H61))</f>
        <v>1.6513286336748607E-2</v>
      </c>
      <c r="Q61" s="101"/>
      <c r="R61" s="101"/>
      <c r="S61" s="99">
        <f>SUM(S51:S57,S50)</f>
        <v>34890.014519999997</v>
      </c>
      <c r="T61" s="102"/>
      <c r="U61" s="103">
        <f t="shared" si="1"/>
        <v>-317.20950000000448</v>
      </c>
      <c r="V61" s="104">
        <f>IF((L61)=0,"",(U61/L61))</f>
        <v>-9.0097844641147725E-3</v>
      </c>
      <c r="X61" s="101"/>
      <c r="Y61" s="101"/>
      <c r="Z61" s="99">
        <f>SUM(Z51:Z57,Z50)</f>
        <v>35019.344519999999</v>
      </c>
      <c r="AA61" s="102"/>
      <c r="AB61" s="103">
        <f t="shared" si="3"/>
        <v>129.33000000000175</v>
      </c>
      <c r="AC61" s="104">
        <f>IF((S61)=0,"",(AB61/S61))</f>
        <v>3.7067912346630274E-3</v>
      </c>
      <c r="AE61" s="101"/>
      <c r="AF61" s="101"/>
      <c r="AG61" s="99">
        <f>SUM(AG51:AG57,AG50)</f>
        <v>35134.954519999999</v>
      </c>
      <c r="AH61" s="102"/>
      <c r="AI61" s="103">
        <f t="shared" ref="AI61:AI65" si="50">AG61-Z61</f>
        <v>115.61000000000058</v>
      </c>
      <c r="AJ61" s="104">
        <f>IF((Z61)=0,"",(AI61/Z61))</f>
        <v>3.3013182166780485E-3</v>
      </c>
      <c r="AL61" s="101"/>
      <c r="AM61" s="101"/>
      <c r="AN61" s="99">
        <f>SUM(AN51:AN57,AN50)</f>
        <v>35198.359519999998</v>
      </c>
      <c r="AO61" s="102"/>
      <c r="AP61" s="103">
        <f t="shared" ref="AP61:AP65" si="51">AN61-AG61</f>
        <v>63.404999999998836</v>
      </c>
      <c r="AQ61" s="104">
        <f>IF((AG61)=0,"",(AP61/AG61))</f>
        <v>1.8046131229202695E-3</v>
      </c>
    </row>
    <row r="62" spans="2:43" x14ac:dyDescent="0.2">
      <c r="B62" s="105" t="s">
        <v>52</v>
      </c>
      <c r="C62" s="21"/>
      <c r="D62" s="21"/>
      <c r="E62" s="21"/>
      <c r="F62" s="106">
        <v>0.13</v>
      </c>
      <c r="G62" s="107"/>
      <c r="H62" s="108">
        <f>H61*F62</f>
        <v>4502.5866204800004</v>
      </c>
      <c r="I62" s="109"/>
      <c r="J62" s="110">
        <v>0.13</v>
      </c>
      <c r="K62" s="109"/>
      <c r="L62" s="111">
        <f>L61*J62</f>
        <v>4576.9391226000007</v>
      </c>
      <c r="M62" s="112"/>
      <c r="N62" s="113">
        <f t="shared" si="41"/>
        <v>74.352502120000281</v>
      </c>
      <c r="O62" s="114">
        <f t="shared" si="26"/>
        <v>1.6513286336748787E-2</v>
      </c>
      <c r="Q62" s="110">
        <v>0.13</v>
      </c>
      <c r="R62" s="109"/>
      <c r="S62" s="111">
        <f>S61*Q62</f>
        <v>4535.7018876000002</v>
      </c>
      <c r="T62" s="112"/>
      <c r="U62" s="113">
        <f t="shared" si="1"/>
        <v>-41.23723500000051</v>
      </c>
      <c r="V62" s="114">
        <f t="shared" ref="V62:V71" si="52">IF((L62)=0,"",(U62/L62))</f>
        <v>-9.0097844641147569E-3</v>
      </c>
      <c r="X62" s="110">
        <v>0.13</v>
      </c>
      <c r="Y62" s="109"/>
      <c r="Z62" s="111">
        <f>Z61*X62</f>
        <v>4552.5147876000001</v>
      </c>
      <c r="AA62" s="112"/>
      <c r="AB62" s="113">
        <f t="shared" si="3"/>
        <v>16.8128999999999</v>
      </c>
      <c r="AC62" s="114">
        <f t="shared" ref="AC62:AC71" si="53">IF((S62)=0,"",(AB62/S62))</f>
        <v>3.7067912346629549E-3</v>
      </c>
      <c r="AE62" s="110">
        <v>0.13</v>
      </c>
      <c r="AF62" s="109"/>
      <c r="AG62" s="111">
        <f>AG61*AE62</f>
        <v>4567.5440876000002</v>
      </c>
      <c r="AH62" s="112"/>
      <c r="AI62" s="113">
        <f t="shared" si="50"/>
        <v>15.029300000000148</v>
      </c>
      <c r="AJ62" s="114">
        <f t="shared" ref="AJ62:AJ71" si="54">IF((Z62)=0,"",(AI62/Z62))</f>
        <v>3.3013182166780641E-3</v>
      </c>
      <c r="AL62" s="110">
        <v>0.13</v>
      </c>
      <c r="AM62" s="109"/>
      <c r="AN62" s="111">
        <f>AN61*AL62</f>
        <v>4575.7867375999995</v>
      </c>
      <c r="AO62" s="112"/>
      <c r="AP62" s="113">
        <f t="shared" si="51"/>
        <v>8.2426499999992302</v>
      </c>
      <c r="AQ62" s="114">
        <f t="shared" ref="AQ62:AQ71" si="55">IF((AG62)=0,"",(AP62/AG62))</f>
        <v>1.804613122920134E-3</v>
      </c>
    </row>
    <row r="63" spans="2:43" x14ac:dyDescent="0.2">
      <c r="B63" s="115" t="s">
        <v>53</v>
      </c>
      <c r="C63" s="21"/>
      <c r="D63" s="21"/>
      <c r="E63" s="21"/>
      <c r="F63" s="116"/>
      <c r="G63" s="107"/>
      <c r="H63" s="108">
        <f>H61+H62</f>
        <v>39137.868316480002</v>
      </c>
      <c r="I63" s="109"/>
      <c r="J63" s="109"/>
      <c r="K63" s="109"/>
      <c r="L63" s="111">
        <f>L61+L62</f>
        <v>39784.163142600002</v>
      </c>
      <c r="M63" s="112"/>
      <c r="N63" s="113">
        <f t="shared" si="41"/>
        <v>646.29482611999993</v>
      </c>
      <c r="O63" s="114">
        <f t="shared" si="26"/>
        <v>1.6513286336748721E-2</v>
      </c>
      <c r="Q63" s="109"/>
      <c r="R63" s="109"/>
      <c r="S63" s="111">
        <f>S61+S62</f>
        <v>39425.716407599997</v>
      </c>
      <c r="T63" s="112"/>
      <c r="U63" s="113">
        <f t="shared" si="1"/>
        <v>-358.44673500000499</v>
      </c>
      <c r="V63" s="114">
        <f t="shared" si="52"/>
        <v>-9.0097844641147708E-3</v>
      </c>
      <c r="X63" s="109"/>
      <c r="Y63" s="109"/>
      <c r="Z63" s="111">
        <f>Z61+Z62</f>
        <v>39571.859307599996</v>
      </c>
      <c r="AA63" s="112"/>
      <c r="AB63" s="113">
        <f t="shared" si="3"/>
        <v>146.14289999999892</v>
      </c>
      <c r="AC63" s="114">
        <f t="shared" si="53"/>
        <v>3.7067912346629497E-3</v>
      </c>
      <c r="AE63" s="109"/>
      <c r="AF63" s="109"/>
      <c r="AG63" s="111">
        <f>AG61+AG62</f>
        <v>39702.498607599999</v>
      </c>
      <c r="AH63" s="112"/>
      <c r="AI63" s="113">
        <f t="shared" si="50"/>
        <v>130.63930000000255</v>
      </c>
      <c r="AJ63" s="114">
        <f t="shared" si="54"/>
        <v>3.3013182166780966E-3</v>
      </c>
      <c r="AL63" s="109"/>
      <c r="AM63" s="109"/>
      <c r="AN63" s="111">
        <f>AN61+AN62</f>
        <v>39774.146257599998</v>
      </c>
      <c r="AO63" s="112"/>
      <c r="AP63" s="113">
        <f t="shared" si="51"/>
        <v>71.647649999998976</v>
      </c>
      <c r="AQ63" s="114">
        <f t="shared" si="55"/>
        <v>1.8046131229202769E-3</v>
      </c>
    </row>
    <row r="64" spans="2:43" ht="15.75" customHeight="1" x14ac:dyDescent="0.2">
      <c r="B64" s="267" t="s">
        <v>54</v>
      </c>
      <c r="C64" s="267"/>
      <c r="D64" s="267"/>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1:43" ht="13.5" thickBot="1" x14ac:dyDescent="0.25">
      <c r="B65" s="268" t="s">
        <v>55</v>
      </c>
      <c r="C65" s="268"/>
      <c r="D65" s="268"/>
      <c r="E65" s="120"/>
      <c r="F65" s="121"/>
      <c r="G65" s="122"/>
      <c r="H65" s="123">
        <f>H63+H64</f>
        <v>39137.868316480002</v>
      </c>
      <c r="I65" s="124"/>
      <c r="J65" s="124"/>
      <c r="K65" s="124"/>
      <c r="L65" s="125">
        <f>L63+L64</f>
        <v>39784.163142600002</v>
      </c>
      <c r="M65" s="126"/>
      <c r="N65" s="127">
        <f t="shared" si="41"/>
        <v>646.29482611999993</v>
      </c>
      <c r="O65" s="128">
        <f t="shared" si="26"/>
        <v>1.6513286336748721E-2</v>
      </c>
      <c r="Q65" s="124"/>
      <c r="R65" s="124"/>
      <c r="S65" s="125">
        <f>S63+S64</f>
        <v>39425.716407599997</v>
      </c>
      <c r="T65" s="126"/>
      <c r="U65" s="127">
        <f t="shared" si="1"/>
        <v>-358.44673500000499</v>
      </c>
      <c r="V65" s="128">
        <f t="shared" si="52"/>
        <v>-9.0097844641147708E-3</v>
      </c>
      <c r="X65" s="124"/>
      <c r="Y65" s="124"/>
      <c r="Z65" s="125">
        <f>Z63+Z64</f>
        <v>39571.859307599996</v>
      </c>
      <c r="AA65" s="126"/>
      <c r="AB65" s="127">
        <f t="shared" si="3"/>
        <v>146.14289999999892</v>
      </c>
      <c r="AC65" s="128">
        <f t="shared" si="53"/>
        <v>3.7067912346629497E-3</v>
      </c>
      <c r="AE65" s="124"/>
      <c r="AF65" s="124"/>
      <c r="AG65" s="125">
        <f>AG63+AG64</f>
        <v>39702.498607599999</v>
      </c>
      <c r="AH65" s="126"/>
      <c r="AI65" s="127">
        <f t="shared" si="50"/>
        <v>130.63930000000255</v>
      </c>
      <c r="AJ65" s="128">
        <f t="shared" si="54"/>
        <v>3.3013182166780966E-3</v>
      </c>
      <c r="AL65" s="124"/>
      <c r="AM65" s="124"/>
      <c r="AN65" s="125">
        <f>AN63+AN64</f>
        <v>39774.146257599998</v>
      </c>
      <c r="AO65" s="126"/>
      <c r="AP65" s="127">
        <f t="shared" si="51"/>
        <v>71.647649999998976</v>
      </c>
      <c r="AQ65" s="128">
        <f t="shared" si="55"/>
        <v>1.8046131229202769E-3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36631.511696000001</v>
      </c>
      <c r="I67" s="140"/>
      <c r="J67" s="141"/>
      <c r="K67" s="141"/>
      <c r="L67" s="139">
        <f>SUM(L58:L59,L50,L51:L54)</f>
        <v>37203.454019999997</v>
      </c>
      <c r="M67" s="142"/>
      <c r="N67" s="143">
        <f t="shared" ref="N67:N71" si="56">L67-H67</f>
        <v>571.94232399999601</v>
      </c>
      <c r="O67" s="104">
        <f t="shared" ref="O67:O71" si="57">IF((H67)=0,"",(N67/H67))</f>
        <v>1.5613396704631482E-2</v>
      </c>
      <c r="Q67" s="141"/>
      <c r="R67" s="141"/>
      <c r="S67" s="139">
        <f>SUM(S58:S59,S50,S51:S54)</f>
        <v>36886.24452</v>
      </c>
      <c r="T67" s="142"/>
      <c r="U67" s="143">
        <f t="shared" si="1"/>
        <v>-317.20949999999721</v>
      </c>
      <c r="V67" s="104">
        <f t="shared" si="52"/>
        <v>-8.5263454256013522E-3</v>
      </c>
      <c r="X67" s="141"/>
      <c r="Y67" s="141"/>
      <c r="Z67" s="139">
        <f>SUM(Z58:Z59,Z50,Z51:Z54)</f>
        <v>37015.574520000002</v>
      </c>
      <c r="AA67" s="142"/>
      <c r="AB67" s="143">
        <f t="shared" si="3"/>
        <v>129.33000000000175</v>
      </c>
      <c r="AC67" s="104">
        <f t="shared" si="53"/>
        <v>3.5061850747608106E-3</v>
      </c>
      <c r="AE67" s="141"/>
      <c r="AF67" s="141"/>
      <c r="AG67" s="139">
        <f>SUM(AG58:AG59,AG50,AG51:AG54)</f>
        <v>37131.184520000003</v>
      </c>
      <c r="AH67" s="142"/>
      <c r="AI67" s="143">
        <f t="shared" ref="AI67:AI71" si="58">AG67-Z67</f>
        <v>115.61000000000058</v>
      </c>
      <c r="AJ67" s="104">
        <f t="shared" si="54"/>
        <v>3.1232799030995718E-3</v>
      </c>
      <c r="AL67" s="141"/>
      <c r="AM67" s="141"/>
      <c r="AN67" s="139">
        <f>SUM(AN58:AN59,AN50,AN51:AN54)</f>
        <v>37194.589520000001</v>
      </c>
      <c r="AO67" s="142"/>
      <c r="AP67" s="143">
        <f t="shared" ref="AP67:AP71" si="59">AN67-AG67</f>
        <v>63.404999999998836</v>
      </c>
      <c r="AQ67" s="104">
        <f t="shared" si="55"/>
        <v>1.7075943258919452E-3</v>
      </c>
    </row>
    <row r="68" spans="1:43" s="85" customFormat="1" x14ac:dyDescent="0.2">
      <c r="B68" s="144" t="s">
        <v>52</v>
      </c>
      <c r="C68" s="79"/>
      <c r="D68" s="79"/>
      <c r="E68" s="79"/>
      <c r="F68" s="145">
        <v>0.13</v>
      </c>
      <c r="G68" s="138"/>
      <c r="H68" s="146">
        <f>H67*F68</f>
        <v>4762.0965204800004</v>
      </c>
      <c r="I68" s="147"/>
      <c r="J68" s="148">
        <v>0.13</v>
      </c>
      <c r="K68" s="149"/>
      <c r="L68" s="150">
        <f>L67*J68</f>
        <v>4836.4490225999998</v>
      </c>
      <c r="M68" s="151"/>
      <c r="N68" s="152">
        <f t="shared" si="56"/>
        <v>74.352502119999372</v>
      </c>
      <c r="O68" s="114">
        <f t="shared" si="57"/>
        <v>1.5613396704631457E-2</v>
      </c>
      <c r="Q68" s="148">
        <v>0.13</v>
      </c>
      <c r="R68" s="149"/>
      <c r="S68" s="150">
        <f>S67*Q68</f>
        <v>4795.2117876000002</v>
      </c>
      <c r="T68" s="151"/>
      <c r="U68" s="152">
        <f t="shared" si="1"/>
        <v>-41.2372349999996</v>
      </c>
      <c r="V68" s="114">
        <f t="shared" si="52"/>
        <v>-8.5263454256013435E-3</v>
      </c>
      <c r="X68" s="148">
        <v>0.13</v>
      </c>
      <c r="Y68" s="149"/>
      <c r="Z68" s="150">
        <f>Z67*X68</f>
        <v>4812.0246876000001</v>
      </c>
      <c r="AA68" s="151"/>
      <c r="AB68" s="152">
        <f t="shared" si="3"/>
        <v>16.8128999999999</v>
      </c>
      <c r="AC68" s="114">
        <f t="shared" si="53"/>
        <v>3.5061850747607425E-3</v>
      </c>
      <c r="AE68" s="148">
        <v>0.13</v>
      </c>
      <c r="AF68" s="149"/>
      <c r="AG68" s="150">
        <f>AG67*AE68</f>
        <v>4827.0539876000003</v>
      </c>
      <c r="AH68" s="151"/>
      <c r="AI68" s="152">
        <f t="shared" si="58"/>
        <v>15.029300000000148</v>
      </c>
      <c r="AJ68" s="114">
        <f t="shared" si="54"/>
        <v>3.1232799030995869E-3</v>
      </c>
      <c r="AL68" s="148">
        <v>0.13</v>
      </c>
      <c r="AM68" s="149"/>
      <c r="AN68" s="150">
        <f>AN67*AL68</f>
        <v>4835.2966376000004</v>
      </c>
      <c r="AO68" s="151"/>
      <c r="AP68" s="152">
        <f t="shared" si="59"/>
        <v>8.2426500000001397</v>
      </c>
      <c r="AQ68" s="114">
        <f t="shared" si="55"/>
        <v>1.7075943258920054E-3</v>
      </c>
    </row>
    <row r="69" spans="1:43" s="85" customFormat="1" x14ac:dyDescent="0.2">
      <c r="B69" s="153" t="s">
        <v>53</v>
      </c>
      <c r="C69" s="79"/>
      <c r="D69" s="79"/>
      <c r="E69" s="79"/>
      <c r="F69" s="154"/>
      <c r="G69" s="155"/>
      <c r="H69" s="146">
        <f>H67+H68</f>
        <v>41393.608216480003</v>
      </c>
      <c r="I69" s="147"/>
      <c r="J69" s="147"/>
      <c r="K69" s="147"/>
      <c r="L69" s="150">
        <f>L67+L68</f>
        <v>42039.903042599995</v>
      </c>
      <c r="M69" s="151"/>
      <c r="N69" s="152">
        <f t="shared" si="56"/>
        <v>646.29482611999265</v>
      </c>
      <c r="O69" s="114">
        <f t="shared" si="57"/>
        <v>1.5613396704631412E-2</v>
      </c>
      <c r="Q69" s="147"/>
      <c r="R69" s="147"/>
      <c r="S69" s="150">
        <f>S67+S68</f>
        <v>41681.456307599998</v>
      </c>
      <c r="T69" s="151"/>
      <c r="U69" s="152">
        <f t="shared" si="1"/>
        <v>-358.44673499999772</v>
      </c>
      <c r="V69" s="114">
        <f t="shared" si="52"/>
        <v>-8.526345425601373E-3</v>
      </c>
      <c r="X69" s="147"/>
      <c r="Y69" s="147"/>
      <c r="Z69" s="150">
        <f>Z67+Z68</f>
        <v>41827.599207600004</v>
      </c>
      <c r="AA69" s="151"/>
      <c r="AB69" s="152">
        <f t="shared" si="3"/>
        <v>146.14290000000619</v>
      </c>
      <c r="AC69" s="114">
        <f t="shared" si="53"/>
        <v>3.5061850747609121E-3</v>
      </c>
      <c r="AE69" s="147"/>
      <c r="AF69" s="147"/>
      <c r="AG69" s="150">
        <f>AG67+AG68</f>
        <v>41958.238507600006</v>
      </c>
      <c r="AH69" s="151"/>
      <c r="AI69" s="152">
        <f t="shared" si="58"/>
        <v>130.63930000000255</v>
      </c>
      <c r="AJ69" s="114">
        <f t="shared" si="54"/>
        <v>3.1232799030996169E-3</v>
      </c>
      <c r="AL69" s="147"/>
      <c r="AM69" s="147"/>
      <c r="AN69" s="150">
        <f>AN67+AN68</f>
        <v>42029.886157600005</v>
      </c>
      <c r="AO69" s="151"/>
      <c r="AP69" s="152">
        <f t="shared" si="59"/>
        <v>71.647649999998976</v>
      </c>
      <c r="AQ69" s="114">
        <f t="shared" si="55"/>
        <v>1.7075943258919521E-3</v>
      </c>
    </row>
    <row r="70" spans="1:43" s="85" customFormat="1" ht="15.75" customHeight="1" x14ac:dyDescent="0.2">
      <c r="B70" s="269" t="s">
        <v>54</v>
      </c>
      <c r="C70" s="269"/>
      <c r="D70" s="269"/>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1:43" s="85" customFormat="1" ht="13.5" thickBot="1" x14ac:dyDescent="0.25">
      <c r="B71" s="266" t="s">
        <v>57</v>
      </c>
      <c r="C71" s="266"/>
      <c r="D71" s="266"/>
      <c r="E71" s="158"/>
      <c r="F71" s="159"/>
      <c r="G71" s="160"/>
      <c r="H71" s="161">
        <f>SUM(H69:H70)</f>
        <v>41393.608216480003</v>
      </c>
      <c r="I71" s="162"/>
      <c r="J71" s="162"/>
      <c r="K71" s="162"/>
      <c r="L71" s="163">
        <f>SUM(L69:L70)</f>
        <v>42039.903042599995</v>
      </c>
      <c r="M71" s="164"/>
      <c r="N71" s="165">
        <f t="shared" si="56"/>
        <v>646.29482611999265</v>
      </c>
      <c r="O71" s="166">
        <f t="shared" si="57"/>
        <v>1.5613396704631412E-2</v>
      </c>
      <c r="Q71" s="162"/>
      <c r="R71" s="162"/>
      <c r="S71" s="163">
        <f>SUM(S69:S70)</f>
        <v>41681.456307599998</v>
      </c>
      <c r="T71" s="164"/>
      <c r="U71" s="165">
        <f t="shared" si="1"/>
        <v>-358.44673499999772</v>
      </c>
      <c r="V71" s="166">
        <f t="shared" si="52"/>
        <v>-8.526345425601373E-3</v>
      </c>
      <c r="X71" s="162"/>
      <c r="Y71" s="162"/>
      <c r="Z71" s="163">
        <f>SUM(Z69:Z70)</f>
        <v>41827.599207600004</v>
      </c>
      <c r="AA71" s="164"/>
      <c r="AB71" s="165">
        <f t="shared" si="3"/>
        <v>146.14290000000619</v>
      </c>
      <c r="AC71" s="166">
        <f t="shared" si="53"/>
        <v>3.5061850747609121E-3</v>
      </c>
      <c r="AE71" s="162"/>
      <c r="AF71" s="162"/>
      <c r="AG71" s="163">
        <f>SUM(AG69:AG70)</f>
        <v>41958.238507600006</v>
      </c>
      <c r="AH71" s="164"/>
      <c r="AI71" s="165">
        <f t="shared" si="58"/>
        <v>130.63930000000255</v>
      </c>
      <c r="AJ71" s="166">
        <f t="shared" si="54"/>
        <v>3.1232799030996169E-3</v>
      </c>
      <c r="AL71" s="162"/>
      <c r="AM71" s="162"/>
      <c r="AN71" s="163">
        <f>SUM(AN69:AN70)</f>
        <v>42029.886157600005</v>
      </c>
      <c r="AO71" s="164"/>
      <c r="AP71" s="165">
        <f t="shared" si="59"/>
        <v>71.647649999998976</v>
      </c>
      <c r="AQ71" s="166">
        <f t="shared" si="55"/>
        <v>1.7075943258919521E-3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B71:D71"/>
    <mergeCell ref="AJ21:AJ22"/>
    <mergeCell ref="AP21:AP22"/>
    <mergeCell ref="AQ21:AQ22"/>
    <mergeCell ref="B64:D64"/>
    <mergeCell ref="B65:D65"/>
    <mergeCell ref="B70:D7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35"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3"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6</xdr:col>
                    <xdr:colOff>476250</xdr:colOff>
                    <xdr:row>16</xdr:row>
                    <xdr:rowOff>171450</xdr:rowOff>
                  </from>
                  <to>
                    <xdr:col>9</xdr:col>
                    <xdr:colOff>200025</xdr:colOff>
                    <xdr:row>18</xdr:row>
                    <xdr:rowOff>28575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9</xdr:col>
                    <xdr:colOff>361950</xdr:colOff>
                    <xdr:row>16</xdr:row>
                    <xdr:rowOff>114300</xdr:rowOff>
                  </from>
                  <to>
                    <xdr:col>14</xdr:col>
                    <xdr:colOff>647700</xdr:colOff>
                    <xdr:row>18</xdr:row>
                    <xdr:rowOff>133350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2"/>
  <sheetViews>
    <sheetView showGridLines="0" view="pageBreakPreview" topLeftCell="A31" zoomScale="60" zoomScaleNormal="8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9" style="6" bestFit="1" customWidth="1"/>
    <col min="8" max="8" width="16.85546875" style="6" bestFit="1" customWidth="1"/>
    <col min="9" max="9" width="2.85546875" style="6" customWidth="1"/>
    <col min="10" max="10" width="12.7109375" style="6" bestFit="1" customWidth="1"/>
    <col min="11" max="11" width="9.85546875" style="6" bestFit="1" customWidth="1"/>
    <col min="12" max="12" width="16.28515625" style="6" bestFit="1" customWidth="1"/>
    <col min="13" max="13" width="2.85546875" style="6" customWidth="1"/>
    <col min="14" max="14" width="15.140625" style="6" customWidth="1"/>
    <col min="15" max="15" width="12" style="6" bestFit="1" customWidth="1"/>
    <col min="16" max="16" width="3.85546875" style="6" customWidth="1"/>
    <col min="17" max="17" width="12.5703125" style="6" bestFit="1" customWidth="1"/>
    <col min="18" max="18" width="9.85546875" style="6" bestFit="1" customWidth="1"/>
    <col min="19" max="19" width="16.85546875" style="6" bestFit="1" customWidth="1"/>
    <col min="20" max="20" width="2.7109375" style="6" bestFit="1" customWidth="1"/>
    <col min="21" max="21" width="13" style="6" bestFit="1" customWidth="1"/>
    <col min="22" max="22" width="12" style="6" bestFit="1" customWidth="1"/>
    <col min="23" max="23" width="4.5703125" style="6" customWidth="1"/>
    <col min="24" max="24" width="12.7109375" style="6" bestFit="1" customWidth="1"/>
    <col min="25" max="25" width="9.85546875" style="6" bestFit="1" customWidth="1"/>
    <col min="26" max="26" width="16.85546875" style="6" bestFit="1" customWidth="1"/>
    <col min="27" max="27" width="2.7109375" style="6" bestFit="1" customWidth="1"/>
    <col min="28" max="28" width="14.28515625" style="6" customWidth="1"/>
    <col min="29" max="29" width="12" style="6" bestFit="1" customWidth="1"/>
    <col min="30" max="30" width="4.5703125" style="6" customWidth="1"/>
    <col min="31" max="31" width="12.7109375" style="6" bestFit="1" customWidth="1"/>
    <col min="32" max="32" width="9.85546875" style="6" bestFit="1" customWidth="1"/>
    <col min="33" max="33" width="16.85546875" style="6" bestFit="1" customWidth="1"/>
    <col min="34" max="34" width="2.7109375" style="6" bestFit="1" customWidth="1"/>
    <col min="35" max="35" width="11.85546875" style="6" bestFit="1" customWidth="1"/>
    <col min="36" max="36" width="12" style="6" bestFit="1" customWidth="1"/>
    <col min="37" max="37" width="4.5703125" style="6" customWidth="1"/>
    <col min="38" max="38" width="12.28515625" style="6" bestFit="1" customWidth="1"/>
    <col min="39" max="39" width="9.85546875" style="6" bestFit="1" customWidth="1"/>
    <col min="40" max="40" width="16.8554687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72</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f>51100*5</f>
        <v>255500</v>
      </c>
      <c r="G18" s="12" t="s">
        <v>7</v>
      </c>
    </row>
    <row r="19" spans="2:43" x14ac:dyDescent="0.2">
      <c r="B19" s="11"/>
      <c r="F19" s="13">
        <v>1000</v>
      </c>
      <c r="G19" s="6" t="s">
        <v>73</v>
      </c>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24">
        <f>+'&gt;50 (100)'!F23</f>
        <v>260.82</v>
      </c>
      <c r="G23" s="25">
        <v>1</v>
      </c>
      <c r="H23" s="26">
        <f>G23*F23</f>
        <v>260.82</v>
      </c>
      <c r="I23" s="27"/>
      <c r="J23" s="24">
        <f>+'&gt;50 (100)'!J23</f>
        <v>200</v>
      </c>
      <c r="K23" s="29">
        <v>1</v>
      </c>
      <c r="L23" s="26">
        <f>K23*J23</f>
        <v>200</v>
      </c>
      <c r="M23" s="27"/>
      <c r="N23" s="30">
        <f>L23-H23</f>
        <v>-60.819999999999993</v>
      </c>
      <c r="O23" s="31">
        <f>IF((H23)=0,"",(N23/H23))</f>
        <v>-0.2331876389847404</v>
      </c>
      <c r="Q23" s="24">
        <f>+'&gt;50 (100)'!Q23</f>
        <v>200</v>
      </c>
      <c r="R23" s="29">
        <v>1</v>
      </c>
      <c r="S23" s="26">
        <f>R23*Q23</f>
        <v>200</v>
      </c>
      <c r="T23" s="27"/>
      <c r="U23" s="30">
        <f>S23-L23</f>
        <v>0</v>
      </c>
      <c r="V23" s="31">
        <f>IF((L23)=0,"",(U23/L23))</f>
        <v>0</v>
      </c>
      <c r="X23" s="24">
        <f>+'&gt;50 (100)'!X23</f>
        <v>200</v>
      </c>
      <c r="Y23" s="29">
        <v>1</v>
      </c>
      <c r="Z23" s="26">
        <f>Y23*X23</f>
        <v>200</v>
      </c>
      <c r="AA23" s="27"/>
      <c r="AB23" s="30">
        <f>Z23-S23</f>
        <v>0</v>
      </c>
      <c r="AC23" s="31">
        <f>IF((S23)=0,"",(AB23/S23))</f>
        <v>0</v>
      </c>
      <c r="AE23" s="24">
        <f>+'&gt;50 (100)'!AE23</f>
        <v>200</v>
      </c>
      <c r="AF23" s="29">
        <v>1</v>
      </c>
      <c r="AG23" s="26">
        <f>AF23*AE23</f>
        <v>200</v>
      </c>
      <c r="AH23" s="27"/>
      <c r="AI23" s="30">
        <f>AG23-Z23</f>
        <v>0</v>
      </c>
      <c r="AJ23" s="31">
        <f>IF((Z23)=0,"",(AI23/Z23))</f>
        <v>0</v>
      </c>
      <c r="AL23" s="24">
        <f>+'&gt;50 (100)'!AL23</f>
        <v>200</v>
      </c>
      <c r="AM23" s="29">
        <v>1</v>
      </c>
      <c r="AN23" s="26">
        <f>AM23*AL23</f>
        <v>200</v>
      </c>
      <c r="AO23" s="27"/>
      <c r="AP23" s="30">
        <f>AN23-AG23</f>
        <v>0</v>
      </c>
      <c r="AQ23" s="31">
        <f>IF((AG23)=0,"",(AP23/AG23))</f>
        <v>0</v>
      </c>
    </row>
    <row r="24" spans="2:43" x14ac:dyDescent="0.2">
      <c r="B24" s="21" t="s">
        <v>28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1" si="1">S24-L24</f>
        <v>0</v>
      </c>
      <c r="V24" s="31" t="str">
        <f t="shared" ref="V24:V59" si="2">IF((L24)=0,"",(U24/L24))</f>
        <v/>
      </c>
      <c r="X24" s="24"/>
      <c r="Y24" s="29">
        <v>1</v>
      </c>
      <c r="Z24" s="26">
        <f>Y24*X24</f>
        <v>0</v>
      </c>
      <c r="AA24" s="27"/>
      <c r="AB24" s="30">
        <f t="shared" ref="AB24:AB71" si="3">Z24-S24</f>
        <v>0</v>
      </c>
      <c r="AC24" s="31" t="str">
        <f t="shared" ref="AC24:AC59" si="4">IF((S24)=0,"",(AB24/S24))</f>
        <v/>
      </c>
      <c r="AE24" s="24"/>
      <c r="AF24" s="29">
        <v>1</v>
      </c>
      <c r="AG24" s="26">
        <f>AF24*AE24</f>
        <v>0</v>
      </c>
      <c r="AH24" s="27"/>
      <c r="AI24" s="30">
        <f t="shared" ref="AI24:AI59" si="5">AG24-Z24</f>
        <v>0</v>
      </c>
      <c r="AJ24" s="31" t="str">
        <f t="shared" ref="AJ24:AJ59" si="6">IF((Z24)=0,"",(AI24/Z24))</f>
        <v/>
      </c>
      <c r="AL24" s="24"/>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4"/>
      <c r="K25" s="29">
        <v>1</v>
      </c>
      <c r="L25" s="26">
        <f t="shared" ref="L25:L38" si="9">K25*J25</f>
        <v>0</v>
      </c>
      <c r="M25" s="27"/>
      <c r="N25" s="30">
        <f t="shared" ref="N25:N39" si="10">L25-H25</f>
        <v>0</v>
      </c>
      <c r="O25" s="31" t="str">
        <f t="shared" ref="O25:O39" si="11">IF((H25)=0,"",(N25/H25))</f>
        <v/>
      </c>
      <c r="Q25" s="24"/>
      <c r="R25" s="29">
        <v>1</v>
      </c>
      <c r="S25" s="26">
        <f t="shared" ref="S25:S38" si="12">R25*Q25</f>
        <v>0</v>
      </c>
      <c r="T25" s="27"/>
      <c r="U25" s="30">
        <f t="shared" si="1"/>
        <v>0</v>
      </c>
      <c r="V25" s="31" t="str">
        <f t="shared" si="2"/>
        <v/>
      </c>
      <c r="X25" s="24"/>
      <c r="Y25" s="29">
        <v>1</v>
      </c>
      <c r="Z25" s="26">
        <f t="shared" ref="Z25:Z38" si="13">Y25*X25</f>
        <v>0</v>
      </c>
      <c r="AA25" s="27"/>
      <c r="AB25" s="30">
        <f t="shared" si="3"/>
        <v>0</v>
      </c>
      <c r="AC25" s="31" t="str">
        <f t="shared" si="4"/>
        <v/>
      </c>
      <c r="AE25" s="24"/>
      <c r="AF25" s="29">
        <v>1</v>
      </c>
      <c r="AG25" s="26">
        <f t="shared" ref="AG25:AG38" si="14">AF25*AE25</f>
        <v>0</v>
      </c>
      <c r="AH25" s="27"/>
      <c r="AI25" s="30">
        <f t="shared" si="5"/>
        <v>0</v>
      </c>
      <c r="AJ25" s="31" t="str">
        <f t="shared" si="6"/>
        <v/>
      </c>
      <c r="AL25" s="24"/>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4"/>
      <c r="K26" s="29">
        <v>1</v>
      </c>
      <c r="L26" s="26">
        <f t="shared" si="9"/>
        <v>0</v>
      </c>
      <c r="M26" s="27"/>
      <c r="N26" s="30">
        <f t="shared" si="10"/>
        <v>0</v>
      </c>
      <c r="O26" s="31" t="str">
        <f t="shared" si="11"/>
        <v/>
      </c>
      <c r="Q26" s="24"/>
      <c r="R26" s="29">
        <v>1</v>
      </c>
      <c r="S26" s="26">
        <f t="shared" si="12"/>
        <v>0</v>
      </c>
      <c r="T26" s="27"/>
      <c r="U26" s="30">
        <f t="shared" si="1"/>
        <v>0</v>
      </c>
      <c r="V26" s="31" t="str">
        <f t="shared" si="2"/>
        <v/>
      </c>
      <c r="X26" s="24"/>
      <c r="Y26" s="29">
        <v>1</v>
      </c>
      <c r="Z26" s="26">
        <f t="shared" si="13"/>
        <v>0</v>
      </c>
      <c r="AA26" s="27"/>
      <c r="AB26" s="30">
        <f t="shared" si="3"/>
        <v>0</v>
      </c>
      <c r="AC26" s="31" t="str">
        <f t="shared" si="4"/>
        <v/>
      </c>
      <c r="AE26" s="24"/>
      <c r="AF26" s="29">
        <v>1</v>
      </c>
      <c r="AG26" s="26">
        <f t="shared" si="14"/>
        <v>0</v>
      </c>
      <c r="AH26" s="27"/>
      <c r="AI26" s="30">
        <f t="shared" si="5"/>
        <v>0</v>
      </c>
      <c r="AJ26" s="31" t="str">
        <f t="shared" si="6"/>
        <v/>
      </c>
      <c r="AL26" s="24"/>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4"/>
      <c r="K27" s="29">
        <v>1</v>
      </c>
      <c r="L27" s="26">
        <f t="shared" si="9"/>
        <v>0</v>
      </c>
      <c r="M27" s="27"/>
      <c r="N27" s="30">
        <f t="shared" si="10"/>
        <v>0</v>
      </c>
      <c r="O27" s="31" t="str">
        <f t="shared" si="11"/>
        <v/>
      </c>
      <c r="Q27" s="24"/>
      <c r="R27" s="29">
        <v>1</v>
      </c>
      <c r="S27" s="26">
        <f t="shared" si="12"/>
        <v>0</v>
      </c>
      <c r="T27" s="27"/>
      <c r="U27" s="30">
        <f t="shared" si="1"/>
        <v>0</v>
      </c>
      <c r="V27" s="31" t="str">
        <f t="shared" si="2"/>
        <v/>
      </c>
      <c r="X27" s="24"/>
      <c r="Y27" s="29">
        <v>1</v>
      </c>
      <c r="Z27" s="26">
        <f t="shared" si="13"/>
        <v>0</v>
      </c>
      <c r="AA27" s="27"/>
      <c r="AB27" s="30">
        <f t="shared" si="3"/>
        <v>0</v>
      </c>
      <c r="AC27" s="31" t="str">
        <f t="shared" si="4"/>
        <v/>
      </c>
      <c r="AE27" s="24"/>
      <c r="AF27" s="29">
        <v>1</v>
      </c>
      <c r="AG27" s="26">
        <f t="shared" si="14"/>
        <v>0</v>
      </c>
      <c r="AH27" s="27"/>
      <c r="AI27" s="30">
        <f t="shared" si="5"/>
        <v>0</v>
      </c>
      <c r="AJ27" s="31" t="str">
        <f t="shared" si="6"/>
        <v/>
      </c>
      <c r="AL27" s="24"/>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si="9"/>
        <v>0</v>
      </c>
      <c r="M28" s="27"/>
      <c r="N28" s="30">
        <f t="shared" si="10"/>
        <v>0</v>
      </c>
      <c r="O28" s="31" t="str">
        <f t="shared" si="11"/>
        <v/>
      </c>
      <c r="Q28" s="24"/>
      <c r="R28" s="29">
        <v>1</v>
      </c>
      <c r="S28" s="26">
        <f t="shared" si="12"/>
        <v>0</v>
      </c>
      <c r="T28" s="27"/>
      <c r="U28" s="30">
        <f t="shared" si="1"/>
        <v>0</v>
      </c>
      <c r="V28" s="31" t="str">
        <f t="shared" si="2"/>
        <v/>
      </c>
      <c r="X28" s="24"/>
      <c r="Y28" s="29">
        <v>1</v>
      </c>
      <c r="Z28" s="26">
        <f t="shared" si="13"/>
        <v>0</v>
      </c>
      <c r="AA28" s="27"/>
      <c r="AB28" s="30">
        <f t="shared" si="3"/>
        <v>0</v>
      </c>
      <c r="AC28" s="31" t="str">
        <f t="shared" si="4"/>
        <v/>
      </c>
      <c r="AE28" s="24"/>
      <c r="AF28" s="29">
        <v>1</v>
      </c>
      <c r="AG28" s="26">
        <f t="shared" si="14"/>
        <v>0</v>
      </c>
      <c r="AH28" s="27"/>
      <c r="AI28" s="30">
        <f t="shared" si="5"/>
        <v>0</v>
      </c>
      <c r="AJ28" s="31" t="str">
        <f t="shared" si="6"/>
        <v/>
      </c>
      <c r="AL28" s="24"/>
      <c r="AM28" s="29">
        <v>1</v>
      </c>
      <c r="AN28" s="26">
        <f t="shared" si="15"/>
        <v>0</v>
      </c>
      <c r="AO28" s="27"/>
      <c r="AP28" s="30">
        <f t="shared" si="7"/>
        <v>0</v>
      </c>
      <c r="AQ28" s="31" t="str">
        <f t="shared" si="8"/>
        <v/>
      </c>
    </row>
    <row r="29" spans="2:43" x14ac:dyDescent="0.2">
      <c r="B29" s="21" t="s">
        <v>29</v>
      </c>
      <c r="C29" s="21"/>
      <c r="D29" s="22" t="s">
        <v>74</v>
      </c>
      <c r="E29" s="23"/>
      <c r="F29" s="24">
        <f>+'&gt;50 (100)'!F29</f>
        <v>3.5691000000000002</v>
      </c>
      <c r="G29" s="51">
        <f>+$F$19</f>
        <v>1000</v>
      </c>
      <c r="H29" s="26">
        <f t="shared" si="0"/>
        <v>3569.1000000000004</v>
      </c>
      <c r="I29" s="27"/>
      <c r="J29" s="24">
        <f>+'&gt;50 (100)'!J29</f>
        <v>4.0776000000000003</v>
      </c>
      <c r="K29" s="51">
        <f>+$F$19</f>
        <v>1000</v>
      </c>
      <c r="L29" s="26">
        <f t="shared" si="9"/>
        <v>4077.6000000000004</v>
      </c>
      <c r="M29" s="27"/>
      <c r="N29" s="30">
        <f t="shared" si="10"/>
        <v>508.5</v>
      </c>
      <c r="O29" s="31">
        <f t="shared" si="11"/>
        <v>0.14247289232579641</v>
      </c>
      <c r="Q29" s="24">
        <f>+'&gt;50 (100)'!Q29</f>
        <v>4.3250000000000002</v>
      </c>
      <c r="R29" s="51">
        <f>+$F$19</f>
        <v>1000</v>
      </c>
      <c r="S29" s="26">
        <f t="shared" si="12"/>
        <v>4325</v>
      </c>
      <c r="T29" s="27"/>
      <c r="U29" s="30">
        <f t="shared" si="1"/>
        <v>247.39999999999964</v>
      </c>
      <c r="V29" s="31">
        <f t="shared" si="2"/>
        <v>6.0672944869531002E-2</v>
      </c>
      <c r="X29" s="24">
        <f>+'&gt;50 (100)'!X29</f>
        <v>4.5835999999999997</v>
      </c>
      <c r="Y29" s="51">
        <f>+$F$19</f>
        <v>1000</v>
      </c>
      <c r="Z29" s="26">
        <f t="shared" si="13"/>
        <v>4583.5999999999995</v>
      </c>
      <c r="AA29" s="27"/>
      <c r="AB29" s="30">
        <f t="shared" si="3"/>
        <v>258.59999999999945</v>
      </c>
      <c r="AC29" s="31">
        <f t="shared" si="4"/>
        <v>5.9791907514450744E-2</v>
      </c>
      <c r="AE29" s="24">
        <f>+'&gt;50 (100)'!AE29</f>
        <v>4.8148</v>
      </c>
      <c r="AF29" s="51">
        <f>+$F$19</f>
        <v>1000</v>
      </c>
      <c r="AG29" s="26">
        <f t="shared" si="14"/>
        <v>4814.8</v>
      </c>
      <c r="AH29" s="27"/>
      <c r="AI29" s="30">
        <f t="shared" si="5"/>
        <v>231.20000000000073</v>
      </c>
      <c r="AJ29" s="31">
        <f t="shared" si="6"/>
        <v>5.044070163190522E-2</v>
      </c>
      <c r="AL29" s="24">
        <f>+'&gt;50 (100)'!AL29</f>
        <v>4.9416000000000002</v>
      </c>
      <c r="AM29" s="51">
        <f>+$F$19</f>
        <v>1000</v>
      </c>
      <c r="AN29" s="26">
        <f t="shared" si="15"/>
        <v>4941.6000000000004</v>
      </c>
      <c r="AO29" s="27"/>
      <c r="AP29" s="30">
        <f t="shared" si="7"/>
        <v>126.80000000000018</v>
      </c>
      <c r="AQ29" s="31">
        <f t="shared" si="8"/>
        <v>2.6335465647586646E-2</v>
      </c>
    </row>
    <row r="30" spans="2:43" x14ac:dyDescent="0.2">
      <c r="B30" s="21" t="s">
        <v>31</v>
      </c>
      <c r="C30" s="21"/>
      <c r="D30" s="22"/>
      <c r="E30" s="23"/>
      <c r="F30" s="24"/>
      <c r="G30" s="25">
        <f t="shared" ref="G30" si="16">$F$18</f>
        <v>255500</v>
      </c>
      <c r="H30" s="26">
        <f t="shared" si="0"/>
        <v>0</v>
      </c>
      <c r="I30" s="27"/>
      <c r="J30" s="24"/>
      <c r="K30" s="25">
        <f t="shared" ref="K30:K38" si="17">$F$18</f>
        <v>255500</v>
      </c>
      <c r="L30" s="26">
        <f t="shared" si="9"/>
        <v>0</v>
      </c>
      <c r="M30" s="27"/>
      <c r="N30" s="30">
        <f t="shared" si="10"/>
        <v>0</v>
      </c>
      <c r="O30" s="31" t="str">
        <f t="shared" si="11"/>
        <v/>
      </c>
      <c r="Q30" s="24"/>
      <c r="R30" s="25">
        <f t="shared" ref="R30:R38" si="18">$F$18</f>
        <v>255500</v>
      </c>
      <c r="S30" s="26">
        <f t="shared" si="12"/>
        <v>0</v>
      </c>
      <c r="T30" s="27"/>
      <c r="U30" s="30">
        <f t="shared" si="1"/>
        <v>0</v>
      </c>
      <c r="V30" s="31" t="str">
        <f t="shared" si="2"/>
        <v/>
      </c>
      <c r="X30" s="24"/>
      <c r="Y30" s="25">
        <f t="shared" ref="Y30:Y38" si="19">$F$18</f>
        <v>255500</v>
      </c>
      <c r="Z30" s="26">
        <f t="shared" si="13"/>
        <v>0</v>
      </c>
      <c r="AA30" s="27"/>
      <c r="AB30" s="30">
        <f t="shared" si="3"/>
        <v>0</v>
      </c>
      <c r="AC30" s="31" t="str">
        <f t="shared" si="4"/>
        <v/>
      </c>
      <c r="AE30" s="24"/>
      <c r="AF30" s="25">
        <f t="shared" ref="AF30:AF38" si="20">$F$18</f>
        <v>255500</v>
      </c>
      <c r="AG30" s="26">
        <f t="shared" si="14"/>
        <v>0</v>
      </c>
      <c r="AH30" s="27"/>
      <c r="AI30" s="30">
        <f t="shared" si="5"/>
        <v>0</v>
      </c>
      <c r="AJ30" s="31" t="str">
        <f t="shared" si="6"/>
        <v/>
      </c>
      <c r="AL30" s="24"/>
      <c r="AM30" s="25">
        <f t="shared" ref="AM30:AM38" si="21">$F$18</f>
        <v>255500</v>
      </c>
      <c r="AN30" s="26">
        <f t="shared" si="15"/>
        <v>0</v>
      </c>
      <c r="AO30" s="27"/>
      <c r="AP30" s="30">
        <f t="shared" si="7"/>
        <v>0</v>
      </c>
      <c r="AQ30" s="31" t="str">
        <f t="shared" si="8"/>
        <v/>
      </c>
    </row>
    <row r="31" spans="2:43" x14ac:dyDescent="0.2">
      <c r="B31" s="21" t="s">
        <v>32</v>
      </c>
      <c r="C31" s="21"/>
      <c r="D31" s="22" t="s">
        <v>74</v>
      </c>
      <c r="E31" s="23"/>
      <c r="F31" s="24">
        <f>+'&gt;50 (100)'!F31</f>
        <v>0</v>
      </c>
      <c r="G31" s="51">
        <f>+$F$19</f>
        <v>1000</v>
      </c>
      <c r="H31" s="26">
        <f t="shared" si="0"/>
        <v>0</v>
      </c>
      <c r="I31" s="27"/>
      <c r="J31" s="24">
        <f>+'&gt;50 (100)'!J31</f>
        <v>-7.7109999999999998E-2</v>
      </c>
      <c r="K31" s="51">
        <f>+$F$19</f>
        <v>1000</v>
      </c>
      <c r="L31" s="26">
        <f t="shared" si="9"/>
        <v>-77.11</v>
      </c>
      <c r="M31" s="27"/>
      <c r="N31" s="30">
        <f t="shared" si="10"/>
        <v>-77.11</v>
      </c>
      <c r="O31" s="31" t="str">
        <f t="shared" si="11"/>
        <v/>
      </c>
      <c r="Q31" s="24">
        <f>+'&gt;50 (100)'!Q31</f>
        <v>0</v>
      </c>
      <c r="R31" s="51">
        <f>+$F$19</f>
        <v>1000</v>
      </c>
      <c r="S31" s="26">
        <f t="shared" si="12"/>
        <v>0</v>
      </c>
      <c r="T31" s="27"/>
      <c r="U31" s="30">
        <f t="shared" si="1"/>
        <v>77.11</v>
      </c>
      <c r="V31" s="31">
        <f t="shared" si="2"/>
        <v>-1</v>
      </c>
      <c r="X31" s="24">
        <f>+'&gt;50 (100)'!X31</f>
        <v>0</v>
      </c>
      <c r="Y31" s="51">
        <f>+$F$19</f>
        <v>1000</v>
      </c>
      <c r="Z31" s="26">
        <f t="shared" si="13"/>
        <v>0</v>
      </c>
      <c r="AA31" s="27"/>
      <c r="AB31" s="30">
        <f t="shared" si="3"/>
        <v>0</v>
      </c>
      <c r="AC31" s="31" t="str">
        <f t="shared" si="4"/>
        <v/>
      </c>
      <c r="AE31" s="24">
        <f>+'&gt;50 (100)'!AE31</f>
        <v>0</v>
      </c>
      <c r="AF31" s="51">
        <f>+$F$19</f>
        <v>1000</v>
      </c>
      <c r="AG31" s="26">
        <f t="shared" si="14"/>
        <v>0</v>
      </c>
      <c r="AH31" s="27"/>
      <c r="AI31" s="30">
        <f t="shared" si="5"/>
        <v>0</v>
      </c>
      <c r="AJ31" s="31" t="str">
        <f t="shared" si="6"/>
        <v/>
      </c>
      <c r="AL31" s="24">
        <f>+'&gt;50 (100)'!AL31</f>
        <v>0</v>
      </c>
      <c r="AM31" s="51">
        <f>+$F$19</f>
        <v>1000</v>
      </c>
      <c r="AN31" s="26">
        <f t="shared" si="15"/>
        <v>0</v>
      </c>
      <c r="AO31" s="27"/>
      <c r="AP31" s="30">
        <f t="shared" si="7"/>
        <v>0</v>
      </c>
      <c r="AQ31" s="31" t="str">
        <f t="shared" si="8"/>
        <v/>
      </c>
    </row>
    <row r="32" spans="2:43" x14ac:dyDescent="0.2">
      <c r="B32" s="33"/>
      <c r="C32" s="21"/>
      <c r="D32" s="22"/>
      <c r="E32" s="23"/>
      <c r="F32" s="24"/>
      <c r="G32" s="25">
        <f t="shared" ref="G32:G38" si="22">$F$18</f>
        <v>255500</v>
      </c>
      <c r="H32" s="26">
        <f t="shared" si="0"/>
        <v>0</v>
      </c>
      <c r="I32" s="27"/>
      <c r="J32" s="28"/>
      <c r="K32" s="25">
        <f t="shared" si="17"/>
        <v>255500</v>
      </c>
      <c r="L32" s="26">
        <f t="shared" si="9"/>
        <v>0</v>
      </c>
      <c r="M32" s="27"/>
      <c r="N32" s="30">
        <f t="shared" si="10"/>
        <v>0</v>
      </c>
      <c r="O32" s="31" t="str">
        <f t="shared" si="11"/>
        <v/>
      </c>
      <c r="Q32" s="28"/>
      <c r="R32" s="25">
        <f t="shared" si="18"/>
        <v>255500</v>
      </c>
      <c r="S32" s="26">
        <f t="shared" si="12"/>
        <v>0</v>
      </c>
      <c r="T32" s="27"/>
      <c r="U32" s="30">
        <f t="shared" si="1"/>
        <v>0</v>
      </c>
      <c r="V32" s="31" t="str">
        <f t="shared" si="2"/>
        <v/>
      </c>
      <c r="X32" s="28"/>
      <c r="Y32" s="25">
        <f t="shared" si="19"/>
        <v>255500</v>
      </c>
      <c r="Z32" s="26">
        <f t="shared" si="13"/>
        <v>0</v>
      </c>
      <c r="AA32" s="27"/>
      <c r="AB32" s="30">
        <f t="shared" si="3"/>
        <v>0</v>
      </c>
      <c r="AC32" s="31" t="str">
        <f t="shared" si="4"/>
        <v/>
      </c>
      <c r="AE32" s="28"/>
      <c r="AF32" s="25">
        <f t="shared" si="20"/>
        <v>255500</v>
      </c>
      <c r="AG32" s="26">
        <f t="shared" si="14"/>
        <v>0</v>
      </c>
      <c r="AH32" s="27"/>
      <c r="AI32" s="30">
        <f t="shared" si="5"/>
        <v>0</v>
      </c>
      <c r="AJ32" s="31" t="str">
        <f t="shared" si="6"/>
        <v/>
      </c>
      <c r="AL32" s="28"/>
      <c r="AM32" s="25">
        <f t="shared" si="21"/>
        <v>255500</v>
      </c>
      <c r="AN32" s="26">
        <f t="shared" si="15"/>
        <v>0</v>
      </c>
      <c r="AO32" s="27"/>
      <c r="AP32" s="30">
        <f t="shared" si="7"/>
        <v>0</v>
      </c>
      <c r="AQ32" s="31" t="str">
        <f t="shared" si="8"/>
        <v/>
      </c>
    </row>
    <row r="33" spans="2:43" x14ac:dyDescent="0.2">
      <c r="B33" s="33"/>
      <c r="C33" s="21"/>
      <c r="D33" s="22"/>
      <c r="E33" s="23"/>
      <c r="F33" s="24"/>
      <c r="G33" s="25">
        <f t="shared" si="22"/>
        <v>255500</v>
      </c>
      <c r="H33" s="26">
        <f t="shared" si="0"/>
        <v>0</v>
      </c>
      <c r="I33" s="27"/>
      <c r="J33" s="28"/>
      <c r="K33" s="25">
        <f t="shared" si="17"/>
        <v>255500</v>
      </c>
      <c r="L33" s="26">
        <f t="shared" si="9"/>
        <v>0</v>
      </c>
      <c r="M33" s="27"/>
      <c r="N33" s="30">
        <f t="shared" si="10"/>
        <v>0</v>
      </c>
      <c r="O33" s="31" t="str">
        <f t="shared" si="11"/>
        <v/>
      </c>
      <c r="Q33" s="28"/>
      <c r="R33" s="25">
        <f t="shared" si="18"/>
        <v>255500</v>
      </c>
      <c r="S33" s="26">
        <f t="shared" si="12"/>
        <v>0</v>
      </c>
      <c r="T33" s="27"/>
      <c r="U33" s="30">
        <f t="shared" si="1"/>
        <v>0</v>
      </c>
      <c r="V33" s="31" t="str">
        <f t="shared" si="2"/>
        <v/>
      </c>
      <c r="X33" s="28"/>
      <c r="Y33" s="25">
        <f t="shared" si="19"/>
        <v>255500</v>
      </c>
      <c r="Z33" s="26">
        <f t="shared" si="13"/>
        <v>0</v>
      </c>
      <c r="AA33" s="27"/>
      <c r="AB33" s="30">
        <f t="shared" si="3"/>
        <v>0</v>
      </c>
      <c r="AC33" s="31" t="str">
        <f t="shared" si="4"/>
        <v/>
      </c>
      <c r="AE33" s="28"/>
      <c r="AF33" s="25">
        <f t="shared" si="20"/>
        <v>255500</v>
      </c>
      <c r="AG33" s="26">
        <f t="shared" si="14"/>
        <v>0</v>
      </c>
      <c r="AH33" s="27"/>
      <c r="AI33" s="30">
        <f t="shared" si="5"/>
        <v>0</v>
      </c>
      <c r="AJ33" s="31" t="str">
        <f t="shared" si="6"/>
        <v/>
      </c>
      <c r="AL33" s="28"/>
      <c r="AM33" s="25">
        <f t="shared" si="21"/>
        <v>255500</v>
      </c>
      <c r="AN33" s="26">
        <f t="shared" si="15"/>
        <v>0</v>
      </c>
      <c r="AO33" s="27"/>
      <c r="AP33" s="30">
        <f t="shared" si="7"/>
        <v>0</v>
      </c>
      <c r="AQ33" s="31" t="str">
        <f t="shared" si="8"/>
        <v/>
      </c>
    </row>
    <row r="34" spans="2:43" x14ac:dyDescent="0.2">
      <c r="B34" s="33"/>
      <c r="C34" s="21"/>
      <c r="D34" s="22"/>
      <c r="E34" s="23"/>
      <c r="F34" s="24"/>
      <c r="G34" s="25">
        <f t="shared" si="22"/>
        <v>255500</v>
      </c>
      <c r="H34" s="26">
        <f t="shared" si="0"/>
        <v>0</v>
      </c>
      <c r="I34" s="27"/>
      <c r="J34" s="28"/>
      <c r="K34" s="25">
        <f t="shared" si="17"/>
        <v>255500</v>
      </c>
      <c r="L34" s="26">
        <f t="shared" si="9"/>
        <v>0</v>
      </c>
      <c r="M34" s="27"/>
      <c r="N34" s="30">
        <f t="shared" si="10"/>
        <v>0</v>
      </c>
      <c r="O34" s="31" t="str">
        <f t="shared" si="11"/>
        <v/>
      </c>
      <c r="Q34" s="28"/>
      <c r="R34" s="25">
        <f t="shared" si="18"/>
        <v>255500</v>
      </c>
      <c r="S34" s="26">
        <f t="shared" si="12"/>
        <v>0</v>
      </c>
      <c r="T34" s="27"/>
      <c r="U34" s="30">
        <f t="shared" si="1"/>
        <v>0</v>
      </c>
      <c r="V34" s="31" t="str">
        <f t="shared" si="2"/>
        <v/>
      </c>
      <c r="X34" s="28"/>
      <c r="Y34" s="25">
        <f t="shared" si="19"/>
        <v>255500</v>
      </c>
      <c r="Z34" s="26">
        <f t="shared" si="13"/>
        <v>0</v>
      </c>
      <c r="AA34" s="27"/>
      <c r="AB34" s="30">
        <f t="shared" si="3"/>
        <v>0</v>
      </c>
      <c r="AC34" s="31" t="str">
        <f t="shared" si="4"/>
        <v/>
      </c>
      <c r="AE34" s="28"/>
      <c r="AF34" s="25">
        <f t="shared" si="20"/>
        <v>255500</v>
      </c>
      <c r="AG34" s="26">
        <f t="shared" si="14"/>
        <v>0</v>
      </c>
      <c r="AH34" s="27"/>
      <c r="AI34" s="30">
        <f t="shared" si="5"/>
        <v>0</v>
      </c>
      <c r="AJ34" s="31" t="str">
        <f t="shared" si="6"/>
        <v/>
      </c>
      <c r="AL34" s="28"/>
      <c r="AM34" s="25">
        <f t="shared" si="21"/>
        <v>255500</v>
      </c>
      <c r="AN34" s="26">
        <f t="shared" si="15"/>
        <v>0</v>
      </c>
      <c r="AO34" s="27"/>
      <c r="AP34" s="30">
        <f t="shared" si="7"/>
        <v>0</v>
      </c>
      <c r="AQ34" s="31" t="str">
        <f t="shared" si="8"/>
        <v/>
      </c>
    </row>
    <row r="35" spans="2:43" x14ac:dyDescent="0.2">
      <c r="B35" s="33"/>
      <c r="C35" s="21"/>
      <c r="D35" s="22"/>
      <c r="E35" s="23"/>
      <c r="F35" s="24"/>
      <c r="G35" s="25">
        <f t="shared" si="22"/>
        <v>255500</v>
      </c>
      <c r="H35" s="26">
        <f t="shared" si="0"/>
        <v>0</v>
      </c>
      <c r="I35" s="27"/>
      <c r="J35" s="28"/>
      <c r="K35" s="25">
        <f t="shared" si="17"/>
        <v>255500</v>
      </c>
      <c r="L35" s="26">
        <f t="shared" si="9"/>
        <v>0</v>
      </c>
      <c r="M35" s="27"/>
      <c r="N35" s="30">
        <f t="shared" si="10"/>
        <v>0</v>
      </c>
      <c r="O35" s="31" t="str">
        <f t="shared" si="11"/>
        <v/>
      </c>
      <c r="Q35" s="28"/>
      <c r="R35" s="25">
        <f t="shared" si="18"/>
        <v>255500</v>
      </c>
      <c r="S35" s="26">
        <f t="shared" si="12"/>
        <v>0</v>
      </c>
      <c r="T35" s="27"/>
      <c r="U35" s="30">
        <f t="shared" si="1"/>
        <v>0</v>
      </c>
      <c r="V35" s="31" t="str">
        <f t="shared" si="2"/>
        <v/>
      </c>
      <c r="X35" s="28"/>
      <c r="Y35" s="25">
        <f t="shared" si="19"/>
        <v>255500</v>
      </c>
      <c r="Z35" s="26">
        <f t="shared" si="13"/>
        <v>0</v>
      </c>
      <c r="AA35" s="27"/>
      <c r="AB35" s="30">
        <f t="shared" si="3"/>
        <v>0</v>
      </c>
      <c r="AC35" s="31" t="str">
        <f t="shared" si="4"/>
        <v/>
      </c>
      <c r="AE35" s="28"/>
      <c r="AF35" s="25">
        <f t="shared" si="20"/>
        <v>255500</v>
      </c>
      <c r="AG35" s="26">
        <f t="shared" si="14"/>
        <v>0</v>
      </c>
      <c r="AH35" s="27"/>
      <c r="AI35" s="30">
        <f t="shared" si="5"/>
        <v>0</v>
      </c>
      <c r="AJ35" s="31" t="str">
        <f t="shared" si="6"/>
        <v/>
      </c>
      <c r="AL35" s="28"/>
      <c r="AM35" s="25">
        <f t="shared" si="21"/>
        <v>255500</v>
      </c>
      <c r="AN35" s="26">
        <f t="shared" si="15"/>
        <v>0</v>
      </c>
      <c r="AO35" s="27"/>
      <c r="AP35" s="30">
        <f t="shared" si="7"/>
        <v>0</v>
      </c>
      <c r="AQ35" s="31" t="str">
        <f t="shared" si="8"/>
        <v/>
      </c>
    </row>
    <row r="36" spans="2:43" x14ac:dyDescent="0.2">
      <c r="B36" s="33"/>
      <c r="C36" s="21"/>
      <c r="D36" s="22"/>
      <c r="E36" s="23"/>
      <c r="F36" s="24"/>
      <c r="G36" s="25">
        <f t="shared" si="22"/>
        <v>255500</v>
      </c>
      <c r="H36" s="26">
        <f t="shared" si="0"/>
        <v>0</v>
      </c>
      <c r="I36" s="27"/>
      <c r="J36" s="28"/>
      <c r="K36" s="25">
        <f t="shared" si="17"/>
        <v>255500</v>
      </c>
      <c r="L36" s="26">
        <f t="shared" si="9"/>
        <v>0</v>
      </c>
      <c r="M36" s="27"/>
      <c r="N36" s="30">
        <f t="shared" si="10"/>
        <v>0</v>
      </c>
      <c r="O36" s="31" t="str">
        <f t="shared" si="11"/>
        <v/>
      </c>
      <c r="Q36" s="28"/>
      <c r="R36" s="25">
        <f t="shared" si="18"/>
        <v>255500</v>
      </c>
      <c r="S36" s="26">
        <f t="shared" si="12"/>
        <v>0</v>
      </c>
      <c r="T36" s="27"/>
      <c r="U36" s="30">
        <f t="shared" si="1"/>
        <v>0</v>
      </c>
      <c r="V36" s="31" t="str">
        <f t="shared" si="2"/>
        <v/>
      </c>
      <c r="X36" s="28"/>
      <c r="Y36" s="25">
        <f t="shared" si="19"/>
        <v>255500</v>
      </c>
      <c r="Z36" s="26">
        <f t="shared" si="13"/>
        <v>0</v>
      </c>
      <c r="AA36" s="27"/>
      <c r="AB36" s="30">
        <f t="shared" si="3"/>
        <v>0</v>
      </c>
      <c r="AC36" s="31" t="str">
        <f t="shared" si="4"/>
        <v/>
      </c>
      <c r="AE36" s="28"/>
      <c r="AF36" s="25">
        <f t="shared" si="20"/>
        <v>255500</v>
      </c>
      <c r="AG36" s="26">
        <f t="shared" si="14"/>
        <v>0</v>
      </c>
      <c r="AH36" s="27"/>
      <c r="AI36" s="30">
        <f t="shared" si="5"/>
        <v>0</v>
      </c>
      <c r="AJ36" s="31" t="str">
        <f t="shared" si="6"/>
        <v/>
      </c>
      <c r="AL36" s="28"/>
      <c r="AM36" s="25">
        <f t="shared" si="21"/>
        <v>255500</v>
      </c>
      <c r="AN36" s="26">
        <f t="shared" si="15"/>
        <v>0</v>
      </c>
      <c r="AO36" s="27"/>
      <c r="AP36" s="30">
        <f t="shared" si="7"/>
        <v>0</v>
      </c>
      <c r="AQ36" s="31" t="str">
        <f t="shared" si="8"/>
        <v/>
      </c>
    </row>
    <row r="37" spans="2:43" x14ac:dyDescent="0.2">
      <c r="B37" s="33"/>
      <c r="C37" s="21"/>
      <c r="D37" s="22"/>
      <c r="E37" s="23"/>
      <c r="F37" s="24"/>
      <c r="G37" s="25">
        <f t="shared" si="22"/>
        <v>255500</v>
      </c>
      <c r="H37" s="26">
        <f t="shared" si="0"/>
        <v>0</v>
      </c>
      <c r="I37" s="27"/>
      <c r="J37" s="28"/>
      <c r="K37" s="25">
        <f t="shared" si="17"/>
        <v>255500</v>
      </c>
      <c r="L37" s="26">
        <f t="shared" si="9"/>
        <v>0</v>
      </c>
      <c r="M37" s="27"/>
      <c r="N37" s="30">
        <f t="shared" si="10"/>
        <v>0</v>
      </c>
      <c r="O37" s="31" t="str">
        <f t="shared" si="11"/>
        <v/>
      </c>
      <c r="Q37" s="28"/>
      <c r="R37" s="25">
        <f t="shared" si="18"/>
        <v>255500</v>
      </c>
      <c r="S37" s="26">
        <f t="shared" si="12"/>
        <v>0</v>
      </c>
      <c r="T37" s="27"/>
      <c r="U37" s="30">
        <f t="shared" si="1"/>
        <v>0</v>
      </c>
      <c r="V37" s="31" t="str">
        <f t="shared" si="2"/>
        <v/>
      </c>
      <c r="X37" s="28"/>
      <c r="Y37" s="25">
        <f t="shared" si="19"/>
        <v>255500</v>
      </c>
      <c r="Z37" s="26">
        <f t="shared" si="13"/>
        <v>0</v>
      </c>
      <c r="AA37" s="27"/>
      <c r="AB37" s="30">
        <f t="shared" si="3"/>
        <v>0</v>
      </c>
      <c r="AC37" s="31" t="str">
        <f t="shared" si="4"/>
        <v/>
      </c>
      <c r="AE37" s="28"/>
      <c r="AF37" s="25">
        <f t="shared" si="20"/>
        <v>255500</v>
      </c>
      <c r="AG37" s="26">
        <f t="shared" si="14"/>
        <v>0</v>
      </c>
      <c r="AH37" s="27"/>
      <c r="AI37" s="30">
        <f t="shared" si="5"/>
        <v>0</v>
      </c>
      <c r="AJ37" s="31" t="str">
        <f t="shared" si="6"/>
        <v/>
      </c>
      <c r="AL37" s="28"/>
      <c r="AM37" s="25">
        <f t="shared" si="21"/>
        <v>255500</v>
      </c>
      <c r="AN37" s="26">
        <f t="shared" si="15"/>
        <v>0</v>
      </c>
      <c r="AO37" s="27"/>
      <c r="AP37" s="30">
        <f t="shared" si="7"/>
        <v>0</v>
      </c>
      <c r="AQ37" s="31" t="str">
        <f t="shared" si="8"/>
        <v/>
      </c>
    </row>
    <row r="38" spans="2:43" x14ac:dyDescent="0.2">
      <c r="B38" s="33"/>
      <c r="C38" s="21"/>
      <c r="D38" s="22"/>
      <c r="E38" s="23"/>
      <c r="F38" s="24"/>
      <c r="G38" s="25">
        <f t="shared" si="22"/>
        <v>255500</v>
      </c>
      <c r="H38" s="26">
        <f t="shared" si="0"/>
        <v>0</v>
      </c>
      <c r="I38" s="27"/>
      <c r="J38" s="28"/>
      <c r="K38" s="25">
        <f t="shared" si="17"/>
        <v>255500</v>
      </c>
      <c r="L38" s="26">
        <f t="shared" si="9"/>
        <v>0</v>
      </c>
      <c r="M38" s="27"/>
      <c r="N38" s="30">
        <f t="shared" si="10"/>
        <v>0</v>
      </c>
      <c r="O38" s="31" t="str">
        <f t="shared" si="11"/>
        <v/>
      </c>
      <c r="Q38" s="28"/>
      <c r="R38" s="25">
        <f t="shared" si="18"/>
        <v>255500</v>
      </c>
      <c r="S38" s="26">
        <f t="shared" si="12"/>
        <v>0</v>
      </c>
      <c r="T38" s="27"/>
      <c r="U38" s="30">
        <f t="shared" si="1"/>
        <v>0</v>
      </c>
      <c r="V38" s="31" t="str">
        <f t="shared" si="2"/>
        <v/>
      </c>
      <c r="X38" s="28"/>
      <c r="Y38" s="25">
        <f t="shared" si="19"/>
        <v>255500</v>
      </c>
      <c r="Z38" s="26">
        <f t="shared" si="13"/>
        <v>0</v>
      </c>
      <c r="AA38" s="27"/>
      <c r="AB38" s="30">
        <f t="shared" si="3"/>
        <v>0</v>
      </c>
      <c r="AC38" s="31" t="str">
        <f t="shared" si="4"/>
        <v/>
      </c>
      <c r="AE38" s="28"/>
      <c r="AF38" s="25">
        <f t="shared" si="20"/>
        <v>255500</v>
      </c>
      <c r="AG38" s="26">
        <f t="shared" si="14"/>
        <v>0</v>
      </c>
      <c r="AH38" s="27"/>
      <c r="AI38" s="30">
        <f t="shared" si="5"/>
        <v>0</v>
      </c>
      <c r="AJ38" s="31" t="str">
        <f t="shared" si="6"/>
        <v/>
      </c>
      <c r="AL38" s="28"/>
      <c r="AM38" s="25">
        <f t="shared" si="21"/>
        <v>255500</v>
      </c>
      <c r="AN38" s="26">
        <f t="shared" si="15"/>
        <v>0</v>
      </c>
      <c r="AO38" s="27"/>
      <c r="AP38" s="30">
        <f t="shared" si="7"/>
        <v>0</v>
      </c>
      <c r="AQ38" s="31" t="str">
        <f t="shared" si="8"/>
        <v/>
      </c>
    </row>
    <row r="39" spans="2:43" s="45" customFormat="1" x14ac:dyDescent="0.2">
      <c r="B39" s="34" t="s">
        <v>33</v>
      </c>
      <c r="C39" s="35"/>
      <c r="D39" s="36"/>
      <c r="E39" s="35"/>
      <c r="F39" s="37"/>
      <c r="G39" s="38"/>
      <c r="H39" s="39">
        <f>SUM(H23:H38)</f>
        <v>3829.9200000000005</v>
      </c>
      <c r="I39" s="40"/>
      <c r="J39" s="41"/>
      <c r="K39" s="42"/>
      <c r="L39" s="39">
        <f>SUM(L23:L38)</f>
        <v>4200.4900000000007</v>
      </c>
      <c r="M39" s="40"/>
      <c r="N39" s="43">
        <f t="shared" si="10"/>
        <v>370.57000000000016</v>
      </c>
      <c r="O39" s="44">
        <f t="shared" si="11"/>
        <v>9.6756590215983651E-2</v>
      </c>
      <c r="Q39" s="41"/>
      <c r="R39" s="42"/>
      <c r="S39" s="39">
        <f>SUM(S23:S38)</f>
        <v>4525</v>
      </c>
      <c r="T39" s="40"/>
      <c r="U39" s="43">
        <f t="shared" si="1"/>
        <v>324.50999999999931</v>
      </c>
      <c r="V39" s="44">
        <f t="shared" si="2"/>
        <v>7.7255272599148966E-2</v>
      </c>
      <c r="X39" s="41"/>
      <c r="Y39" s="42"/>
      <c r="Z39" s="39">
        <f>SUM(Z23:Z38)</f>
        <v>4783.5999999999995</v>
      </c>
      <c r="AA39" s="40"/>
      <c r="AB39" s="43">
        <f t="shared" si="3"/>
        <v>258.59999999999945</v>
      </c>
      <c r="AC39" s="44">
        <f t="shared" si="4"/>
        <v>5.7149171270718113E-2</v>
      </c>
      <c r="AE39" s="41"/>
      <c r="AF39" s="42"/>
      <c r="AG39" s="39">
        <f>SUM(AG23:AG38)</f>
        <v>5014.8</v>
      </c>
      <c r="AH39" s="40"/>
      <c r="AI39" s="43">
        <f t="shared" si="5"/>
        <v>231.20000000000073</v>
      </c>
      <c r="AJ39" s="44">
        <f t="shared" si="6"/>
        <v>4.8331800317752478E-2</v>
      </c>
      <c r="AL39" s="41"/>
      <c r="AM39" s="42"/>
      <c r="AN39" s="39">
        <f>SUM(AN23:AN38)</f>
        <v>5141.6000000000004</v>
      </c>
      <c r="AO39" s="40"/>
      <c r="AP39" s="43">
        <f t="shared" si="7"/>
        <v>126.80000000000018</v>
      </c>
      <c r="AQ39" s="44">
        <f t="shared" si="8"/>
        <v>2.5285155938422305E-2</v>
      </c>
    </row>
    <row r="40" spans="2:43" ht="25.5" x14ac:dyDescent="0.2">
      <c r="B40" s="46" t="s">
        <v>34</v>
      </c>
      <c r="C40" s="21"/>
      <c r="D40" s="22" t="s">
        <v>74</v>
      </c>
      <c r="E40" s="23"/>
      <c r="F40" s="24">
        <f>+'&gt;50 (100)'!F40</f>
        <v>0</v>
      </c>
      <c r="G40" s="51">
        <f>+$F$19</f>
        <v>1000</v>
      </c>
      <c r="H40" s="26">
        <f>G40*F40</f>
        <v>0</v>
      </c>
      <c r="I40" s="27"/>
      <c r="J40" s="24">
        <f>+'&gt;50 (100)'!J40</f>
        <v>-0.35541499999999998</v>
      </c>
      <c r="K40" s="51">
        <f>+$F$19</f>
        <v>1000</v>
      </c>
      <c r="L40" s="26">
        <f>K40*J40</f>
        <v>-355.41499999999996</v>
      </c>
      <c r="M40" s="27"/>
      <c r="N40" s="30">
        <f>L40-H40</f>
        <v>-355.41499999999996</v>
      </c>
      <c r="O40" s="31" t="str">
        <f>IF((H40)=0,"",(N40/H40))</f>
        <v/>
      </c>
      <c r="Q40" s="24">
        <f>+'&gt;50 (100)'!Q40</f>
        <v>0</v>
      </c>
      <c r="R40" s="51">
        <f>+$F$19</f>
        <v>1000</v>
      </c>
      <c r="S40" s="26">
        <f>R40*Q40</f>
        <v>0</v>
      </c>
      <c r="T40" s="27"/>
      <c r="U40" s="30">
        <f t="shared" si="1"/>
        <v>355.41499999999996</v>
      </c>
      <c r="V40" s="31">
        <f t="shared" si="2"/>
        <v>-1</v>
      </c>
      <c r="X40" s="24">
        <f>+'&gt;50 (100)'!X40</f>
        <v>0</v>
      </c>
      <c r="Y40" s="51">
        <f>+$F$19</f>
        <v>1000</v>
      </c>
      <c r="Z40" s="26">
        <f>Y40*X40</f>
        <v>0</v>
      </c>
      <c r="AA40" s="27"/>
      <c r="AB40" s="30">
        <f t="shared" si="3"/>
        <v>0</v>
      </c>
      <c r="AC40" s="31" t="str">
        <f t="shared" si="4"/>
        <v/>
      </c>
      <c r="AE40" s="24">
        <f>+'&gt;50 (100)'!AE40</f>
        <v>0</v>
      </c>
      <c r="AF40" s="51">
        <f>+$F$19</f>
        <v>1000</v>
      </c>
      <c r="AG40" s="26">
        <f>AF40*AE40</f>
        <v>0</v>
      </c>
      <c r="AH40" s="27"/>
      <c r="AI40" s="30">
        <f t="shared" si="5"/>
        <v>0</v>
      </c>
      <c r="AJ40" s="31" t="str">
        <f t="shared" si="6"/>
        <v/>
      </c>
      <c r="AL40" s="24">
        <f>+'&gt;50 (100)'!AL40</f>
        <v>0</v>
      </c>
      <c r="AM40" s="51">
        <f>+$F$19</f>
        <v>1000</v>
      </c>
      <c r="AN40" s="26">
        <f>AM40*AL40</f>
        <v>0</v>
      </c>
      <c r="AO40" s="27"/>
      <c r="AP40" s="30">
        <f t="shared" si="7"/>
        <v>0</v>
      </c>
      <c r="AQ40" s="31" t="str">
        <f t="shared" si="8"/>
        <v/>
      </c>
    </row>
    <row r="41" spans="2:43" ht="38.25" x14ac:dyDescent="0.2">
      <c r="B41" s="178" t="s">
        <v>75</v>
      </c>
      <c r="C41" s="21"/>
      <c r="D41" s="22" t="s">
        <v>30</v>
      </c>
      <c r="E41" s="23"/>
      <c r="F41" s="24">
        <f>+'&gt;50 (100)'!F41</f>
        <v>0</v>
      </c>
      <c r="G41" s="51">
        <f>+F19</f>
        <v>1000</v>
      </c>
      <c r="H41" s="26">
        <f t="shared" ref="H41:H45" si="23">G41*F41</f>
        <v>0</v>
      </c>
      <c r="I41" s="47"/>
      <c r="J41" s="24">
        <f>+'&gt;50 (100)'!J41</f>
        <v>0.51319999999999999</v>
      </c>
      <c r="K41" s="25">
        <f>+$G$41</f>
        <v>1000</v>
      </c>
      <c r="L41" s="26">
        <f t="shared" ref="L41:L45" si="24">K41*J41</f>
        <v>513.20000000000005</v>
      </c>
      <c r="M41" s="48"/>
      <c r="N41" s="30">
        <f t="shared" ref="N41:N45" si="25">L41-H41</f>
        <v>513.20000000000005</v>
      </c>
      <c r="O41" s="31" t="str">
        <f t="shared" ref="O41:O65" si="26">IF((H41)=0,"",(N41/H41))</f>
        <v/>
      </c>
      <c r="Q41" s="24">
        <f>+'&gt;50 (100)'!Q41</f>
        <v>0</v>
      </c>
      <c r="R41" s="25">
        <f>+$G$41</f>
        <v>1000</v>
      </c>
      <c r="S41" s="26">
        <f t="shared" ref="S41:S43" si="27">R41*Q41</f>
        <v>0</v>
      </c>
      <c r="T41" s="48"/>
      <c r="U41" s="30">
        <f t="shared" si="1"/>
        <v>-513.20000000000005</v>
      </c>
      <c r="V41" s="31">
        <f t="shared" si="2"/>
        <v>-1</v>
      </c>
      <c r="X41" s="24">
        <f>+'&gt;50 (100)'!X41</f>
        <v>0</v>
      </c>
      <c r="Y41" s="25">
        <f>+$G$41</f>
        <v>1000</v>
      </c>
      <c r="Z41" s="26">
        <f t="shared" ref="Z41:Z43" si="28">Y41*X41</f>
        <v>0</v>
      </c>
      <c r="AA41" s="48"/>
      <c r="AB41" s="30">
        <f t="shared" si="3"/>
        <v>0</v>
      </c>
      <c r="AC41" s="31" t="str">
        <f t="shared" si="4"/>
        <v/>
      </c>
      <c r="AE41" s="24">
        <f>+'&gt;50 (100)'!AE41</f>
        <v>0</v>
      </c>
      <c r="AF41" s="51">
        <f>$F$19</f>
        <v>1000</v>
      </c>
      <c r="AG41" s="26">
        <f t="shared" ref="AG41:AG43" si="29">AF41*AE41</f>
        <v>0</v>
      </c>
      <c r="AH41" s="48"/>
      <c r="AI41" s="30">
        <f t="shared" si="5"/>
        <v>0</v>
      </c>
      <c r="AJ41" s="31" t="str">
        <f t="shared" si="6"/>
        <v/>
      </c>
      <c r="AL41" s="24">
        <f>+'&gt;50 (100)'!AL41</f>
        <v>0</v>
      </c>
      <c r="AM41" s="25">
        <f>+$G$41</f>
        <v>1000</v>
      </c>
      <c r="AN41" s="26">
        <f t="shared" ref="AN41:AN43" si="30">AM41*AL41</f>
        <v>0</v>
      </c>
      <c r="AO41" s="48"/>
      <c r="AP41" s="30">
        <f t="shared" si="7"/>
        <v>0</v>
      </c>
      <c r="AQ41" s="31" t="str">
        <f t="shared" si="8"/>
        <v/>
      </c>
    </row>
    <row r="42" spans="2:43" ht="38.25" x14ac:dyDescent="0.2">
      <c r="B42" s="46" t="str">
        <f>+'&gt;50 (100)'!B42</f>
        <v xml:space="preserve">Deferral/Variance Account Disposition Rate Rider -  Global Adjustment </v>
      </c>
      <c r="C42" s="21"/>
      <c r="D42" s="22" t="s">
        <v>30</v>
      </c>
      <c r="E42" s="23"/>
      <c r="F42" s="24"/>
      <c r="G42" s="25">
        <f t="shared" ref="G42:G43" si="31">$F$18</f>
        <v>255500</v>
      </c>
      <c r="H42" s="26">
        <f t="shared" si="23"/>
        <v>0</v>
      </c>
      <c r="I42" s="47"/>
      <c r="J42" s="24">
        <f>+'&gt;50 (100)'!J42</f>
        <v>2.81E-3</v>
      </c>
      <c r="K42" s="25">
        <f t="shared" ref="K42" si="32">$F$18</f>
        <v>255500</v>
      </c>
      <c r="L42" s="26">
        <f t="shared" si="24"/>
        <v>717.95500000000004</v>
      </c>
      <c r="M42" s="48"/>
      <c r="N42" s="30">
        <f t="shared" si="25"/>
        <v>717.95500000000004</v>
      </c>
      <c r="O42" s="31" t="str">
        <f t="shared" si="26"/>
        <v/>
      </c>
      <c r="Q42" s="28"/>
      <c r="R42" s="25">
        <f t="shared" ref="R42:R43" si="33">$F$18</f>
        <v>255500</v>
      </c>
      <c r="S42" s="26">
        <f t="shared" si="27"/>
        <v>0</v>
      </c>
      <c r="T42" s="48"/>
      <c r="U42" s="30">
        <f t="shared" si="1"/>
        <v>-717.95500000000004</v>
      </c>
      <c r="V42" s="31">
        <f t="shared" si="2"/>
        <v>-1</v>
      </c>
      <c r="X42" s="28"/>
      <c r="Y42" s="25">
        <f t="shared" ref="Y42:Y43" si="34">$F$18</f>
        <v>255500</v>
      </c>
      <c r="Z42" s="26">
        <f t="shared" si="28"/>
        <v>0</v>
      </c>
      <c r="AA42" s="48"/>
      <c r="AB42" s="30">
        <f t="shared" si="3"/>
        <v>0</v>
      </c>
      <c r="AC42" s="31" t="str">
        <f t="shared" si="4"/>
        <v/>
      </c>
      <c r="AE42" s="28"/>
      <c r="AF42" s="25">
        <f t="shared" ref="AF42:AF43" si="35">$F$18</f>
        <v>255500</v>
      </c>
      <c r="AG42" s="26">
        <f t="shared" si="29"/>
        <v>0</v>
      </c>
      <c r="AH42" s="48"/>
      <c r="AI42" s="30">
        <f t="shared" si="5"/>
        <v>0</v>
      </c>
      <c r="AJ42" s="31" t="str">
        <f t="shared" si="6"/>
        <v/>
      </c>
      <c r="AL42" s="28"/>
      <c r="AM42" s="25">
        <f t="shared" ref="AM42:AM43" si="36">$F$18</f>
        <v>255500</v>
      </c>
      <c r="AN42" s="26">
        <f t="shared" si="30"/>
        <v>0</v>
      </c>
      <c r="AO42" s="48"/>
      <c r="AP42" s="30">
        <f t="shared" si="7"/>
        <v>0</v>
      </c>
      <c r="AQ42" s="31" t="str">
        <f t="shared" si="8"/>
        <v/>
      </c>
    </row>
    <row r="43" spans="2:43" ht="38.25" x14ac:dyDescent="0.2">
      <c r="B43" s="46" t="str">
        <f>+'&gt;50 (100)'!B43</f>
        <v>Deferral / Variance Accounts Balances (excluding Global Adj.) - NON-WMP</v>
      </c>
      <c r="C43" s="21"/>
      <c r="D43" s="22" t="s">
        <v>74</v>
      </c>
      <c r="E43" s="23"/>
      <c r="F43" s="24"/>
      <c r="G43" s="25">
        <f t="shared" si="31"/>
        <v>255500</v>
      </c>
      <c r="H43" s="26">
        <f t="shared" si="23"/>
        <v>0</v>
      </c>
      <c r="I43" s="47"/>
      <c r="J43" s="24">
        <f>+'&gt;50 (100)'!J43</f>
        <v>-0.63453599999999999</v>
      </c>
      <c r="K43" s="25">
        <f>+$G$41</f>
        <v>1000</v>
      </c>
      <c r="L43" s="26">
        <f t="shared" si="24"/>
        <v>-634.53599999999994</v>
      </c>
      <c r="M43" s="48"/>
      <c r="N43" s="30">
        <f t="shared" si="25"/>
        <v>-634.53599999999994</v>
      </c>
      <c r="O43" s="31" t="str">
        <f t="shared" si="26"/>
        <v/>
      </c>
      <c r="Q43" s="28"/>
      <c r="R43" s="25">
        <f t="shared" si="33"/>
        <v>255500</v>
      </c>
      <c r="S43" s="26">
        <f t="shared" si="27"/>
        <v>0</v>
      </c>
      <c r="T43" s="48"/>
      <c r="U43" s="30">
        <f t="shared" si="1"/>
        <v>634.53599999999994</v>
      </c>
      <c r="V43" s="31">
        <f t="shared" si="2"/>
        <v>-1</v>
      </c>
      <c r="X43" s="28"/>
      <c r="Y43" s="25">
        <f t="shared" si="34"/>
        <v>255500</v>
      </c>
      <c r="Z43" s="26">
        <f t="shared" si="28"/>
        <v>0</v>
      </c>
      <c r="AA43" s="48"/>
      <c r="AB43" s="30">
        <f t="shared" si="3"/>
        <v>0</v>
      </c>
      <c r="AC43" s="31" t="str">
        <f t="shared" si="4"/>
        <v/>
      </c>
      <c r="AE43" s="28"/>
      <c r="AF43" s="25">
        <f t="shared" si="35"/>
        <v>255500</v>
      </c>
      <c r="AG43" s="26">
        <f t="shared" si="29"/>
        <v>0</v>
      </c>
      <c r="AH43" s="48"/>
      <c r="AI43" s="30">
        <f t="shared" si="5"/>
        <v>0</v>
      </c>
      <c r="AJ43" s="31" t="str">
        <f t="shared" si="6"/>
        <v/>
      </c>
      <c r="AL43" s="28"/>
      <c r="AM43" s="25">
        <f t="shared" si="36"/>
        <v>255500</v>
      </c>
      <c r="AN43" s="26">
        <f t="shared" si="30"/>
        <v>0</v>
      </c>
      <c r="AO43" s="48"/>
      <c r="AP43" s="30">
        <f t="shared" si="7"/>
        <v>0</v>
      </c>
      <c r="AQ43" s="31" t="str">
        <f t="shared" si="8"/>
        <v/>
      </c>
    </row>
    <row r="44" spans="2:43" x14ac:dyDescent="0.2">
      <c r="B44" s="49" t="s">
        <v>35</v>
      </c>
      <c r="C44" s="21"/>
      <c r="D44" s="22" t="s">
        <v>74</v>
      </c>
      <c r="E44" s="23"/>
      <c r="F44" s="50">
        <v>2.3539999999999998E-2</v>
      </c>
      <c r="G44" s="51">
        <f>+$F$19</f>
        <v>1000</v>
      </c>
      <c r="H44" s="26">
        <f>G44*F44</f>
        <v>23.54</v>
      </c>
      <c r="I44" s="27"/>
      <c r="J44" s="52">
        <v>2.5260000000000001E-2</v>
      </c>
      <c r="K44" s="51">
        <f>+$F$19</f>
        <v>1000</v>
      </c>
      <c r="L44" s="26">
        <f>K44*J44</f>
        <v>25.26</v>
      </c>
      <c r="M44" s="27"/>
      <c r="N44" s="30">
        <f>L44-H44</f>
        <v>1.7200000000000024</v>
      </c>
      <c r="O44" s="31">
        <f>IF((H44)=0,"",(N44/H44))</f>
        <v>7.3067119796091859E-2</v>
      </c>
      <c r="Q44" s="52">
        <v>2.5489999999999999E-2</v>
      </c>
      <c r="R44" s="51">
        <f>+$F$19</f>
        <v>1000</v>
      </c>
      <c r="S44" s="26">
        <f>R44*Q44</f>
        <v>25.49</v>
      </c>
      <c r="T44" s="27"/>
      <c r="U44" s="30">
        <f t="shared" si="1"/>
        <v>0.22999999999999687</v>
      </c>
      <c r="V44" s="31">
        <f t="shared" si="2"/>
        <v>9.1053048297702645E-3</v>
      </c>
      <c r="X44" s="52">
        <v>2.555E-2</v>
      </c>
      <c r="Y44" s="51">
        <f>+$F$19</f>
        <v>1000</v>
      </c>
      <c r="Z44" s="26">
        <f>Y44*X44</f>
        <v>25.55</v>
      </c>
      <c r="AA44" s="27"/>
      <c r="AB44" s="30">
        <f t="shared" si="3"/>
        <v>6.0000000000002274E-2</v>
      </c>
      <c r="AC44" s="31">
        <f t="shared" si="4"/>
        <v>2.353864260494401E-3</v>
      </c>
      <c r="AE44" s="52">
        <v>2.5569999999999999E-2</v>
      </c>
      <c r="AF44" s="51">
        <f>+$F$19</f>
        <v>1000</v>
      </c>
      <c r="AG44" s="26">
        <f>AF44*AE44</f>
        <v>25.57</v>
      </c>
      <c r="AH44" s="27"/>
      <c r="AI44" s="30">
        <f t="shared" si="5"/>
        <v>1.9999999999999574E-2</v>
      </c>
      <c r="AJ44" s="31">
        <f t="shared" si="6"/>
        <v>7.8277886497062912E-4</v>
      </c>
      <c r="AL44" s="52">
        <v>2.5579999999999999E-2</v>
      </c>
      <c r="AM44" s="51">
        <f>+$F$19</f>
        <v>1000</v>
      </c>
      <c r="AN44" s="26">
        <f>AM44*AL44</f>
        <v>25.58</v>
      </c>
      <c r="AO44" s="27"/>
      <c r="AP44" s="30">
        <f t="shared" si="7"/>
        <v>9.9999999999980105E-3</v>
      </c>
      <c r="AQ44" s="31">
        <f t="shared" si="8"/>
        <v>3.9108330074298046E-4</v>
      </c>
    </row>
    <row r="45" spans="2:43" x14ac:dyDescent="0.2">
      <c r="B45" s="49" t="s">
        <v>36</v>
      </c>
      <c r="C45" s="21"/>
      <c r="D45" s="22"/>
      <c r="E45" s="23"/>
      <c r="F45" s="53">
        <f>IF(ISBLANK(D16)=TRUE, 0, IF(D16="TOU", 0.64*$F$55+0.18*$F$56+0.18*$F$57, IF(AND(D16="non-TOU", G59&gt;0), F59,F58)))</f>
        <v>0.10214000000000001</v>
      </c>
      <c r="G45" s="54">
        <f>$F$18*(1+$F$74)-$F$18</f>
        <v>9146.9000000000233</v>
      </c>
      <c r="H45" s="26">
        <f t="shared" si="23"/>
        <v>934.2643660000025</v>
      </c>
      <c r="I45" s="27"/>
      <c r="J45" s="55">
        <f>0.64*$J$55+0.18*$J$56+0.18*$J$57</f>
        <v>0.10214000000000001</v>
      </c>
      <c r="K45" s="54">
        <f>$F$18*(1+$J$74)-$F$18</f>
        <v>8559.25</v>
      </c>
      <c r="L45" s="26">
        <f t="shared" si="24"/>
        <v>874.24179500000002</v>
      </c>
      <c r="M45" s="27"/>
      <c r="N45" s="30">
        <f t="shared" si="25"/>
        <v>-60.022571000002472</v>
      </c>
      <c r="O45" s="31">
        <f t="shared" si="26"/>
        <v>-6.4245810055868394E-2</v>
      </c>
      <c r="Q45" s="55">
        <f>0.64*$Q$55+0.18*$Q$56+0.18*$Q$57</f>
        <v>0.10214000000000001</v>
      </c>
      <c r="R45" s="54">
        <f>$F$18*(1+Q74)-$F$18</f>
        <v>8559.25</v>
      </c>
      <c r="S45" s="26">
        <f t="shared" ref="S45" si="37">R45*Q45</f>
        <v>874.24179500000002</v>
      </c>
      <c r="T45" s="27"/>
      <c r="U45" s="30">
        <f t="shared" si="1"/>
        <v>0</v>
      </c>
      <c r="V45" s="31">
        <f t="shared" si="2"/>
        <v>0</v>
      </c>
      <c r="X45" s="55">
        <f>0.64*$X$55+0.18*$X$56+0.18*$X$57</f>
        <v>0.10214000000000001</v>
      </c>
      <c r="Y45" s="54">
        <f>$F$18*(1+X74)-$F$18</f>
        <v>8559.25</v>
      </c>
      <c r="Z45" s="26">
        <f t="shared" ref="Z45" si="38">Y45*X45</f>
        <v>874.24179500000002</v>
      </c>
      <c r="AA45" s="27"/>
      <c r="AB45" s="30">
        <f t="shared" si="3"/>
        <v>0</v>
      </c>
      <c r="AC45" s="31">
        <f t="shared" si="4"/>
        <v>0</v>
      </c>
      <c r="AE45" s="55">
        <f>0.64*$AE$55+0.18*$AE$56+0.18*$AE$57</f>
        <v>0.10214000000000001</v>
      </c>
      <c r="AF45" s="54">
        <f>$F$18*(1+AE74)-$F$18</f>
        <v>8559.25</v>
      </c>
      <c r="AG45" s="26">
        <f t="shared" ref="AG45" si="39">AF45*AE45</f>
        <v>874.24179500000002</v>
      </c>
      <c r="AH45" s="27"/>
      <c r="AI45" s="30">
        <f t="shared" si="5"/>
        <v>0</v>
      </c>
      <c r="AJ45" s="31">
        <f t="shared" si="6"/>
        <v>0</v>
      </c>
      <c r="AL45" s="55">
        <f>0.64*$AL$55+0.18*$AL$56+0.18*$AL$57</f>
        <v>0.10214000000000001</v>
      </c>
      <c r="AM45" s="54">
        <f>$F$18*(1+AL74)-$F$18</f>
        <v>8559.25</v>
      </c>
      <c r="AN45" s="26">
        <f t="shared" ref="AN45" si="40">AM45*AL45</f>
        <v>874.24179500000002</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4787.7243660000031</v>
      </c>
      <c r="I47" s="40"/>
      <c r="J47" s="59"/>
      <c r="K47" s="61"/>
      <c r="L47" s="60">
        <f>SUM(L40:L46)+L39</f>
        <v>5341.1957950000015</v>
      </c>
      <c r="M47" s="40"/>
      <c r="N47" s="43">
        <f t="shared" ref="N47:N65" si="41">L47-H47</f>
        <v>553.47142899999835</v>
      </c>
      <c r="O47" s="44">
        <f t="shared" si="26"/>
        <v>0.11560219149842303</v>
      </c>
      <c r="Q47" s="59"/>
      <c r="R47" s="61"/>
      <c r="S47" s="60">
        <f>SUM(S40:S46)+S39</f>
        <v>5424.7317949999997</v>
      </c>
      <c r="T47" s="40"/>
      <c r="U47" s="43">
        <f t="shared" si="1"/>
        <v>83.535999999998239</v>
      </c>
      <c r="V47" s="44">
        <f t="shared" si="2"/>
        <v>1.5639943414581043E-2</v>
      </c>
      <c r="X47" s="59"/>
      <c r="Y47" s="61"/>
      <c r="Z47" s="60">
        <f>SUM(Z40:Z46)+Z39</f>
        <v>5683.3917949999995</v>
      </c>
      <c r="AA47" s="40"/>
      <c r="AB47" s="43">
        <f t="shared" si="3"/>
        <v>258.65999999999985</v>
      </c>
      <c r="AC47" s="44">
        <f t="shared" si="4"/>
        <v>4.7681619990578697E-2</v>
      </c>
      <c r="AE47" s="59"/>
      <c r="AF47" s="61"/>
      <c r="AG47" s="60">
        <f>SUM(AG40:AG46)+AG39</f>
        <v>5914.6117950000007</v>
      </c>
      <c r="AH47" s="40"/>
      <c r="AI47" s="43">
        <f t="shared" si="5"/>
        <v>231.22000000000116</v>
      </c>
      <c r="AJ47" s="44">
        <f t="shared" si="6"/>
        <v>4.0683452476990664E-2</v>
      </c>
      <c r="AL47" s="59"/>
      <c r="AM47" s="61"/>
      <c r="AN47" s="60">
        <f>SUM(AN40:AN46)+AN39</f>
        <v>6041.4217950000002</v>
      </c>
      <c r="AO47" s="40"/>
      <c r="AP47" s="43">
        <f t="shared" si="7"/>
        <v>126.80999999999949</v>
      </c>
      <c r="AQ47" s="44">
        <f t="shared" si="8"/>
        <v>2.1440122259114298E-2</v>
      </c>
    </row>
    <row r="48" spans="2:43" x14ac:dyDescent="0.2">
      <c r="B48" s="27" t="s">
        <v>39</v>
      </c>
      <c r="C48" s="27"/>
      <c r="D48" s="62" t="s">
        <v>74</v>
      </c>
      <c r="E48" s="63"/>
      <c r="F48" s="28">
        <v>2.9072</v>
      </c>
      <c r="G48" s="64">
        <f>+$F$19</f>
        <v>1000</v>
      </c>
      <c r="H48" s="26">
        <f>G48*F48</f>
        <v>2907.2</v>
      </c>
      <c r="I48" s="27"/>
      <c r="J48" s="28">
        <f>+F48</f>
        <v>2.9072</v>
      </c>
      <c r="K48" s="64">
        <f>+$F$19</f>
        <v>1000</v>
      </c>
      <c r="L48" s="26">
        <f>K48*J48</f>
        <v>2907.2</v>
      </c>
      <c r="M48" s="27"/>
      <c r="N48" s="30">
        <f t="shared" si="41"/>
        <v>0</v>
      </c>
      <c r="O48" s="31">
        <f t="shared" si="26"/>
        <v>0</v>
      </c>
      <c r="Q48" s="28">
        <f>+$J48</f>
        <v>2.9072</v>
      </c>
      <c r="R48" s="64">
        <f>+$F$19</f>
        <v>1000</v>
      </c>
      <c r="S48" s="26">
        <f>R48*Q48</f>
        <v>2907.2</v>
      </c>
      <c r="T48" s="27"/>
      <c r="U48" s="30">
        <f t="shared" si="1"/>
        <v>0</v>
      </c>
      <c r="V48" s="31">
        <f t="shared" si="2"/>
        <v>0</v>
      </c>
      <c r="X48" s="28">
        <f>+$J48</f>
        <v>2.9072</v>
      </c>
      <c r="Y48" s="64">
        <f>+$F$19</f>
        <v>1000</v>
      </c>
      <c r="Z48" s="26">
        <f>Y48*X48</f>
        <v>2907.2</v>
      </c>
      <c r="AA48" s="27"/>
      <c r="AB48" s="30">
        <f t="shared" si="3"/>
        <v>0</v>
      </c>
      <c r="AC48" s="31">
        <f t="shared" si="4"/>
        <v>0</v>
      </c>
      <c r="AE48" s="28">
        <f>+$J48</f>
        <v>2.9072</v>
      </c>
      <c r="AF48" s="64">
        <f>+$F$19</f>
        <v>1000</v>
      </c>
      <c r="AG48" s="26">
        <f>AF48*AE48</f>
        <v>2907.2</v>
      </c>
      <c r="AH48" s="27"/>
      <c r="AI48" s="30">
        <f t="shared" si="5"/>
        <v>0</v>
      </c>
      <c r="AJ48" s="31">
        <f t="shared" si="6"/>
        <v>0</v>
      </c>
      <c r="AL48" s="28">
        <f>+$J48</f>
        <v>2.9072</v>
      </c>
      <c r="AM48" s="64">
        <f>+$F$19</f>
        <v>1000</v>
      </c>
      <c r="AN48" s="26">
        <f>AM48*AL48</f>
        <v>2907.2</v>
      </c>
      <c r="AO48" s="27"/>
      <c r="AP48" s="30">
        <f t="shared" si="7"/>
        <v>0</v>
      </c>
      <c r="AQ48" s="31">
        <f t="shared" si="8"/>
        <v>0</v>
      </c>
    </row>
    <row r="49" spans="2:43" ht="25.5" x14ac:dyDescent="0.2">
      <c r="B49" s="66" t="s">
        <v>40</v>
      </c>
      <c r="C49" s="27"/>
      <c r="D49" s="62" t="s">
        <v>74</v>
      </c>
      <c r="E49" s="63"/>
      <c r="F49" s="28">
        <v>1.6232</v>
      </c>
      <c r="G49" s="64">
        <f>G48</f>
        <v>1000</v>
      </c>
      <c r="H49" s="26">
        <f>G49*F49</f>
        <v>1623.2</v>
      </c>
      <c r="I49" s="27"/>
      <c r="J49" s="28">
        <f>+F49</f>
        <v>1.6232</v>
      </c>
      <c r="K49" s="64">
        <f>K48</f>
        <v>1000</v>
      </c>
      <c r="L49" s="26">
        <f>K49*J49</f>
        <v>1623.2</v>
      </c>
      <c r="M49" s="27"/>
      <c r="N49" s="30">
        <f t="shared" si="41"/>
        <v>0</v>
      </c>
      <c r="O49" s="31">
        <f t="shared" si="26"/>
        <v>0</v>
      </c>
      <c r="Q49" s="28">
        <f>+$J49</f>
        <v>1.6232</v>
      </c>
      <c r="R49" s="64">
        <f>R48</f>
        <v>1000</v>
      </c>
      <c r="S49" s="26">
        <f>R49*Q49</f>
        <v>1623.2</v>
      </c>
      <c r="T49" s="27"/>
      <c r="U49" s="30">
        <f t="shared" si="1"/>
        <v>0</v>
      </c>
      <c r="V49" s="31">
        <f t="shared" si="2"/>
        <v>0</v>
      </c>
      <c r="X49" s="28">
        <f>+$J49</f>
        <v>1.6232</v>
      </c>
      <c r="Y49" s="64">
        <f>Y48</f>
        <v>1000</v>
      </c>
      <c r="Z49" s="26">
        <f>Y49*X49</f>
        <v>1623.2</v>
      </c>
      <c r="AA49" s="27"/>
      <c r="AB49" s="30">
        <f t="shared" si="3"/>
        <v>0</v>
      </c>
      <c r="AC49" s="31">
        <f t="shared" si="4"/>
        <v>0</v>
      </c>
      <c r="AE49" s="28">
        <f>+$J49</f>
        <v>1.6232</v>
      </c>
      <c r="AF49" s="64">
        <f>AF48</f>
        <v>1000</v>
      </c>
      <c r="AG49" s="26">
        <f>AF49*AE49</f>
        <v>1623.2</v>
      </c>
      <c r="AH49" s="27"/>
      <c r="AI49" s="30">
        <f t="shared" si="5"/>
        <v>0</v>
      </c>
      <c r="AJ49" s="31">
        <f t="shared" si="6"/>
        <v>0</v>
      </c>
      <c r="AL49" s="28">
        <f>+$J49</f>
        <v>1.6232</v>
      </c>
      <c r="AM49" s="64">
        <f>AM48</f>
        <v>1000</v>
      </c>
      <c r="AN49" s="26">
        <f>AM49*AL49</f>
        <v>1623.2</v>
      </c>
      <c r="AO49" s="27"/>
      <c r="AP49" s="30">
        <f t="shared" si="7"/>
        <v>0</v>
      </c>
      <c r="AQ49" s="31">
        <f t="shared" si="8"/>
        <v>0</v>
      </c>
    </row>
    <row r="50" spans="2:43" ht="25.5" x14ac:dyDescent="0.2">
      <c r="B50" s="56" t="s">
        <v>41</v>
      </c>
      <c r="C50" s="35"/>
      <c r="D50" s="35"/>
      <c r="E50" s="35"/>
      <c r="F50" s="67"/>
      <c r="G50" s="59"/>
      <c r="H50" s="60">
        <f>SUM(H47:H49)</f>
        <v>9318.1243660000036</v>
      </c>
      <c r="I50" s="68"/>
      <c r="J50" s="69"/>
      <c r="K50" s="59"/>
      <c r="L50" s="60">
        <f>SUM(L47:L49)</f>
        <v>9871.5957950000011</v>
      </c>
      <c r="M50" s="68"/>
      <c r="N50" s="43">
        <f t="shared" si="41"/>
        <v>553.47142899999744</v>
      </c>
      <c r="O50" s="44">
        <f t="shared" si="26"/>
        <v>5.9397300063895417E-2</v>
      </c>
      <c r="Q50" s="69"/>
      <c r="R50" s="59"/>
      <c r="S50" s="60">
        <f>SUM(S47:S49)</f>
        <v>9955.1317950000011</v>
      </c>
      <c r="T50" s="68"/>
      <c r="U50" s="43">
        <f t="shared" si="1"/>
        <v>83.536000000000058</v>
      </c>
      <c r="V50" s="44">
        <f t="shared" si="2"/>
        <v>8.4622589634708641E-3</v>
      </c>
      <c r="X50" s="69"/>
      <c r="Y50" s="59"/>
      <c r="Z50" s="60">
        <f>SUM(Z47:Z49)</f>
        <v>10213.791795000001</v>
      </c>
      <c r="AA50" s="68"/>
      <c r="AB50" s="43">
        <f t="shared" si="3"/>
        <v>258.65999999999985</v>
      </c>
      <c r="AC50" s="44">
        <f t="shared" si="4"/>
        <v>2.5982579168857687E-2</v>
      </c>
      <c r="AE50" s="69"/>
      <c r="AF50" s="59"/>
      <c r="AG50" s="60">
        <f>SUM(AG47:AG49)</f>
        <v>10445.011795000002</v>
      </c>
      <c r="AH50" s="68"/>
      <c r="AI50" s="43">
        <f t="shared" si="5"/>
        <v>231.22000000000116</v>
      </c>
      <c r="AJ50" s="44">
        <f t="shared" si="6"/>
        <v>2.2638017754894046E-2</v>
      </c>
      <c r="AL50" s="69"/>
      <c r="AM50" s="59"/>
      <c r="AN50" s="60">
        <f>SUM(AN47:AN49)</f>
        <v>10571.821795</v>
      </c>
      <c r="AO50" s="68"/>
      <c r="AP50" s="43">
        <f t="shared" si="7"/>
        <v>126.80999999999767</v>
      </c>
      <c r="AQ50" s="44">
        <f t="shared" si="8"/>
        <v>1.2140723484936729E-2</v>
      </c>
    </row>
    <row r="51" spans="2:43" ht="25.5" x14ac:dyDescent="0.2">
      <c r="B51" s="71" t="s">
        <v>42</v>
      </c>
      <c r="C51" s="21"/>
      <c r="D51" s="22" t="s">
        <v>30</v>
      </c>
      <c r="E51" s="23"/>
      <c r="F51" s="72">
        <v>4.4000000000000003E-3</v>
      </c>
      <c r="G51" s="64">
        <f>+$F$18+G45</f>
        <v>264646.90000000002</v>
      </c>
      <c r="H51" s="73">
        <f t="shared" ref="H51:H57" si="42">G51*F51</f>
        <v>1164.4463600000001</v>
      </c>
      <c r="I51" s="27"/>
      <c r="J51" s="72">
        <v>4.4000000000000003E-3</v>
      </c>
      <c r="K51" s="64">
        <f>+$F$18+K45</f>
        <v>264059.25</v>
      </c>
      <c r="L51" s="73">
        <f t="shared" ref="L51:L57" si="43">K51*J51</f>
        <v>1161.8607000000002</v>
      </c>
      <c r="M51" s="27"/>
      <c r="N51" s="30">
        <f t="shared" si="41"/>
        <v>-2.5856599999999617</v>
      </c>
      <c r="O51" s="74">
        <f t="shared" si="26"/>
        <v>-2.2205058891677596E-3</v>
      </c>
      <c r="Q51" s="72">
        <f>+J51</f>
        <v>4.4000000000000003E-3</v>
      </c>
      <c r="R51" s="64">
        <f>+$F$18+R45</f>
        <v>264059.25</v>
      </c>
      <c r="S51" s="73">
        <f t="shared" ref="S51:S57" si="44">R51*Q51</f>
        <v>1161.8607000000002</v>
      </c>
      <c r="T51" s="27"/>
      <c r="U51" s="30">
        <f t="shared" si="1"/>
        <v>0</v>
      </c>
      <c r="V51" s="74">
        <f t="shared" si="2"/>
        <v>0</v>
      </c>
      <c r="X51" s="72">
        <f>+Q51</f>
        <v>4.4000000000000003E-3</v>
      </c>
      <c r="Y51" s="64">
        <f>+$F$18+Y45</f>
        <v>264059.25</v>
      </c>
      <c r="Z51" s="73">
        <f t="shared" ref="Z51:Z57" si="45">Y51*X51</f>
        <v>1161.8607000000002</v>
      </c>
      <c r="AA51" s="27"/>
      <c r="AB51" s="30">
        <f t="shared" si="3"/>
        <v>0</v>
      </c>
      <c r="AC51" s="74">
        <f t="shared" si="4"/>
        <v>0</v>
      </c>
      <c r="AE51" s="72">
        <f>+X51</f>
        <v>4.4000000000000003E-3</v>
      </c>
      <c r="AF51" s="64">
        <f>+$F$18+AF45</f>
        <v>264059.25</v>
      </c>
      <c r="AG51" s="73">
        <f t="shared" ref="AG51:AG57" si="46">AF51*AE51</f>
        <v>1161.8607000000002</v>
      </c>
      <c r="AH51" s="27"/>
      <c r="AI51" s="30">
        <f t="shared" si="5"/>
        <v>0</v>
      </c>
      <c r="AJ51" s="74">
        <f t="shared" si="6"/>
        <v>0</v>
      </c>
      <c r="AL51" s="72">
        <f>+AE51</f>
        <v>4.4000000000000003E-3</v>
      </c>
      <c r="AM51" s="64">
        <f>+$F$18+AM45</f>
        <v>264059.25</v>
      </c>
      <c r="AN51" s="73">
        <f t="shared" ref="AN51:AN57" si="47">AM51*AL51</f>
        <v>1161.8607000000002</v>
      </c>
      <c r="AO51" s="27"/>
      <c r="AP51" s="30">
        <f t="shared" si="7"/>
        <v>0</v>
      </c>
      <c r="AQ51" s="74">
        <f t="shared" si="8"/>
        <v>0</v>
      </c>
    </row>
    <row r="52" spans="2:43" ht="25.5" x14ac:dyDescent="0.2">
      <c r="B52" s="71" t="s">
        <v>43</v>
      </c>
      <c r="C52" s="21"/>
      <c r="D52" s="22" t="s">
        <v>30</v>
      </c>
      <c r="E52" s="23"/>
      <c r="F52" s="72">
        <v>1.2999999999999999E-3</v>
      </c>
      <c r="G52" s="64">
        <f>G51</f>
        <v>264646.90000000002</v>
      </c>
      <c r="H52" s="73">
        <f t="shared" si="42"/>
        <v>344.04097000000002</v>
      </c>
      <c r="I52" s="27"/>
      <c r="J52" s="72">
        <v>1.2999999999999999E-3</v>
      </c>
      <c r="K52" s="64">
        <f>K51</f>
        <v>264059.25</v>
      </c>
      <c r="L52" s="73">
        <f t="shared" si="43"/>
        <v>343.27702499999998</v>
      </c>
      <c r="M52" s="27"/>
      <c r="N52" s="30">
        <f t="shared" si="41"/>
        <v>-0.76394500000003518</v>
      </c>
      <c r="O52" s="74">
        <f t="shared" si="26"/>
        <v>-2.2205058891678954E-3</v>
      </c>
      <c r="Q52" s="72">
        <f>+J52</f>
        <v>1.2999999999999999E-3</v>
      </c>
      <c r="R52" s="64">
        <f>R51</f>
        <v>264059.25</v>
      </c>
      <c r="S52" s="73">
        <f t="shared" si="44"/>
        <v>343.27702499999998</v>
      </c>
      <c r="T52" s="27"/>
      <c r="U52" s="30">
        <f t="shared" si="1"/>
        <v>0</v>
      </c>
      <c r="V52" s="74">
        <f t="shared" si="2"/>
        <v>0</v>
      </c>
      <c r="X52" s="72">
        <f>+Q52</f>
        <v>1.2999999999999999E-3</v>
      </c>
      <c r="Y52" s="64">
        <f>Y51</f>
        <v>264059.25</v>
      </c>
      <c r="Z52" s="73">
        <f t="shared" si="45"/>
        <v>343.27702499999998</v>
      </c>
      <c r="AA52" s="27"/>
      <c r="AB52" s="30">
        <f t="shared" si="3"/>
        <v>0</v>
      </c>
      <c r="AC52" s="74">
        <f t="shared" si="4"/>
        <v>0</v>
      </c>
      <c r="AE52" s="72">
        <f>+X52</f>
        <v>1.2999999999999999E-3</v>
      </c>
      <c r="AF52" s="64">
        <f>AF51</f>
        <v>264059.25</v>
      </c>
      <c r="AG52" s="73">
        <f t="shared" si="46"/>
        <v>343.27702499999998</v>
      </c>
      <c r="AH52" s="27"/>
      <c r="AI52" s="30">
        <f t="shared" si="5"/>
        <v>0</v>
      </c>
      <c r="AJ52" s="74">
        <f t="shared" si="6"/>
        <v>0</v>
      </c>
      <c r="AL52" s="72">
        <f>+AE52</f>
        <v>1.2999999999999999E-3</v>
      </c>
      <c r="AM52" s="64">
        <f>AM51</f>
        <v>264059.25</v>
      </c>
      <c r="AN52" s="73">
        <f t="shared" si="47"/>
        <v>343.27702499999998</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255500</v>
      </c>
      <c r="H54" s="73">
        <f t="shared" si="42"/>
        <v>1773.17</v>
      </c>
      <c r="I54" s="27"/>
      <c r="J54" s="72">
        <f>+F54</f>
        <v>6.94E-3</v>
      </c>
      <c r="K54" s="76">
        <f>$F$18</f>
        <v>255500</v>
      </c>
      <c r="L54" s="73">
        <f t="shared" si="43"/>
        <v>1773.17</v>
      </c>
      <c r="M54" s="27"/>
      <c r="N54" s="30">
        <f t="shared" si="41"/>
        <v>0</v>
      </c>
      <c r="O54" s="74">
        <f t="shared" si="26"/>
        <v>0</v>
      </c>
      <c r="Q54" s="72">
        <f>+J54</f>
        <v>6.94E-3</v>
      </c>
      <c r="R54" s="76">
        <f>$F$18</f>
        <v>255500</v>
      </c>
      <c r="S54" s="73">
        <f t="shared" si="44"/>
        <v>1773.17</v>
      </c>
      <c r="T54" s="27"/>
      <c r="U54" s="30">
        <f t="shared" si="1"/>
        <v>0</v>
      </c>
      <c r="V54" s="74">
        <f t="shared" si="2"/>
        <v>0</v>
      </c>
      <c r="X54" s="72">
        <f>+Q54</f>
        <v>6.94E-3</v>
      </c>
      <c r="Y54" s="76">
        <f>$F$18</f>
        <v>255500</v>
      </c>
      <c r="Z54" s="73">
        <f t="shared" si="45"/>
        <v>1773.17</v>
      </c>
      <c r="AA54" s="27"/>
      <c r="AB54" s="30">
        <f t="shared" si="3"/>
        <v>0</v>
      </c>
      <c r="AC54" s="74">
        <f t="shared" si="4"/>
        <v>0</v>
      </c>
      <c r="AE54" s="72">
        <f>+X54</f>
        <v>6.94E-3</v>
      </c>
      <c r="AF54" s="76">
        <f>$F$18</f>
        <v>255500</v>
      </c>
      <c r="AG54" s="73">
        <f t="shared" si="46"/>
        <v>1773.17</v>
      </c>
      <c r="AH54" s="27"/>
      <c r="AI54" s="30">
        <f t="shared" si="5"/>
        <v>0</v>
      </c>
      <c r="AJ54" s="74">
        <f t="shared" si="6"/>
        <v>0</v>
      </c>
      <c r="AL54" s="72">
        <f>+AE54</f>
        <v>6.94E-3</v>
      </c>
      <c r="AM54" s="76">
        <f>$F$18</f>
        <v>255500</v>
      </c>
      <c r="AN54" s="73">
        <f t="shared" si="47"/>
        <v>1773.17</v>
      </c>
      <c r="AO54" s="27"/>
      <c r="AP54" s="30">
        <f t="shared" si="7"/>
        <v>0</v>
      </c>
      <c r="AQ54" s="74">
        <f t="shared" si="8"/>
        <v>0</v>
      </c>
    </row>
    <row r="55" spans="2:43" x14ac:dyDescent="0.2">
      <c r="B55" s="49" t="s">
        <v>46</v>
      </c>
      <c r="C55" s="21"/>
      <c r="D55" s="22"/>
      <c r="E55" s="23"/>
      <c r="F55" s="72">
        <v>0.08</v>
      </c>
      <c r="G55" s="77">
        <f>0.64*$F$18</f>
        <v>163520</v>
      </c>
      <c r="H55" s="73">
        <f t="shared" si="42"/>
        <v>13081.6</v>
      </c>
      <c r="I55" s="27"/>
      <c r="J55" s="72">
        <v>0.08</v>
      </c>
      <c r="K55" s="77">
        <f>$G$55</f>
        <v>163520</v>
      </c>
      <c r="L55" s="73">
        <f t="shared" si="43"/>
        <v>13081.6</v>
      </c>
      <c r="M55" s="27"/>
      <c r="N55" s="30">
        <f t="shared" si="41"/>
        <v>0</v>
      </c>
      <c r="O55" s="74">
        <f t="shared" si="26"/>
        <v>0</v>
      </c>
      <c r="Q55" s="72">
        <v>0.08</v>
      </c>
      <c r="R55" s="77">
        <f>$G$55</f>
        <v>163520</v>
      </c>
      <c r="S55" s="73">
        <f t="shared" si="44"/>
        <v>13081.6</v>
      </c>
      <c r="T55" s="27"/>
      <c r="U55" s="30">
        <f t="shared" si="1"/>
        <v>0</v>
      </c>
      <c r="V55" s="74">
        <f t="shared" si="2"/>
        <v>0</v>
      </c>
      <c r="X55" s="72">
        <v>0.08</v>
      </c>
      <c r="Y55" s="77">
        <f>$G$55</f>
        <v>163520</v>
      </c>
      <c r="Z55" s="73">
        <f t="shared" si="45"/>
        <v>13081.6</v>
      </c>
      <c r="AA55" s="27"/>
      <c r="AB55" s="30">
        <f t="shared" si="3"/>
        <v>0</v>
      </c>
      <c r="AC55" s="74">
        <f t="shared" si="4"/>
        <v>0</v>
      </c>
      <c r="AE55" s="72">
        <v>0.08</v>
      </c>
      <c r="AF55" s="77">
        <f>$G$55</f>
        <v>163520</v>
      </c>
      <c r="AG55" s="73">
        <f t="shared" si="46"/>
        <v>13081.6</v>
      </c>
      <c r="AH55" s="27"/>
      <c r="AI55" s="30">
        <f t="shared" si="5"/>
        <v>0</v>
      </c>
      <c r="AJ55" s="74">
        <f t="shared" si="6"/>
        <v>0</v>
      </c>
      <c r="AL55" s="72">
        <v>0.08</v>
      </c>
      <c r="AM55" s="77">
        <f>$G$55</f>
        <v>163520</v>
      </c>
      <c r="AN55" s="73">
        <f t="shared" si="47"/>
        <v>13081.6</v>
      </c>
      <c r="AO55" s="27"/>
      <c r="AP55" s="30">
        <f t="shared" si="7"/>
        <v>0</v>
      </c>
      <c r="AQ55" s="74">
        <f t="shared" si="8"/>
        <v>0</v>
      </c>
    </row>
    <row r="56" spans="2:43" x14ac:dyDescent="0.2">
      <c r="B56" s="49" t="s">
        <v>47</v>
      </c>
      <c r="C56" s="21"/>
      <c r="D56" s="22"/>
      <c r="E56" s="23"/>
      <c r="F56" s="72">
        <v>0.122</v>
      </c>
      <c r="G56" s="77">
        <f>0.18*$F$18</f>
        <v>45990</v>
      </c>
      <c r="H56" s="73">
        <f t="shared" si="42"/>
        <v>5610.78</v>
      </c>
      <c r="I56" s="27"/>
      <c r="J56" s="72">
        <v>0.122</v>
      </c>
      <c r="K56" s="77">
        <f>$G$56</f>
        <v>45990</v>
      </c>
      <c r="L56" s="73">
        <f t="shared" si="43"/>
        <v>5610.78</v>
      </c>
      <c r="M56" s="27"/>
      <c r="N56" s="30">
        <f t="shared" si="41"/>
        <v>0</v>
      </c>
      <c r="O56" s="74">
        <f t="shared" si="26"/>
        <v>0</v>
      </c>
      <c r="Q56" s="72">
        <v>0.122</v>
      </c>
      <c r="R56" s="77">
        <f>$G$56</f>
        <v>45990</v>
      </c>
      <c r="S56" s="73">
        <f t="shared" si="44"/>
        <v>5610.78</v>
      </c>
      <c r="T56" s="27"/>
      <c r="U56" s="30">
        <f t="shared" si="1"/>
        <v>0</v>
      </c>
      <c r="V56" s="74">
        <f t="shared" si="2"/>
        <v>0</v>
      </c>
      <c r="X56" s="72">
        <v>0.122</v>
      </c>
      <c r="Y56" s="77">
        <f>$G$56</f>
        <v>45990</v>
      </c>
      <c r="Z56" s="73">
        <f t="shared" si="45"/>
        <v>5610.78</v>
      </c>
      <c r="AA56" s="27"/>
      <c r="AB56" s="30">
        <f t="shared" si="3"/>
        <v>0</v>
      </c>
      <c r="AC56" s="74">
        <f t="shared" si="4"/>
        <v>0</v>
      </c>
      <c r="AE56" s="72">
        <v>0.122</v>
      </c>
      <c r="AF56" s="77">
        <f>$G$56</f>
        <v>45990</v>
      </c>
      <c r="AG56" s="73">
        <f t="shared" si="46"/>
        <v>5610.78</v>
      </c>
      <c r="AH56" s="27"/>
      <c r="AI56" s="30">
        <f t="shared" si="5"/>
        <v>0</v>
      </c>
      <c r="AJ56" s="74">
        <f t="shared" si="6"/>
        <v>0</v>
      </c>
      <c r="AL56" s="72">
        <v>0.122</v>
      </c>
      <c r="AM56" s="77">
        <f>$G$56</f>
        <v>45990</v>
      </c>
      <c r="AN56" s="73">
        <f t="shared" si="47"/>
        <v>5610.78</v>
      </c>
      <c r="AO56" s="27"/>
      <c r="AP56" s="30">
        <f t="shared" si="7"/>
        <v>0</v>
      </c>
      <c r="AQ56" s="74">
        <f t="shared" si="8"/>
        <v>0</v>
      </c>
    </row>
    <row r="57" spans="2:43" x14ac:dyDescent="0.2">
      <c r="B57" s="11" t="s">
        <v>48</v>
      </c>
      <c r="C57" s="21"/>
      <c r="D57" s="22"/>
      <c r="E57" s="23"/>
      <c r="F57" s="72">
        <v>0.161</v>
      </c>
      <c r="G57" s="77">
        <f>0.18*$F$18</f>
        <v>45990</v>
      </c>
      <c r="H57" s="73">
        <f t="shared" si="42"/>
        <v>7404.39</v>
      </c>
      <c r="I57" s="27"/>
      <c r="J57" s="72">
        <v>0.161</v>
      </c>
      <c r="K57" s="77">
        <f>$G$57</f>
        <v>45990</v>
      </c>
      <c r="L57" s="73">
        <f t="shared" si="43"/>
        <v>7404.39</v>
      </c>
      <c r="M57" s="27"/>
      <c r="N57" s="30">
        <f t="shared" si="41"/>
        <v>0</v>
      </c>
      <c r="O57" s="74">
        <f t="shared" si="26"/>
        <v>0</v>
      </c>
      <c r="Q57" s="72">
        <v>0.161</v>
      </c>
      <c r="R57" s="77">
        <f>$G$57</f>
        <v>45990</v>
      </c>
      <c r="S57" s="73">
        <f t="shared" si="44"/>
        <v>7404.39</v>
      </c>
      <c r="T57" s="27"/>
      <c r="U57" s="30">
        <f t="shared" si="1"/>
        <v>0</v>
      </c>
      <c r="V57" s="74">
        <f t="shared" si="2"/>
        <v>0</v>
      </c>
      <c r="X57" s="72">
        <v>0.161</v>
      </c>
      <c r="Y57" s="77">
        <f>$G$57</f>
        <v>45990</v>
      </c>
      <c r="Z57" s="73">
        <f t="shared" si="45"/>
        <v>7404.39</v>
      </c>
      <c r="AA57" s="27"/>
      <c r="AB57" s="30">
        <f t="shared" si="3"/>
        <v>0</v>
      </c>
      <c r="AC57" s="74">
        <f t="shared" si="4"/>
        <v>0</v>
      </c>
      <c r="AE57" s="72">
        <v>0.161</v>
      </c>
      <c r="AF57" s="77">
        <f>$G$57</f>
        <v>45990</v>
      </c>
      <c r="AG57" s="73">
        <f t="shared" si="46"/>
        <v>7404.39</v>
      </c>
      <c r="AH57" s="27"/>
      <c r="AI57" s="30">
        <f t="shared" si="5"/>
        <v>0</v>
      </c>
      <c r="AJ57" s="74">
        <f t="shared" si="6"/>
        <v>0</v>
      </c>
      <c r="AL57" s="72">
        <v>0.161</v>
      </c>
      <c r="AM57" s="77">
        <f>$G$57</f>
        <v>45990</v>
      </c>
      <c r="AN57" s="73">
        <f t="shared" si="47"/>
        <v>7404.39</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6"/>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254750</v>
      </c>
      <c r="H59" s="73">
        <f>G59*F59</f>
        <v>28022.5</v>
      </c>
      <c r="I59" s="83"/>
      <c r="J59" s="72">
        <v>0.11</v>
      </c>
      <c r="K59" s="82">
        <f>$G$59</f>
        <v>254750</v>
      </c>
      <c r="L59" s="73">
        <f>K59*J59</f>
        <v>28022.5</v>
      </c>
      <c r="M59" s="83"/>
      <c r="N59" s="84">
        <f t="shared" si="41"/>
        <v>0</v>
      </c>
      <c r="O59" s="74">
        <f t="shared" si="26"/>
        <v>0</v>
      </c>
      <c r="Q59" s="72">
        <v>0.11</v>
      </c>
      <c r="R59" s="82">
        <f>$G$59</f>
        <v>254750</v>
      </c>
      <c r="S59" s="73">
        <f>R59*Q59</f>
        <v>28022.5</v>
      </c>
      <c r="T59" s="83"/>
      <c r="U59" s="84">
        <f t="shared" si="1"/>
        <v>0</v>
      </c>
      <c r="V59" s="74">
        <f t="shared" si="2"/>
        <v>0</v>
      </c>
      <c r="X59" s="72">
        <v>0.11</v>
      </c>
      <c r="Y59" s="82">
        <f>$G$59</f>
        <v>254750</v>
      </c>
      <c r="Z59" s="73">
        <f>Y59*X59</f>
        <v>28022.5</v>
      </c>
      <c r="AA59" s="83"/>
      <c r="AB59" s="84">
        <f t="shared" si="3"/>
        <v>0</v>
      </c>
      <c r="AC59" s="74">
        <f t="shared" si="4"/>
        <v>0</v>
      </c>
      <c r="AE59" s="72">
        <v>0.11</v>
      </c>
      <c r="AF59" s="82">
        <f>$G$59</f>
        <v>254750</v>
      </c>
      <c r="AG59" s="73">
        <f>AF59*AE59</f>
        <v>28022.5</v>
      </c>
      <c r="AH59" s="83"/>
      <c r="AI59" s="84">
        <f t="shared" si="5"/>
        <v>0</v>
      </c>
      <c r="AJ59" s="74">
        <f t="shared" si="6"/>
        <v>0</v>
      </c>
      <c r="AL59" s="72">
        <v>0.11</v>
      </c>
      <c r="AM59" s="82">
        <f>$G$59</f>
        <v>254750</v>
      </c>
      <c r="AN59" s="73">
        <f>AM59*AL59</f>
        <v>28022.5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38696.801696000002</v>
      </c>
      <c r="I61" s="100"/>
      <c r="J61" s="101"/>
      <c r="K61" s="101"/>
      <c r="L61" s="99">
        <f>SUM(L51:L57,L50)</f>
        <v>39246.923519999997</v>
      </c>
      <c r="M61" s="102"/>
      <c r="N61" s="103">
        <f t="shared" ref="N61" si="48">L61-H61</f>
        <v>550.12182399999438</v>
      </c>
      <c r="O61" s="104">
        <f t="shared" ref="O61" si="49">IF((H61)=0,"",(N61/H61))</f>
        <v>1.4216209089364074E-2</v>
      </c>
      <c r="Q61" s="101"/>
      <c r="R61" s="101"/>
      <c r="S61" s="99">
        <f>SUM(S51:S57,S50)</f>
        <v>39330.459520000004</v>
      </c>
      <c r="T61" s="102"/>
      <c r="U61" s="103">
        <f t="shared" si="1"/>
        <v>83.536000000007334</v>
      </c>
      <c r="V61" s="104">
        <f>IF((L61)=0,"",(U61/L61))</f>
        <v>2.128472565688821E-3</v>
      </c>
      <c r="X61" s="101"/>
      <c r="Y61" s="101"/>
      <c r="Z61" s="99">
        <f>SUM(Z51:Z57,Z50)</f>
        <v>39589.11952</v>
      </c>
      <c r="AA61" s="102"/>
      <c r="AB61" s="103">
        <f t="shared" si="3"/>
        <v>258.65999999999622</v>
      </c>
      <c r="AC61" s="104">
        <f>IF((S61)=0,"",(AB61/S61))</f>
        <v>6.5765822000748439E-3</v>
      </c>
      <c r="AE61" s="101"/>
      <c r="AF61" s="101"/>
      <c r="AG61" s="99">
        <f>SUM(AG51:AG57,AG50)</f>
        <v>39820.339520000001</v>
      </c>
      <c r="AH61" s="102"/>
      <c r="AI61" s="103">
        <f t="shared" ref="AI61:AI65" si="50">AG61-Z61</f>
        <v>231.22000000000116</v>
      </c>
      <c r="AJ61" s="104">
        <f>IF((Z61)=0,"",(AI61/Z61))</f>
        <v>5.8404936205563073E-3</v>
      </c>
      <c r="AL61" s="101"/>
      <c r="AM61" s="101"/>
      <c r="AN61" s="99">
        <f>SUM(AN51:AN57,AN50)</f>
        <v>39947.149519999999</v>
      </c>
      <c r="AO61" s="102"/>
      <c r="AP61" s="103">
        <f t="shared" ref="AP61:AP65" si="51">AN61-AG61</f>
        <v>126.80999999999767</v>
      </c>
      <c r="AQ61" s="104">
        <f>IF((AG61)=0,"",(AP61/AG61))</f>
        <v>3.184553460080535E-3</v>
      </c>
    </row>
    <row r="62" spans="2:43" x14ac:dyDescent="0.2">
      <c r="B62" s="105" t="s">
        <v>52</v>
      </c>
      <c r="C62" s="21"/>
      <c r="D62" s="21"/>
      <c r="E62" s="21"/>
      <c r="F62" s="106">
        <v>0.13</v>
      </c>
      <c r="G62" s="107"/>
      <c r="H62" s="108">
        <f>H61*F62</f>
        <v>5030.5842204800001</v>
      </c>
      <c r="I62" s="109"/>
      <c r="J62" s="110">
        <v>0.13</v>
      </c>
      <c r="K62" s="109"/>
      <c r="L62" s="111">
        <f>L61*J62</f>
        <v>5102.1000575999997</v>
      </c>
      <c r="M62" s="112"/>
      <c r="N62" s="113">
        <f t="shared" si="41"/>
        <v>71.51583711999956</v>
      </c>
      <c r="O62" s="114">
        <f t="shared" si="26"/>
        <v>1.4216209089364133E-2</v>
      </c>
      <c r="Q62" s="110">
        <v>0.13</v>
      </c>
      <c r="R62" s="109"/>
      <c r="S62" s="111">
        <f>S61*Q62</f>
        <v>5112.9597376000011</v>
      </c>
      <c r="T62" s="112"/>
      <c r="U62" s="113">
        <f t="shared" si="1"/>
        <v>10.85968000000139</v>
      </c>
      <c r="V62" s="114">
        <f t="shared" ref="V62:V71" si="52">IF((L62)=0,"",(U62/L62))</f>
        <v>2.1284725656889069E-3</v>
      </c>
      <c r="X62" s="110">
        <v>0.13</v>
      </c>
      <c r="Y62" s="109"/>
      <c r="Z62" s="111">
        <f>Z61*X62</f>
        <v>5146.5855376</v>
      </c>
      <c r="AA62" s="112"/>
      <c r="AB62" s="113">
        <f t="shared" si="3"/>
        <v>33.62579999999889</v>
      </c>
      <c r="AC62" s="114">
        <f t="shared" ref="AC62:AC71" si="53">IF((S62)=0,"",(AB62/S62))</f>
        <v>6.5765822000747225E-3</v>
      </c>
      <c r="AE62" s="110">
        <v>0.13</v>
      </c>
      <c r="AF62" s="109"/>
      <c r="AG62" s="111">
        <f>AG61*AE62</f>
        <v>5176.6441376000002</v>
      </c>
      <c r="AH62" s="112"/>
      <c r="AI62" s="113">
        <f t="shared" si="50"/>
        <v>30.058600000000297</v>
      </c>
      <c r="AJ62" s="114">
        <f t="shared" ref="AJ62:AJ71" si="54">IF((Z62)=0,"",(AI62/Z62))</f>
        <v>5.840493620556335E-3</v>
      </c>
      <c r="AL62" s="110">
        <v>0.13</v>
      </c>
      <c r="AM62" s="109"/>
      <c r="AN62" s="111">
        <f>AN61*AL62</f>
        <v>5193.1294375999996</v>
      </c>
      <c r="AO62" s="112"/>
      <c r="AP62" s="113">
        <f t="shared" si="51"/>
        <v>16.48529999999937</v>
      </c>
      <c r="AQ62" s="114">
        <f t="shared" ref="AQ62:AQ71" si="55">IF((AG62)=0,"",(AP62/AG62))</f>
        <v>3.1845534600804717E-3</v>
      </c>
    </row>
    <row r="63" spans="2:43" x14ac:dyDescent="0.2">
      <c r="B63" s="115" t="s">
        <v>53</v>
      </c>
      <c r="C63" s="21"/>
      <c r="D63" s="21"/>
      <c r="E63" s="21"/>
      <c r="F63" s="116"/>
      <c r="G63" s="107"/>
      <c r="H63" s="108">
        <f>H61+H62</f>
        <v>43727.385916480001</v>
      </c>
      <c r="I63" s="109"/>
      <c r="J63" s="109"/>
      <c r="K63" s="109"/>
      <c r="L63" s="111">
        <f>L61+L62</f>
        <v>44349.023577599997</v>
      </c>
      <c r="M63" s="112"/>
      <c r="N63" s="113">
        <f t="shared" si="41"/>
        <v>621.63766111999576</v>
      </c>
      <c r="O63" s="114">
        <f t="shared" si="26"/>
        <v>1.4216209089364124E-2</v>
      </c>
      <c r="Q63" s="109"/>
      <c r="R63" s="109"/>
      <c r="S63" s="111">
        <f>S61+S62</f>
        <v>44443.419257600006</v>
      </c>
      <c r="T63" s="112"/>
      <c r="U63" s="113">
        <f t="shared" si="1"/>
        <v>94.395680000008724</v>
      </c>
      <c r="V63" s="114">
        <f t="shared" si="52"/>
        <v>2.128472565688831E-3</v>
      </c>
      <c r="X63" s="109"/>
      <c r="Y63" s="109"/>
      <c r="Z63" s="111">
        <f>Z61+Z62</f>
        <v>44735.705057600004</v>
      </c>
      <c r="AA63" s="112"/>
      <c r="AB63" s="113">
        <f t="shared" si="3"/>
        <v>292.28579999999783</v>
      </c>
      <c r="AC63" s="114">
        <f t="shared" si="53"/>
        <v>6.5765822000748908E-3</v>
      </c>
      <c r="AE63" s="109"/>
      <c r="AF63" s="109"/>
      <c r="AG63" s="111">
        <f>AG61+AG62</f>
        <v>44996.983657600002</v>
      </c>
      <c r="AH63" s="112"/>
      <c r="AI63" s="113">
        <f t="shared" si="50"/>
        <v>261.27859999999782</v>
      </c>
      <c r="AJ63" s="114">
        <f t="shared" si="54"/>
        <v>5.8404936205562284E-3</v>
      </c>
      <c r="AL63" s="109"/>
      <c r="AM63" s="109"/>
      <c r="AN63" s="111">
        <f>AN61+AN62</f>
        <v>45140.2789576</v>
      </c>
      <c r="AO63" s="112"/>
      <c r="AP63" s="113">
        <f t="shared" si="51"/>
        <v>143.29529999999795</v>
      </c>
      <c r="AQ63" s="114">
        <f t="shared" si="55"/>
        <v>3.184553460080548E-3</v>
      </c>
    </row>
    <row r="64" spans="2:43" ht="15.75" customHeight="1" x14ac:dyDescent="0.2">
      <c r="B64" s="267" t="s">
        <v>54</v>
      </c>
      <c r="C64" s="267"/>
      <c r="D64" s="267"/>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1:43" ht="13.5" thickBot="1" x14ac:dyDescent="0.25">
      <c r="B65" s="268" t="s">
        <v>55</v>
      </c>
      <c r="C65" s="268"/>
      <c r="D65" s="268"/>
      <c r="E65" s="120"/>
      <c r="F65" s="121"/>
      <c r="G65" s="122"/>
      <c r="H65" s="123">
        <f>H63+H64</f>
        <v>43727.385916480001</v>
      </c>
      <c r="I65" s="124"/>
      <c r="J65" s="124"/>
      <c r="K65" s="124"/>
      <c r="L65" s="125">
        <f>L63+L64</f>
        <v>44349.023577599997</v>
      </c>
      <c r="M65" s="126"/>
      <c r="N65" s="127">
        <f t="shared" si="41"/>
        <v>621.63766111999576</v>
      </c>
      <c r="O65" s="128">
        <f t="shared" si="26"/>
        <v>1.4216209089364124E-2</v>
      </c>
      <c r="Q65" s="124"/>
      <c r="R65" s="124"/>
      <c r="S65" s="125">
        <f>S63+S64</f>
        <v>44443.419257600006</v>
      </c>
      <c r="T65" s="126"/>
      <c r="U65" s="127">
        <f t="shared" si="1"/>
        <v>94.395680000008724</v>
      </c>
      <c r="V65" s="128">
        <f t="shared" si="52"/>
        <v>2.128472565688831E-3</v>
      </c>
      <c r="X65" s="124"/>
      <c r="Y65" s="124"/>
      <c r="Z65" s="125">
        <f>Z63+Z64</f>
        <v>44735.705057600004</v>
      </c>
      <c r="AA65" s="126"/>
      <c r="AB65" s="127">
        <f t="shared" si="3"/>
        <v>292.28579999999783</v>
      </c>
      <c r="AC65" s="128">
        <f t="shared" si="53"/>
        <v>6.5765822000748908E-3</v>
      </c>
      <c r="AE65" s="124"/>
      <c r="AF65" s="124"/>
      <c r="AG65" s="125">
        <f>AG63+AG64</f>
        <v>44996.983657600002</v>
      </c>
      <c r="AH65" s="126"/>
      <c r="AI65" s="127">
        <f t="shared" si="50"/>
        <v>261.27859999999782</v>
      </c>
      <c r="AJ65" s="128">
        <f t="shared" si="54"/>
        <v>5.8404936205562284E-3</v>
      </c>
      <c r="AL65" s="124"/>
      <c r="AM65" s="124"/>
      <c r="AN65" s="125">
        <f>AN63+AN64</f>
        <v>45140.2789576</v>
      </c>
      <c r="AO65" s="126"/>
      <c r="AP65" s="127">
        <f t="shared" si="51"/>
        <v>143.29529999999795</v>
      </c>
      <c r="AQ65" s="128">
        <f t="shared" si="55"/>
        <v>3.184553460080548E-3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40693.031696000005</v>
      </c>
      <c r="I67" s="140"/>
      <c r="J67" s="141"/>
      <c r="K67" s="141"/>
      <c r="L67" s="139">
        <f>SUM(L58:L59,L50,L51:L54)</f>
        <v>41243.15352</v>
      </c>
      <c r="M67" s="142"/>
      <c r="N67" s="143">
        <f t="shared" ref="N67:N71" si="56">L67-H67</f>
        <v>550.12182399999438</v>
      </c>
      <c r="O67" s="104">
        <f t="shared" ref="O67:O71" si="57">IF((H67)=0,"",(N67/H67))</f>
        <v>1.3518821308515816E-2</v>
      </c>
      <c r="Q67" s="141"/>
      <c r="R67" s="141"/>
      <c r="S67" s="139">
        <f>SUM(S58:S59,S50,S51:S54)</f>
        <v>41326.68952</v>
      </c>
      <c r="T67" s="142"/>
      <c r="U67" s="143">
        <f t="shared" si="1"/>
        <v>83.536000000000058</v>
      </c>
      <c r="V67" s="104">
        <f t="shared" si="52"/>
        <v>2.02545132635144E-3</v>
      </c>
      <c r="X67" s="141"/>
      <c r="Y67" s="141"/>
      <c r="Z67" s="139">
        <f>SUM(Z58:Z59,Z50,Z51:Z54)</f>
        <v>41585.349519999996</v>
      </c>
      <c r="AA67" s="142"/>
      <c r="AB67" s="143">
        <f t="shared" si="3"/>
        <v>258.65999999999622</v>
      </c>
      <c r="AC67" s="104">
        <f t="shared" si="53"/>
        <v>6.25890926672987E-3</v>
      </c>
      <c r="AE67" s="141"/>
      <c r="AF67" s="141"/>
      <c r="AG67" s="139">
        <f>SUM(AG58:AG59,AG50,AG51:AG54)</f>
        <v>41816.569519999997</v>
      </c>
      <c r="AH67" s="142"/>
      <c r="AI67" s="143">
        <f t="shared" ref="AI67:AI71" si="58">AG67-Z67</f>
        <v>231.22000000000116</v>
      </c>
      <c r="AJ67" s="104">
        <f t="shared" si="54"/>
        <v>5.5601312161341473E-3</v>
      </c>
      <c r="AL67" s="141"/>
      <c r="AM67" s="141"/>
      <c r="AN67" s="139">
        <f>SUM(AN58:AN59,AN50,AN51:AN54)</f>
        <v>41943.379519999995</v>
      </c>
      <c r="AO67" s="142"/>
      <c r="AP67" s="143">
        <f t="shared" ref="AP67:AP71" si="59">AN67-AG67</f>
        <v>126.80999999999767</v>
      </c>
      <c r="AQ67" s="104">
        <f t="shared" si="55"/>
        <v>3.0325299625390619E-3</v>
      </c>
    </row>
    <row r="68" spans="1:43" s="85" customFormat="1" x14ac:dyDescent="0.2">
      <c r="B68" s="144" t="s">
        <v>52</v>
      </c>
      <c r="C68" s="79"/>
      <c r="D68" s="79"/>
      <c r="E68" s="79"/>
      <c r="F68" s="145">
        <v>0.13</v>
      </c>
      <c r="G68" s="138"/>
      <c r="H68" s="146">
        <f>H67*F68</f>
        <v>5290.094120480001</v>
      </c>
      <c r="I68" s="147"/>
      <c r="J68" s="148">
        <v>0.13</v>
      </c>
      <c r="K68" s="149"/>
      <c r="L68" s="150">
        <f>L67*J68</f>
        <v>5361.6099576000006</v>
      </c>
      <c r="M68" s="151"/>
      <c r="N68" s="152">
        <f t="shared" si="56"/>
        <v>71.51583711999956</v>
      </c>
      <c r="O68" s="114">
        <f t="shared" si="57"/>
        <v>1.3518821308515871E-2</v>
      </c>
      <c r="Q68" s="148">
        <v>0.13</v>
      </c>
      <c r="R68" s="149"/>
      <c r="S68" s="150">
        <f>S67*Q68</f>
        <v>5372.4696376000002</v>
      </c>
      <c r="T68" s="151"/>
      <c r="U68" s="152">
        <f t="shared" si="1"/>
        <v>10.859679999999571</v>
      </c>
      <c r="V68" s="114">
        <f t="shared" si="52"/>
        <v>2.0254513263513584E-3</v>
      </c>
      <c r="X68" s="148">
        <v>0.13</v>
      </c>
      <c r="Y68" s="149"/>
      <c r="Z68" s="150">
        <f>Z67*X68</f>
        <v>5406.0954376</v>
      </c>
      <c r="AA68" s="151"/>
      <c r="AB68" s="152">
        <f t="shared" si="3"/>
        <v>33.625799999999799</v>
      </c>
      <c r="AC68" s="114">
        <f t="shared" si="53"/>
        <v>6.2589092667299246E-3</v>
      </c>
      <c r="AE68" s="148">
        <v>0.13</v>
      </c>
      <c r="AF68" s="149"/>
      <c r="AG68" s="150">
        <f>AG67*AE68</f>
        <v>5436.1540376000003</v>
      </c>
      <c r="AH68" s="151"/>
      <c r="AI68" s="152">
        <f t="shared" si="58"/>
        <v>30.058600000000297</v>
      </c>
      <c r="AJ68" s="114">
        <f t="shared" si="54"/>
        <v>5.5601312161341742E-3</v>
      </c>
      <c r="AL68" s="148">
        <v>0.13</v>
      </c>
      <c r="AM68" s="149"/>
      <c r="AN68" s="150">
        <f>AN67*AL68</f>
        <v>5452.6393375999996</v>
      </c>
      <c r="AO68" s="151"/>
      <c r="AP68" s="152">
        <f t="shared" si="59"/>
        <v>16.48529999999937</v>
      </c>
      <c r="AQ68" s="114">
        <f t="shared" si="55"/>
        <v>3.0325299625390016E-3</v>
      </c>
    </row>
    <row r="69" spans="1:43" s="85" customFormat="1" x14ac:dyDescent="0.2">
      <c r="B69" s="153" t="s">
        <v>53</v>
      </c>
      <c r="C69" s="79"/>
      <c r="D69" s="79"/>
      <c r="E69" s="79"/>
      <c r="F69" s="154"/>
      <c r="G69" s="155"/>
      <c r="H69" s="146">
        <f>H67+H68</f>
        <v>45983.125816480009</v>
      </c>
      <c r="I69" s="147"/>
      <c r="J69" s="147"/>
      <c r="K69" s="147"/>
      <c r="L69" s="150">
        <f>L67+L68</f>
        <v>46604.763477599998</v>
      </c>
      <c r="M69" s="151"/>
      <c r="N69" s="152">
        <f t="shared" si="56"/>
        <v>621.63766111998848</v>
      </c>
      <c r="O69" s="114">
        <f t="shared" si="57"/>
        <v>1.3518821308515703E-2</v>
      </c>
      <c r="Q69" s="147"/>
      <c r="R69" s="147"/>
      <c r="S69" s="150">
        <f>S67+S68</f>
        <v>46699.159157599999</v>
      </c>
      <c r="T69" s="151"/>
      <c r="U69" s="152">
        <f t="shared" si="1"/>
        <v>94.395680000001448</v>
      </c>
      <c r="V69" s="114">
        <f t="shared" si="52"/>
        <v>2.0254513263514699E-3</v>
      </c>
      <c r="X69" s="147"/>
      <c r="Y69" s="147"/>
      <c r="Z69" s="150">
        <f>Z67+Z68</f>
        <v>46991.444957599997</v>
      </c>
      <c r="AA69" s="151"/>
      <c r="AB69" s="152">
        <f t="shared" si="3"/>
        <v>292.28579999999783</v>
      </c>
      <c r="AC69" s="114">
        <f t="shared" si="53"/>
        <v>6.2589092667299159E-3</v>
      </c>
      <c r="AE69" s="147"/>
      <c r="AF69" s="147"/>
      <c r="AG69" s="150">
        <f>AG67+AG68</f>
        <v>47252.723557599995</v>
      </c>
      <c r="AH69" s="151"/>
      <c r="AI69" s="152">
        <f t="shared" si="58"/>
        <v>261.27859999999782</v>
      </c>
      <c r="AJ69" s="114">
        <f t="shared" si="54"/>
        <v>5.5601312161340727E-3</v>
      </c>
      <c r="AL69" s="147"/>
      <c r="AM69" s="147"/>
      <c r="AN69" s="150">
        <f>AN67+AN68</f>
        <v>47396.018857599993</v>
      </c>
      <c r="AO69" s="151"/>
      <c r="AP69" s="152">
        <f t="shared" si="59"/>
        <v>143.29529999999795</v>
      </c>
      <c r="AQ69" s="114">
        <f t="shared" si="55"/>
        <v>3.0325299625390744E-3</v>
      </c>
    </row>
    <row r="70" spans="1:43" s="85" customFormat="1" ht="15.75" customHeight="1" x14ac:dyDescent="0.2">
      <c r="B70" s="269" t="s">
        <v>54</v>
      </c>
      <c r="C70" s="269"/>
      <c r="D70" s="269"/>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1:43" s="85" customFormat="1" ht="13.5" thickBot="1" x14ac:dyDescent="0.25">
      <c r="B71" s="266" t="s">
        <v>57</v>
      </c>
      <c r="C71" s="266"/>
      <c r="D71" s="266"/>
      <c r="E71" s="158"/>
      <c r="F71" s="159"/>
      <c r="G71" s="160"/>
      <c r="H71" s="161">
        <f>SUM(H69:H70)</f>
        <v>45983.125816480009</v>
      </c>
      <c r="I71" s="162"/>
      <c r="J71" s="162"/>
      <c r="K71" s="162"/>
      <c r="L71" s="163">
        <f>SUM(L69:L70)</f>
        <v>46604.763477599998</v>
      </c>
      <c r="M71" s="164"/>
      <c r="N71" s="165">
        <f t="shared" si="56"/>
        <v>621.63766111998848</v>
      </c>
      <c r="O71" s="166">
        <f t="shared" si="57"/>
        <v>1.3518821308515703E-2</v>
      </c>
      <c r="Q71" s="162"/>
      <c r="R71" s="162"/>
      <c r="S71" s="163">
        <f>SUM(S69:S70)</f>
        <v>46699.159157599999</v>
      </c>
      <c r="T71" s="164"/>
      <c r="U71" s="165">
        <f t="shared" si="1"/>
        <v>94.395680000001448</v>
      </c>
      <c r="V71" s="166">
        <f t="shared" si="52"/>
        <v>2.0254513263514699E-3</v>
      </c>
      <c r="X71" s="162"/>
      <c r="Y71" s="162"/>
      <c r="Z71" s="163">
        <f>SUM(Z69:Z70)</f>
        <v>46991.444957599997</v>
      </c>
      <c r="AA71" s="164"/>
      <c r="AB71" s="165">
        <f t="shared" si="3"/>
        <v>292.28579999999783</v>
      </c>
      <c r="AC71" s="166">
        <f t="shared" si="53"/>
        <v>6.2589092667299159E-3</v>
      </c>
      <c r="AE71" s="162"/>
      <c r="AF71" s="162"/>
      <c r="AG71" s="163">
        <f>SUM(AG69:AG70)</f>
        <v>47252.723557599995</v>
      </c>
      <c r="AH71" s="164"/>
      <c r="AI71" s="165">
        <f t="shared" si="58"/>
        <v>261.27859999999782</v>
      </c>
      <c r="AJ71" s="166">
        <f t="shared" si="54"/>
        <v>5.5601312161340727E-3</v>
      </c>
      <c r="AL71" s="162"/>
      <c r="AM71" s="162"/>
      <c r="AN71" s="163">
        <f>SUM(AN69:AN70)</f>
        <v>47396.018857599993</v>
      </c>
      <c r="AO71" s="164"/>
      <c r="AP71" s="165">
        <f t="shared" si="59"/>
        <v>143.29529999999795</v>
      </c>
      <c r="AQ71" s="166">
        <f t="shared" si="55"/>
        <v>3.0325299625390744E-3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1"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6</xdr:col>
                    <xdr:colOff>476250</xdr:colOff>
                    <xdr:row>16</xdr:row>
                    <xdr:rowOff>171450</xdr:rowOff>
                  </from>
                  <to>
                    <xdr:col>9</xdr:col>
                    <xdr:colOff>228600</xdr:colOff>
                    <xdr:row>18</xdr:row>
                    <xdr:rowOff>28575</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9</xdr:col>
                    <xdr:colOff>361950</xdr:colOff>
                    <xdr:row>16</xdr:row>
                    <xdr:rowOff>114300</xdr:rowOff>
                  </from>
                  <to>
                    <xdr:col>14</xdr:col>
                    <xdr:colOff>523875</xdr:colOff>
                    <xdr:row>18</xdr:row>
                    <xdr:rowOff>133350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Q98"/>
  <sheetViews>
    <sheetView showGridLines="0" view="pageBreakPreview" topLeftCell="A37" zoomScale="60" zoomScaleNormal="8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10.7109375" style="6" bestFit="1" customWidth="1"/>
    <col min="8" max="8" width="17.7109375" style="6" bestFit="1" customWidth="1"/>
    <col min="9" max="9" width="2.85546875" style="6" customWidth="1"/>
    <col min="10" max="10" width="12.140625" style="6" customWidth="1"/>
    <col min="11" max="11" width="10.42578125" style="6" customWidth="1"/>
    <col min="12" max="12" width="17" style="6" bestFit="1" customWidth="1"/>
    <col min="13" max="13" width="2.85546875" style="6" customWidth="1"/>
    <col min="14" max="14" width="14.7109375" style="6" bestFit="1" customWidth="1"/>
    <col min="15" max="15" width="11" style="6" bestFit="1" customWidth="1"/>
    <col min="16" max="16" width="3.85546875" style="6" customWidth="1"/>
    <col min="17" max="17" width="12.140625" style="6" customWidth="1"/>
    <col min="18" max="18" width="8.5703125" style="6" customWidth="1"/>
    <col min="19" max="19" width="17.5703125" style="6" bestFit="1" customWidth="1"/>
    <col min="20" max="20" width="2.85546875" style="6" customWidth="1"/>
    <col min="21" max="21" width="14.7109375" style="6" bestFit="1" customWidth="1"/>
    <col min="22" max="22" width="11" style="6" bestFit="1" customWidth="1"/>
    <col min="23" max="23" width="4.5703125" style="6" customWidth="1"/>
    <col min="24" max="24" width="12.140625" style="6" customWidth="1"/>
    <col min="25" max="25" width="8.5703125" style="6" customWidth="1"/>
    <col min="26" max="26" width="18" style="6" bestFit="1" customWidth="1"/>
    <col min="27" max="27" width="2.85546875" style="6" customWidth="1"/>
    <col min="28" max="28" width="12.85546875" style="6" bestFit="1" customWidth="1"/>
    <col min="29" max="29" width="11" style="6" bestFit="1" customWidth="1"/>
    <col min="30" max="30" width="4.5703125" style="6" customWidth="1"/>
    <col min="31" max="31" width="12.140625" style="6" customWidth="1"/>
    <col min="32" max="32" width="8.5703125" style="6" customWidth="1"/>
    <col min="33" max="33" width="17.7109375" style="6" bestFit="1" customWidth="1"/>
    <col min="34" max="34" width="2.85546875" style="6" customWidth="1"/>
    <col min="35" max="35" width="12.85546875" style="6" bestFit="1" customWidth="1"/>
    <col min="36" max="36" width="11" style="6" bestFit="1" customWidth="1"/>
    <col min="37" max="37" width="4.5703125" style="6" customWidth="1"/>
    <col min="38" max="38" width="12.140625" style="6" customWidth="1"/>
    <col min="39" max="39" width="8.5703125" style="6" customWidth="1"/>
    <col min="40" max="40" width="18" style="6" bestFit="1" customWidth="1"/>
    <col min="41" max="41" width="2.85546875" style="6" customWidth="1"/>
    <col min="42" max="42" width="12.85546875" style="6" bestFit="1" customWidth="1"/>
    <col min="43" max="43" width="11"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76</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1277500</v>
      </c>
      <c r="G18" s="12" t="s">
        <v>7</v>
      </c>
    </row>
    <row r="19" spans="2:43" x14ac:dyDescent="0.2">
      <c r="B19" s="11"/>
      <c r="F19" s="13">
        <v>2500</v>
      </c>
      <c r="G19" s="6" t="s">
        <v>73</v>
      </c>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182">
        <v>4193.93</v>
      </c>
      <c r="G23" s="25">
        <v>1</v>
      </c>
      <c r="H23" s="26">
        <f>G23*F23</f>
        <v>4193.93</v>
      </c>
      <c r="I23" s="27"/>
      <c r="J23" s="183">
        <f>+'Proposed Rates'!D10</f>
        <v>4193.93</v>
      </c>
      <c r="K23" s="29">
        <v>1</v>
      </c>
      <c r="L23" s="26">
        <f>K23*J23</f>
        <v>4193.93</v>
      </c>
      <c r="M23" s="27"/>
      <c r="N23" s="30">
        <f>L23-H23</f>
        <v>0</v>
      </c>
      <c r="O23" s="31">
        <f>IF((H23)=0,"",(N23/H23))</f>
        <v>0</v>
      </c>
      <c r="Q23" s="183">
        <f>+'Proposed Rates'!E10</f>
        <v>4193.93</v>
      </c>
      <c r="R23" s="29">
        <v>1</v>
      </c>
      <c r="S23" s="26">
        <f>R23*Q23</f>
        <v>4193.93</v>
      </c>
      <c r="T23" s="27"/>
      <c r="U23" s="30">
        <f>S23-L23</f>
        <v>0</v>
      </c>
      <c r="V23" s="31">
        <f>IF((L23)=0,"",(U23/L23))</f>
        <v>0</v>
      </c>
      <c r="X23" s="183">
        <f>+'Proposed Rates'!F10</f>
        <v>4193.93</v>
      </c>
      <c r="Y23" s="29">
        <v>1</v>
      </c>
      <c r="Z23" s="26">
        <f>Y23*X23</f>
        <v>4193.93</v>
      </c>
      <c r="AA23" s="27"/>
      <c r="AB23" s="30">
        <f>Z23-S23</f>
        <v>0</v>
      </c>
      <c r="AC23" s="31">
        <f>IF((S23)=0,"",(AB23/S23))</f>
        <v>0</v>
      </c>
      <c r="AE23" s="183">
        <f>+'Proposed Rates'!G10</f>
        <v>4193.93</v>
      </c>
      <c r="AF23" s="29">
        <v>1</v>
      </c>
      <c r="AG23" s="26">
        <f>AF23*AE23</f>
        <v>4193.93</v>
      </c>
      <c r="AH23" s="27"/>
      <c r="AI23" s="30">
        <f>AG23-Z23</f>
        <v>0</v>
      </c>
      <c r="AJ23" s="31">
        <f>IF((Z23)=0,"",(AI23/Z23))</f>
        <v>0</v>
      </c>
      <c r="AL23" s="183">
        <f>+'Proposed Rates'!H10</f>
        <v>4193.93</v>
      </c>
      <c r="AM23" s="29">
        <v>1</v>
      </c>
      <c r="AN23" s="26">
        <f>AM23*AL23</f>
        <v>4193.93</v>
      </c>
      <c r="AO23" s="27"/>
      <c r="AP23" s="30">
        <f>AN23-AG23</f>
        <v>0</v>
      </c>
      <c r="AQ23" s="31">
        <f>IF((AG23)=0,"",(AP23/AG23))</f>
        <v>0</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74</v>
      </c>
      <c r="E29" s="23"/>
      <c r="F29" s="24">
        <v>3.4887000000000001</v>
      </c>
      <c r="G29" s="51">
        <f>+$F$19</f>
        <v>2500</v>
      </c>
      <c r="H29" s="26">
        <f t="shared" si="0"/>
        <v>8721.75</v>
      </c>
      <c r="I29" s="27"/>
      <c r="J29" s="28">
        <f>+'Proposed Rates'!D23</f>
        <v>3.6619000000000002</v>
      </c>
      <c r="K29" s="51">
        <f>+$F$19</f>
        <v>2500</v>
      </c>
      <c r="L29" s="26">
        <f t="shared" si="9"/>
        <v>9154.75</v>
      </c>
      <c r="M29" s="27"/>
      <c r="N29" s="30">
        <f t="shared" si="10"/>
        <v>433</v>
      </c>
      <c r="O29" s="31">
        <f t="shared" si="11"/>
        <v>4.9645999942672055E-2</v>
      </c>
      <c r="Q29" s="28">
        <f>+'Proposed Rates'!E23</f>
        <v>3.9186000000000001</v>
      </c>
      <c r="R29" s="51">
        <f>+$F$19</f>
        <v>2500</v>
      </c>
      <c r="S29" s="26">
        <f t="shared" si="12"/>
        <v>9796.5</v>
      </c>
      <c r="T29" s="27"/>
      <c r="U29" s="30">
        <f t="shared" si="1"/>
        <v>641.75</v>
      </c>
      <c r="V29" s="31">
        <f t="shared" si="2"/>
        <v>7.010022119664655E-2</v>
      </c>
      <c r="X29" s="28">
        <f>+'Proposed Rates'!F23</f>
        <v>4.1818</v>
      </c>
      <c r="Y29" s="51">
        <f>+$F$19</f>
        <v>2500</v>
      </c>
      <c r="Z29" s="26">
        <f t="shared" si="13"/>
        <v>10454.5</v>
      </c>
      <c r="AA29" s="27"/>
      <c r="AB29" s="30">
        <f t="shared" si="3"/>
        <v>658</v>
      </c>
      <c r="AC29" s="31">
        <f t="shared" si="4"/>
        <v>6.7166845301893527E-2</v>
      </c>
      <c r="AE29" s="28">
        <f>+'Proposed Rates'!G23</f>
        <v>4.4103000000000003</v>
      </c>
      <c r="AF29" s="51">
        <f>+$F$19</f>
        <v>2500</v>
      </c>
      <c r="AG29" s="26">
        <f t="shared" si="14"/>
        <v>11025.75</v>
      </c>
      <c r="AH29" s="27"/>
      <c r="AI29" s="30">
        <f t="shared" si="5"/>
        <v>571.25</v>
      </c>
      <c r="AJ29" s="31">
        <f t="shared" si="6"/>
        <v>5.4641541919747474E-2</v>
      </c>
      <c r="AL29" s="28">
        <f>+'Proposed Rates'!H23</f>
        <v>4.5247999999999999</v>
      </c>
      <c r="AM29" s="51">
        <f>+$F$19</f>
        <v>2500</v>
      </c>
      <c r="AN29" s="26">
        <f t="shared" si="15"/>
        <v>11312</v>
      </c>
      <c r="AO29" s="27"/>
      <c r="AP29" s="30">
        <f t="shared" si="7"/>
        <v>286.25</v>
      </c>
      <c r="AQ29" s="31">
        <f t="shared" si="8"/>
        <v>2.5961952701630275E-2</v>
      </c>
    </row>
    <row r="30" spans="2:43" x14ac:dyDescent="0.2">
      <c r="B30" s="21" t="s">
        <v>31</v>
      </c>
      <c r="C30" s="21"/>
      <c r="D30" s="22"/>
      <c r="E30" s="23"/>
      <c r="F30" s="24"/>
      <c r="G30" s="25">
        <f t="shared" ref="G30" si="16">$F$18</f>
        <v>1277500</v>
      </c>
      <c r="H30" s="26">
        <f t="shared" si="0"/>
        <v>0</v>
      </c>
      <c r="I30" s="27"/>
      <c r="J30" s="28"/>
      <c r="K30" s="25">
        <f t="shared" ref="K30:K38" si="17">$F$18</f>
        <v>1277500</v>
      </c>
      <c r="L30" s="26">
        <f t="shared" si="9"/>
        <v>0</v>
      </c>
      <c r="M30" s="27"/>
      <c r="N30" s="30">
        <f t="shared" si="10"/>
        <v>0</v>
      </c>
      <c r="O30" s="31" t="str">
        <f t="shared" si="11"/>
        <v/>
      </c>
      <c r="Q30" s="28"/>
      <c r="R30" s="25">
        <f t="shared" ref="R30:R38" si="18">$F$18</f>
        <v>1277500</v>
      </c>
      <c r="S30" s="26">
        <f t="shared" si="12"/>
        <v>0</v>
      </c>
      <c r="T30" s="27"/>
      <c r="U30" s="30">
        <f t="shared" si="1"/>
        <v>0</v>
      </c>
      <c r="V30" s="31" t="str">
        <f t="shared" si="2"/>
        <v/>
      </c>
      <c r="X30" s="28"/>
      <c r="Y30" s="25">
        <f t="shared" ref="Y30:Y38" si="19">$F$18</f>
        <v>1277500</v>
      </c>
      <c r="Z30" s="26">
        <f t="shared" si="13"/>
        <v>0</v>
      </c>
      <c r="AA30" s="27"/>
      <c r="AB30" s="30">
        <f t="shared" si="3"/>
        <v>0</v>
      </c>
      <c r="AC30" s="31" t="str">
        <f t="shared" si="4"/>
        <v/>
      </c>
      <c r="AE30" s="28"/>
      <c r="AF30" s="25">
        <f t="shared" ref="AF30:AF38" si="20">$F$18</f>
        <v>1277500</v>
      </c>
      <c r="AG30" s="26">
        <f t="shared" si="14"/>
        <v>0</v>
      </c>
      <c r="AH30" s="27"/>
      <c r="AI30" s="30">
        <f t="shared" si="5"/>
        <v>0</v>
      </c>
      <c r="AJ30" s="31" t="str">
        <f t="shared" si="6"/>
        <v/>
      </c>
      <c r="AL30" s="28"/>
      <c r="AM30" s="25">
        <f t="shared" ref="AM30:AM38" si="21">$F$18</f>
        <v>1277500</v>
      </c>
      <c r="AN30" s="26">
        <f t="shared" si="15"/>
        <v>0</v>
      </c>
      <c r="AO30" s="27"/>
      <c r="AP30" s="30">
        <f t="shared" si="7"/>
        <v>0</v>
      </c>
      <c r="AQ30" s="31" t="str">
        <f t="shared" si="8"/>
        <v/>
      </c>
    </row>
    <row r="31" spans="2:43" x14ac:dyDescent="0.2">
      <c r="B31" s="21" t="s">
        <v>32</v>
      </c>
      <c r="C31" s="21"/>
      <c r="D31" s="22" t="s">
        <v>74</v>
      </c>
      <c r="E31" s="23"/>
      <c r="F31" s="24">
        <v>0</v>
      </c>
      <c r="G31" s="51">
        <f>+$F$19</f>
        <v>2500</v>
      </c>
      <c r="H31" s="26">
        <f t="shared" si="0"/>
        <v>0</v>
      </c>
      <c r="I31" s="27"/>
      <c r="J31" s="28">
        <f>+'Proposed Rates'!D70</f>
        <v>-7.7109999999999998E-2</v>
      </c>
      <c r="K31" s="51">
        <f>+$F$19</f>
        <v>2500</v>
      </c>
      <c r="L31" s="26">
        <f t="shared" si="9"/>
        <v>-192.77500000000001</v>
      </c>
      <c r="M31" s="27"/>
      <c r="N31" s="30">
        <f t="shared" si="10"/>
        <v>-192.77500000000001</v>
      </c>
      <c r="O31" s="31" t="str">
        <f t="shared" si="11"/>
        <v/>
      </c>
      <c r="Q31" s="28"/>
      <c r="R31" s="51">
        <f>+$F$19</f>
        <v>2500</v>
      </c>
      <c r="S31" s="26">
        <f t="shared" si="12"/>
        <v>0</v>
      </c>
      <c r="T31" s="27"/>
      <c r="U31" s="30">
        <f t="shared" si="1"/>
        <v>192.77500000000001</v>
      </c>
      <c r="V31" s="31">
        <f t="shared" si="2"/>
        <v>-1</v>
      </c>
      <c r="X31" s="28"/>
      <c r="Y31" s="51">
        <f>+$F$19</f>
        <v>2500</v>
      </c>
      <c r="Z31" s="26">
        <f t="shared" si="13"/>
        <v>0</v>
      </c>
      <c r="AA31" s="27"/>
      <c r="AB31" s="30">
        <f t="shared" si="3"/>
        <v>0</v>
      </c>
      <c r="AC31" s="31" t="str">
        <f t="shared" si="4"/>
        <v/>
      </c>
      <c r="AE31" s="28"/>
      <c r="AF31" s="51">
        <f>+$F$19</f>
        <v>2500</v>
      </c>
      <c r="AG31" s="26">
        <f t="shared" si="14"/>
        <v>0</v>
      </c>
      <c r="AH31" s="27"/>
      <c r="AI31" s="30">
        <f t="shared" si="5"/>
        <v>0</v>
      </c>
      <c r="AJ31" s="31" t="str">
        <f t="shared" si="6"/>
        <v/>
      </c>
      <c r="AL31" s="28"/>
      <c r="AM31" s="51">
        <f>+$F$19</f>
        <v>2500</v>
      </c>
      <c r="AN31" s="26">
        <f t="shared" si="15"/>
        <v>0</v>
      </c>
      <c r="AO31" s="27"/>
      <c r="AP31" s="30">
        <f t="shared" si="7"/>
        <v>0</v>
      </c>
      <c r="AQ31" s="31" t="str">
        <f t="shared" si="8"/>
        <v/>
      </c>
    </row>
    <row r="32" spans="2:43" x14ac:dyDescent="0.2">
      <c r="B32" s="33"/>
      <c r="C32" s="21"/>
      <c r="D32" s="22"/>
      <c r="E32" s="23"/>
      <c r="F32" s="24"/>
      <c r="G32" s="25">
        <f t="shared" ref="G32:G38" si="22">$F$18</f>
        <v>1277500</v>
      </c>
      <c r="H32" s="26">
        <f t="shared" si="0"/>
        <v>0</v>
      </c>
      <c r="I32" s="27"/>
      <c r="J32" s="28"/>
      <c r="K32" s="25">
        <f t="shared" si="17"/>
        <v>1277500</v>
      </c>
      <c r="L32" s="26">
        <f t="shared" si="9"/>
        <v>0</v>
      </c>
      <c r="M32" s="27"/>
      <c r="N32" s="30">
        <f t="shared" si="10"/>
        <v>0</v>
      </c>
      <c r="O32" s="31" t="str">
        <f t="shared" si="11"/>
        <v/>
      </c>
      <c r="Q32" s="28"/>
      <c r="R32" s="25">
        <f t="shared" si="18"/>
        <v>1277500</v>
      </c>
      <c r="S32" s="26">
        <f t="shared" si="12"/>
        <v>0</v>
      </c>
      <c r="T32" s="27"/>
      <c r="U32" s="30">
        <f t="shared" si="1"/>
        <v>0</v>
      </c>
      <c r="V32" s="31" t="str">
        <f t="shared" si="2"/>
        <v/>
      </c>
      <c r="X32" s="28"/>
      <c r="Y32" s="25">
        <f t="shared" si="19"/>
        <v>1277500</v>
      </c>
      <c r="Z32" s="26">
        <f t="shared" si="13"/>
        <v>0</v>
      </c>
      <c r="AA32" s="27"/>
      <c r="AB32" s="30">
        <f t="shared" si="3"/>
        <v>0</v>
      </c>
      <c r="AC32" s="31" t="str">
        <f t="shared" si="4"/>
        <v/>
      </c>
      <c r="AE32" s="28"/>
      <c r="AF32" s="25">
        <f t="shared" si="20"/>
        <v>1277500</v>
      </c>
      <c r="AG32" s="26">
        <f t="shared" si="14"/>
        <v>0</v>
      </c>
      <c r="AH32" s="27"/>
      <c r="AI32" s="30">
        <f t="shared" si="5"/>
        <v>0</v>
      </c>
      <c r="AJ32" s="31" t="str">
        <f t="shared" si="6"/>
        <v/>
      </c>
      <c r="AL32" s="28"/>
      <c r="AM32" s="25">
        <f t="shared" si="21"/>
        <v>1277500</v>
      </c>
      <c r="AN32" s="26">
        <f t="shared" si="15"/>
        <v>0</v>
      </c>
      <c r="AO32" s="27"/>
      <c r="AP32" s="30">
        <f t="shared" si="7"/>
        <v>0</v>
      </c>
      <c r="AQ32" s="31" t="str">
        <f t="shared" si="8"/>
        <v/>
      </c>
    </row>
    <row r="33" spans="2:43" x14ac:dyDescent="0.2">
      <c r="B33" s="33"/>
      <c r="C33" s="21"/>
      <c r="D33" s="22"/>
      <c r="E33" s="23"/>
      <c r="F33" s="24"/>
      <c r="G33" s="25">
        <f t="shared" si="22"/>
        <v>1277500</v>
      </c>
      <c r="H33" s="26">
        <f t="shared" si="0"/>
        <v>0</v>
      </c>
      <c r="I33" s="27"/>
      <c r="J33" s="28"/>
      <c r="K33" s="25">
        <f t="shared" si="17"/>
        <v>1277500</v>
      </c>
      <c r="L33" s="26">
        <f t="shared" si="9"/>
        <v>0</v>
      </c>
      <c r="M33" s="27"/>
      <c r="N33" s="30">
        <f t="shared" si="10"/>
        <v>0</v>
      </c>
      <c r="O33" s="31" t="str">
        <f t="shared" si="11"/>
        <v/>
      </c>
      <c r="Q33" s="28"/>
      <c r="R33" s="25">
        <f t="shared" si="18"/>
        <v>1277500</v>
      </c>
      <c r="S33" s="26">
        <f t="shared" si="12"/>
        <v>0</v>
      </c>
      <c r="T33" s="27"/>
      <c r="U33" s="30">
        <f t="shared" si="1"/>
        <v>0</v>
      </c>
      <c r="V33" s="31" t="str">
        <f t="shared" si="2"/>
        <v/>
      </c>
      <c r="X33" s="28"/>
      <c r="Y33" s="25">
        <f t="shared" si="19"/>
        <v>1277500</v>
      </c>
      <c r="Z33" s="26">
        <f t="shared" si="13"/>
        <v>0</v>
      </c>
      <c r="AA33" s="27"/>
      <c r="AB33" s="30">
        <f t="shared" si="3"/>
        <v>0</v>
      </c>
      <c r="AC33" s="31" t="str">
        <f t="shared" si="4"/>
        <v/>
      </c>
      <c r="AE33" s="28"/>
      <c r="AF33" s="25">
        <f t="shared" si="20"/>
        <v>1277500</v>
      </c>
      <c r="AG33" s="26">
        <f t="shared" si="14"/>
        <v>0</v>
      </c>
      <c r="AH33" s="27"/>
      <c r="AI33" s="30">
        <f t="shared" si="5"/>
        <v>0</v>
      </c>
      <c r="AJ33" s="31" t="str">
        <f t="shared" si="6"/>
        <v/>
      </c>
      <c r="AL33" s="28"/>
      <c r="AM33" s="25">
        <f t="shared" si="21"/>
        <v>1277500</v>
      </c>
      <c r="AN33" s="26">
        <f t="shared" si="15"/>
        <v>0</v>
      </c>
      <c r="AO33" s="27"/>
      <c r="AP33" s="30">
        <f t="shared" si="7"/>
        <v>0</v>
      </c>
      <c r="AQ33" s="31" t="str">
        <f t="shared" si="8"/>
        <v/>
      </c>
    </row>
    <row r="34" spans="2:43" x14ac:dyDescent="0.2">
      <c r="B34" s="33"/>
      <c r="C34" s="21"/>
      <c r="D34" s="22"/>
      <c r="E34" s="23"/>
      <c r="F34" s="24"/>
      <c r="G34" s="25">
        <f t="shared" si="22"/>
        <v>1277500</v>
      </c>
      <c r="H34" s="26">
        <f t="shared" si="0"/>
        <v>0</v>
      </c>
      <c r="I34" s="27"/>
      <c r="J34" s="28"/>
      <c r="K34" s="25">
        <f t="shared" si="17"/>
        <v>1277500</v>
      </c>
      <c r="L34" s="26">
        <f t="shared" si="9"/>
        <v>0</v>
      </c>
      <c r="M34" s="27"/>
      <c r="N34" s="30">
        <f t="shared" si="10"/>
        <v>0</v>
      </c>
      <c r="O34" s="31" t="str">
        <f t="shared" si="11"/>
        <v/>
      </c>
      <c r="Q34" s="28"/>
      <c r="R34" s="25">
        <f t="shared" si="18"/>
        <v>1277500</v>
      </c>
      <c r="S34" s="26">
        <f t="shared" si="12"/>
        <v>0</v>
      </c>
      <c r="T34" s="27"/>
      <c r="U34" s="30">
        <f t="shared" si="1"/>
        <v>0</v>
      </c>
      <c r="V34" s="31" t="str">
        <f t="shared" si="2"/>
        <v/>
      </c>
      <c r="X34" s="28"/>
      <c r="Y34" s="25">
        <f t="shared" si="19"/>
        <v>1277500</v>
      </c>
      <c r="Z34" s="26">
        <f t="shared" si="13"/>
        <v>0</v>
      </c>
      <c r="AA34" s="27"/>
      <c r="AB34" s="30">
        <f t="shared" si="3"/>
        <v>0</v>
      </c>
      <c r="AC34" s="31" t="str">
        <f t="shared" si="4"/>
        <v/>
      </c>
      <c r="AE34" s="28"/>
      <c r="AF34" s="25">
        <f t="shared" si="20"/>
        <v>1277500</v>
      </c>
      <c r="AG34" s="26">
        <f t="shared" si="14"/>
        <v>0</v>
      </c>
      <c r="AH34" s="27"/>
      <c r="AI34" s="30">
        <f t="shared" si="5"/>
        <v>0</v>
      </c>
      <c r="AJ34" s="31" t="str">
        <f t="shared" si="6"/>
        <v/>
      </c>
      <c r="AL34" s="28"/>
      <c r="AM34" s="25">
        <f t="shared" si="21"/>
        <v>1277500</v>
      </c>
      <c r="AN34" s="26">
        <f t="shared" si="15"/>
        <v>0</v>
      </c>
      <c r="AO34" s="27"/>
      <c r="AP34" s="30">
        <f t="shared" si="7"/>
        <v>0</v>
      </c>
      <c r="AQ34" s="31" t="str">
        <f t="shared" si="8"/>
        <v/>
      </c>
    </row>
    <row r="35" spans="2:43" x14ac:dyDescent="0.2">
      <c r="B35" s="33"/>
      <c r="C35" s="21"/>
      <c r="D35" s="22"/>
      <c r="E35" s="23"/>
      <c r="F35" s="24"/>
      <c r="G35" s="25">
        <f t="shared" si="22"/>
        <v>1277500</v>
      </c>
      <c r="H35" s="26">
        <f t="shared" si="0"/>
        <v>0</v>
      </c>
      <c r="I35" s="27"/>
      <c r="J35" s="28"/>
      <c r="K35" s="25">
        <f t="shared" si="17"/>
        <v>1277500</v>
      </c>
      <c r="L35" s="26">
        <f t="shared" si="9"/>
        <v>0</v>
      </c>
      <c r="M35" s="27"/>
      <c r="N35" s="30">
        <f t="shared" si="10"/>
        <v>0</v>
      </c>
      <c r="O35" s="31" t="str">
        <f t="shared" si="11"/>
        <v/>
      </c>
      <c r="Q35" s="28"/>
      <c r="R35" s="25">
        <f t="shared" si="18"/>
        <v>1277500</v>
      </c>
      <c r="S35" s="26">
        <f t="shared" si="12"/>
        <v>0</v>
      </c>
      <c r="T35" s="27"/>
      <c r="U35" s="30">
        <f t="shared" si="1"/>
        <v>0</v>
      </c>
      <c r="V35" s="31" t="str">
        <f t="shared" si="2"/>
        <v/>
      </c>
      <c r="X35" s="28"/>
      <c r="Y35" s="25">
        <f t="shared" si="19"/>
        <v>1277500</v>
      </c>
      <c r="Z35" s="26">
        <f t="shared" si="13"/>
        <v>0</v>
      </c>
      <c r="AA35" s="27"/>
      <c r="AB35" s="30">
        <f t="shared" si="3"/>
        <v>0</v>
      </c>
      <c r="AC35" s="31" t="str">
        <f t="shared" si="4"/>
        <v/>
      </c>
      <c r="AE35" s="28"/>
      <c r="AF35" s="25">
        <f t="shared" si="20"/>
        <v>1277500</v>
      </c>
      <c r="AG35" s="26">
        <f t="shared" si="14"/>
        <v>0</v>
      </c>
      <c r="AH35" s="27"/>
      <c r="AI35" s="30">
        <f t="shared" si="5"/>
        <v>0</v>
      </c>
      <c r="AJ35" s="31" t="str">
        <f t="shared" si="6"/>
        <v/>
      </c>
      <c r="AL35" s="28"/>
      <c r="AM35" s="25">
        <f t="shared" si="21"/>
        <v>1277500</v>
      </c>
      <c r="AN35" s="26">
        <f t="shared" si="15"/>
        <v>0</v>
      </c>
      <c r="AO35" s="27"/>
      <c r="AP35" s="30">
        <f t="shared" si="7"/>
        <v>0</v>
      </c>
      <c r="AQ35" s="31" t="str">
        <f t="shared" si="8"/>
        <v/>
      </c>
    </row>
    <row r="36" spans="2:43" x14ac:dyDescent="0.2">
      <c r="B36" s="33"/>
      <c r="C36" s="21"/>
      <c r="D36" s="22"/>
      <c r="E36" s="23"/>
      <c r="F36" s="24"/>
      <c r="G36" s="25">
        <f t="shared" si="22"/>
        <v>1277500</v>
      </c>
      <c r="H36" s="26">
        <f t="shared" si="0"/>
        <v>0</v>
      </c>
      <c r="I36" s="27"/>
      <c r="J36" s="28"/>
      <c r="K36" s="25">
        <f t="shared" si="17"/>
        <v>1277500</v>
      </c>
      <c r="L36" s="26">
        <f t="shared" si="9"/>
        <v>0</v>
      </c>
      <c r="M36" s="27"/>
      <c r="N36" s="30">
        <f t="shared" si="10"/>
        <v>0</v>
      </c>
      <c r="O36" s="31" t="str">
        <f t="shared" si="11"/>
        <v/>
      </c>
      <c r="Q36" s="28"/>
      <c r="R36" s="25">
        <f t="shared" si="18"/>
        <v>1277500</v>
      </c>
      <c r="S36" s="26">
        <f t="shared" si="12"/>
        <v>0</v>
      </c>
      <c r="T36" s="27"/>
      <c r="U36" s="30">
        <f t="shared" si="1"/>
        <v>0</v>
      </c>
      <c r="V36" s="31" t="str">
        <f t="shared" si="2"/>
        <v/>
      </c>
      <c r="X36" s="28"/>
      <c r="Y36" s="25">
        <f t="shared" si="19"/>
        <v>1277500</v>
      </c>
      <c r="Z36" s="26">
        <f t="shared" si="13"/>
        <v>0</v>
      </c>
      <c r="AA36" s="27"/>
      <c r="AB36" s="30">
        <f t="shared" si="3"/>
        <v>0</v>
      </c>
      <c r="AC36" s="31" t="str">
        <f t="shared" si="4"/>
        <v/>
      </c>
      <c r="AE36" s="28"/>
      <c r="AF36" s="25">
        <f t="shared" si="20"/>
        <v>1277500</v>
      </c>
      <c r="AG36" s="26">
        <f t="shared" si="14"/>
        <v>0</v>
      </c>
      <c r="AH36" s="27"/>
      <c r="AI36" s="30">
        <f t="shared" si="5"/>
        <v>0</v>
      </c>
      <c r="AJ36" s="31" t="str">
        <f t="shared" si="6"/>
        <v/>
      </c>
      <c r="AL36" s="28"/>
      <c r="AM36" s="25">
        <f t="shared" si="21"/>
        <v>1277500</v>
      </c>
      <c r="AN36" s="26">
        <f t="shared" si="15"/>
        <v>0</v>
      </c>
      <c r="AO36" s="27"/>
      <c r="AP36" s="30">
        <f t="shared" si="7"/>
        <v>0</v>
      </c>
      <c r="AQ36" s="31" t="str">
        <f t="shared" si="8"/>
        <v/>
      </c>
    </row>
    <row r="37" spans="2:43" x14ac:dyDescent="0.2">
      <c r="B37" s="33"/>
      <c r="C37" s="21"/>
      <c r="D37" s="22"/>
      <c r="E37" s="23"/>
      <c r="F37" s="24"/>
      <c r="G37" s="25">
        <f t="shared" si="22"/>
        <v>1277500</v>
      </c>
      <c r="H37" s="26">
        <f t="shared" si="0"/>
        <v>0</v>
      </c>
      <c r="I37" s="27"/>
      <c r="J37" s="28"/>
      <c r="K37" s="25">
        <f t="shared" si="17"/>
        <v>1277500</v>
      </c>
      <c r="L37" s="26">
        <f t="shared" si="9"/>
        <v>0</v>
      </c>
      <c r="M37" s="27"/>
      <c r="N37" s="30">
        <f t="shared" si="10"/>
        <v>0</v>
      </c>
      <c r="O37" s="31" t="str">
        <f t="shared" si="11"/>
        <v/>
      </c>
      <c r="Q37" s="28"/>
      <c r="R37" s="25">
        <f t="shared" si="18"/>
        <v>1277500</v>
      </c>
      <c r="S37" s="26">
        <f t="shared" si="12"/>
        <v>0</v>
      </c>
      <c r="T37" s="27"/>
      <c r="U37" s="30">
        <f t="shared" si="1"/>
        <v>0</v>
      </c>
      <c r="V37" s="31" t="str">
        <f t="shared" si="2"/>
        <v/>
      </c>
      <c r="X37" s="28"/>
      <c r="Y37" s="25">
        <f t="shared" si="19"/>
        <v>1277500</v>
      </c>
      <c r="Z37" s="26">
        <f t="shared" si="13"/>
        <v>0</v>
      </c>
      <c r="AA37" s="27"/>
      <c r="AB37" s="30">
        <f t="shared" si="3"/>
        <v>0</v>
      </c>
      <c r="AC37" s="31" t="str">
        <f t="shared" si="4"/>
        <v/>
      </c>
      <c r="AE37" s="28"/>
      <c r="AF37" s="25">
        <f t="shared" si="20"/>
        <v>1277500</v>
      </c>
      <c r="AG37" s="26">
        <f t="shared" si="14"/>
        <v>0</v>
      </c>
      <c r="AH37" s="27"/>
      <c r="AI37" s="30">
        <f t="shared" si="5"/>
        <v>0</v>
      </c>
      <c r="AJ37" s="31" t="str">
        <f t="shared" si="6"/>
        <v/>
      </c>
      <c r="AL37" s="28"/>
      <c r="AM37" s="25">
        <f t="shared" si="21"/>
        <v>1277500</v>
      </c>
      <c r="AN37" s="26">
        <f t="shared" si="15"/>
        <v>0</v>
      </c>
      <c r="AO37" s="27"/>
      <c r="AP37" s="30">
        <f t="shared" si="7"/>
        <v>0</v>
      </c>
      <c r="AQ37" s="31" t="str">
        <f t="shared" si="8"/>
        <v/>
      </c>
    </row>
    <row r="38" spans="2:43" x14ac:dyDescent="0.2">
      <c r="B38" s="33"/>
      <c r="C38" s="21"/>
      <c r="D38" s="22"/>
      <c r="E38" s="23"/>
      <c r="F38" s="24"/>
      <c r="G38" s="25">
        <f t="shared" si="22"/>
        <v>1277500</v>
      </c>
      <c r="H38" s="26">
        <f t="shared" si="0"/>
        <v>0</v>
      </c>
      <c r="I38" s="27"/>
      <c r="J38" s="28"/>
      <c r="K38" s="25">
        <f t="shared" si="17"/>
        <v>1277500</v>
      </c>
      <c r="L38" s="26">
        <f t="shared" si="9"/>
        <v>0</v>
      </c>
      <c r="M38" s="27"/>
      <c r="N38" s="30">
        <f t="shared" si="10"/>
        <v>0</v>
      </c>
      <c r="O38" s="31" t="str">
        <f t="shared" si="11"/>
        <v/>
      </c>
      <c r="Q38" s="28"/>
      <c r="R38" s="25">
        <f t="shared" si="18"/>
        <v>1277500</v>
      </c>
      <c r="S38" s="26">
        <f t="shared" si="12"/>
        <v>0</v>
      </c>
      <c r="T38" s="27"/>
      <c r="U38" s="30">
        <f t="shared" si="1"/>
        <v>0</v>
      </c>
      <c r="V38" s="31" t="str">
        <f t="shared" si="2"/>
        <v/>
      </c>
      <c r="X38" s="28"/>
      <c r="Y38" s="25">
        <f t="shared" si="19"/>
        <v>1277500</v>
      </c>
      <c r="Z38" s="26">
        <f t="shared" si="13"/>
        <v>0</v>
      </c>
      <c r="AA38" s="27"/>
      <c r="AB38" s="30">
        <f t="shared" si="3"/>
        <v>0</v>
      </c>
      <c r="AC38" s="31" t="str">
        <f t="shared" si="4"/>
        <v/>
      </c>
      <c r="AE38" s="28"/>
      <c r="AF38" s="25">
        <f t="shared" si="20"/>
        <v>1277500</v>
      </c>
      <c r="AG38" s="26">
        <f t="shared" si="14"/>
        <v>0</v>
      </c>
      <c r="AH38" s="27"/>
      <c r="AI38" s="30">
        <f t="shared" si="5"/>
        <v>0</v>
      </c>
      <c r="AJ38" s="31" t="str">
        <f t="shared" si="6"/>
        <v/>
      </c>
      <c r="AL38" s="28"/>
      <c r="AM38" s="25">
        <f t="shared" si="21"/>
        <v>1277500</v>
      </c>
      <c r="AN38" s="26">
        <f t="shared" si="15"/>
        <v>0</v>
      </c>
      <c r="AO38" s="27"/>
      <c r="AP38" s="30">
        <f t="shared" si="7"/>
        <v>0</v>
      </c>
      <c r="AQ38" s="31" t="str">
        <f t="shared" si="8"/>
        <v/>
      </c>
    </row>
    <row r="39" spans="2:43" s="45" customFormat="1" x14ac:dyDescent="0.2">
      <c r="B39" s="34" t="s">
        <v>33</v>
      </c>
      <c r="C39" s="35"/>
      <c r="D39" s="36"/>
      <c r="E39" s="35"/>
      <c r="F39" s="37"/>
      <c r="G39" s="38"/>
      <c r="H39" s="39">
        <f>SUM(H23:H38)</f>
        <v>12915.68</v>
      </c>
      <c r="I39" s="40"/>
      <c r="J39" s="41"/>
      <c r="K39" s="42"/>
      <c r="L39" s="39">
        <f>SUM(L23:L38)</f>
        <v>13155.905000000001</v>
      </c>
      <c r="M39" s="40"/>
      <c r="N39" s="43">
        <f t="shared" si="10"/>
        <v>240.22500000000036</v>
      </c>
      <c r="O39" s="44">
        <f t="shared" si="11"/>
        <v>1.8599485276810851E-2</v>
      </c>
      <c r="Q39" s="41"/>
      <c r="R39" s="42"/>
      <c r="S39" s="39">
        <f>SUM(S23:S38)</f>
        <v>13990.43</v>
      </c>
      <c r="T39" s="40"/>
      <c r="U39" s="43">
        <f t="shared" si="1"/>
        <v>834.52499999999964</v>
      </c>
      <c r="V39" s="44">
        <f t="shared" si="2"/>
        <v>6.3433492412722628E-2</v>
      </c>
      <c r="X39" s="41"/>
      <c r="Y39" s="42"/>
      <c r="Z39" s="39">
        <f>SUM(Z23:Z38)</f>
        <v>14648.43</v>
      </c>
      <c r="AA39" s="40"/>
      <c r="AB39" s="43">
        <f t="shared" si="3"/>
        <v>658</v>
      </c>
      <c r="AC39" s="44">
        <f t="shared" si="4"/>
        <v>4.7032149833850713E-2</v>
      </c>
      <c r="AE39" s="41"/>
      <c r="AF39" s="42"/>
      <c r="AG39" s="39">
        <f>SUM(AG23:AG38)</f>
        <v>15219.68</v>
      </c>
      <c r="AH39" s="40"/>
      <c r="AI39" s="43">
        <f t="shared" si="5"/>
        <v>571.25</v>
      </c>
      <c r="AJ39" s="44">
        <f t="shared" si="6"/>
        <v>3.8997353299978221E-2</v>
      </c>
      <c r="AL39" s="41"/>
      <c r="AM39" s="42"/>
      <c r="AN39" s="39">
        <f>SUM(AN23:AN38)</f>
        <v>15505.93</v>
      </c>
      <c r="AO39" s="40"/>
      <c r="AP39" s="43">
        <f t="shared" si="7"/>
        <v>286.25</v>
      </c>
      <c r="AQ39" s="44">
        <f t="shared" si="8"/>
        <v>1.8807885579723096E-2</v>
      </c>
    </row>
    <row r="40" spans="2:43" ht="38.25" x14ac:dyDescent="0.2">
      <c r="B40" s="46" t="str">
        <f>+'&gt;50 (100)'!B40</f>
        <v>Deferral/Variance Account Disposition Rate Rider Class 1</v>
      </c>
      <c r="C40" s="21"/>
      <c r="D40" s="22" t="str">
        <f>+'&gt;50 (100)'!D40</f>
        <v>per kW</v>
      </c>
      <c r="E40" s="23"/>
      <c r="F40" s="24">
        <v>0</v>
      </c>
      <c r="G40" s="51">
        <f>+$F$19</f>
        <v>2500</v>
      </c>
      <c r="H40" s="26">
        <f>G40*F40</f>
        <v>0</v>
      </c>
      <c r="I40" s="27"/>
      <c r="J40" s="28">
        <f>+'Proposed Rates'!D41</f>
        <v>-0.395098</v>
      </c>
      <c r="K40" s="51">
        <f>+$F$19</f>
        <v>2500</v>
      </c>
      <c r="L40" s="26">
        <f>K40*J40</f>
        <v>-987.745</v>
      </c>
      <c r="M40" s="27"/>
      <c r="N40" s="30">
        <f>L40-H40</f>
        <v>-987.745</v>
      </c>
      <c r="O40" s="31" t="str">
        <f>IF((H40)=0,"",(N40/H40))</f>
        <v/>
      </c>
      <c r="Q40" s="28"/>
      <c r="R40" s="51">
        <f>+$F$19</f>
        <v>2500</v>
      </c>
      <c r="S40" s="26">
        <f>R40*Q40</f>
        <v>0</v>
      </c>
      <c r="T40" s="27"/>
      <c r="U40" s="30">
        <f t="shared" si="1"/>
        <v>987.745</v>
      </c>
      <c r="V40" s="31">
        <f t="shared" si="2"/>
        <v>-1</v>
      </c>
      <c r="X40" s="28"/>
      <c r="Y40" s="51">
        <f>+$F$19</f>
        <v>2500</v>
      </c>
      <c r="Z40" s="26">
        <f>Y40*X40</f>
        <v>0</v>
      </c>
      <c r="AA40" s="27"/>
      <c r="AB40" s="30">
        <f t="shared" si="3"/>
        <v>0</v>
      </c>
      <c r="AC40" s="31" t="str">
        <f t="shared" si="4"/>
        <v/>
      </c>
      <c r="AE40" s="28"/>
      <c r="AF40" s="51">
        <f>+$F$19</f>
        <v>2500</v>
      </c>
      <c r="AG40" s="26">
        <f>AF40*AE40</f>
        <v>0</v>
      </c>
      <c r="AH40" s="27"/>
      <c r="AI40" s="30">
        <f t="shared" si="5"/>
        <v>0</v>
      </c>
      <c r="AJ40" s="31" t="str">
        <f t="shared" si="6"/>
        <v/>
      </c>
      <c r="AL40" s="28"/>
      <c r="AM40" s="51">
        <f>+$F$19</f>
        <v>2500</v>
      </c>
      <c r="AN40" s="26">
        <f>AM40*AL40</f>
        <v>0</v>
      </c>
      <c r="AO40" s="27"/>
      <c r="AP40" s="30">
        <f t="shared" si="7"/>
        <v>0</v>
      </c>
      <c r="AQ40" s="31" t="str">
        <f t="shared" si="8"/>
        <v/>
      </c>
    </row>
    <row r="41" spans="2:43" ht="38.25" x14ac:dyDescent="0.2">
      <c r="B41" s="46" t="str">
        <f>+'&gt;50 (100)'!B41</f>
        <v>Deferral/Variance Account Disposition Rate Rider Class 2</v>
      </c>
      <c r="C41" s="21"/>
      <c r="D41" s="22" t="str">
        <f>+'&gt;50 (100)'!D41</f>
        <v>per kW</v>
      </c>
      <c r="E41" s="23"/>
      <c r="F41" s="24"/>
      <c r="G41" s="51">
        <f>+F19</f>
        <v>2500</v>
      </c>
      <c r="H41" s="26">
        <f t="shared" ref="H41:H45" si="23">G41*F41</f>
        <v>0</v>
      </c>
      <c r="I41" s="47"/>
      <c r="J41" s="28">
        <f>+'Proposed Rates'!D55</f>
        <v>0.56838</v>
      </c>
      <c r="K41" s="51">
        <f>+$F$19</f>
        <v>2500</v>
      </c>
      <c r="L41" s="26">
        <f t="shared" ref="L41:L45" si="24">K41*J41</f>
        <v>1420.95</v>
      </c>
      <c r="M41" s="48"/>
      <c r="N41" s="30">
        <f t="shared" ref="N41:N45" si="25">L41-H41</f>
        <v>1420.95</v>
      </c>
      <c r="O41" s="31" t="str">
        <f t="shared" ref="O41:O65" si="26">IF((H41)=0,"",(N41/H41))</f>
        <v/>
      </c>
      <c r="Q41" s="28"/>
      <c r="R41" s="51">
        <f>+$F$19</f>
        <v>2500</v>
      </c>
      <c r="S41" s="26">
        <f t="shared" ref="S41:S43" si="27">R41*Q41</f>
        <v>0</v>
      </c>
      <c r="T41" s="48"/>
      <c r="U41" s="30">
        <f t="shared" si="1"/>
        <v>-1420.95</v>
      </c>
      <c r="V41" s="31">
        <f t="shared" si="2"/>
        <v>-1</v>
      </c>
      <c r="X41" s="28"/>
      <c r="Y41" s="51">
        <f>+$F$19</f>
        <v>2500</v>
      </c>
      <c r="Z41" s="26">
        <f t="shared" ref="Z41:Z43" si="28">Y41*X41</f>
        <v>0</v>
      </c>
      <c r="AA41" s="48"/>
      <c r="AB41" s="30">
        <f t="shared" si="3"/>
        <v>0</v>
      </c>
      <c r="AC41" s="31" t="str">
        <f t="shared" si="4"/>
        <v/>
      </c>
      <c r="AE41" s="28"/>
      <c r="AF41" s="51">
        <f>+$F$19</f>
        <v>2500</v>
      </c>
      <c r="AG41" s="26">
        <f t="shared" ref="AG41:AG43" si="29">AF41*AE41</f>
        <v>0</v>
      </c>
      <c r="AH41" s="48"/>
      <c r="AI41" s="30">
        <f t="shared" si="5"/>
        <v>0</v>
      </c>
      <c r="AJ41" s="31" t="str">
        <f t="shared" si="6"/>
        <v/>
      </c>
      <c r="AL41" s="28"/>
      <c r="AM41" s="51">
        <f>+$F$19</f>
        <v>2500</v>
      </c>
      <c r="AN41" s="26">
        <f t="shared" ref="AN41:AN43" si="30">AM41*AL41</f>
        <v>0</v>
      </c>
      <c r="AO41" s="48"/>
      <c r="AP41" s="30">
        <f t="shared" si="7"/>
        <v>0</v>
      </c>
      <c r="AQ41" s="31" t="str">
        <f t="shared" si="8"/>
        <v/>
      </c>
    </row>
    <row r="42" spans="2:43" ht="38.25" x14ac:dyDescent="0.2">
      <c r="B42" s="46" t="str">
        <f>+'&gt;50 (100)'!B42</f>
        <v xml:space="preserve">Deferral/Variance Account Disposition Rate Rider -  Global Adjustment </v>
      </c>
      <c r="C42" s="21"/>
      <c r="D42" s="22" t="str">
        <f>+'&gt;50 (100)'!D42</f>
        <v>per kWh</v>
      </c>
      <c r="E42" s="23"/>
      <c r="F42" s="24"/>
      <c r="G42" s="25">
        <f t="shared" ref="G42:G43" si="31">$F$18</f>
        <v>1277500</v>
      </c>
      <c r="H42" s="26">
        <f t="shared" si="23"/>
        <v>0</v>
      </c>
      <c r="I42" s="47"/>
      <c r="J42" s="28">
        <f>+'Proposed Rates'!D84</f>
        <v>2.81E-3</v>
      </c>
      <c r="K42" s="25">
        <f t="shared" ref="K42" si="32">$F$18</f>
        <v>1277500</v>
      </c>
      <c r="L42" s="26">
        <f t="shared" si="24"/>
        <v>3589.7750000000001</v>
      </c>
      <c r="M42" s="48"/>
      <c r="N42" s="30">
        <f t="shared" si="25"/>
        <v>3589.7750000000001</v>
      </c>
      <c r="O42" s="31" t="str">
        <f t="shared" si="26"/>
        <v/>
      </c>
      <c r="Q42" s="28"/>
      <c r="R42" s="25">
        <f t="shared" ref="R42:R43" si="33">$F$18</f>
        <v>1277500</v>
      </c>
      <c r="S42" s="26">
        <f t="shared" si="27"/>
        <v>0</v>
      </c>
      <c r="T42" s="48"/>
      <c r="U42" s="30">
        <f t="shared" si="1"/>
        <v>-3589.7750000000001</v>
      </c>
      <c r="V42" s="31">
        <f t="shared" si="2"/>
        <v>-1</v>
      </c>
      <c r="X42" s="28"/>
      <c r="Y42" s="25">
        <f t="shared" ref="Y42:Y43" si="34">$F$18</f>
        <v>1277500</v>
      </c>
      <c r="Z42" s="26">
        <f t="shared" si="28"/>
        <v>0</v>
      </c>
      <c r="AA42" s="48"/>
      <c r="AB42" s="30">
        <f t="shared" si="3"/>
        <v>0</v>
      </c>
      <c r="AC42" s="31" t="str">
        <f t="shared" si="4"/>
        <v/>
      </c>
      <c r="AE42" s="28"/>
      <c r="AF42" s="25">
        <f t="shared" ref="AF42:AF43" si="35">$F$18</f>
        <v>1277500</v>
      </c>
      <c r="AG42" s="26">
        <f t="shared" si="29"/>
        <v>0</v>
      </c>
      <c r="AH42" s="48"/>
      <c r="AI42" s="30">
        <f t="shared" si="5"/>
        <v>0</v>
      </c>
      <c r="AJ42" s="31" t="str">
        <f t="shared" si="6"/>
        <v/>
      </c>
      <c r="AL42" s="28"/>
      <c r="AM42" s="25">
        <f t="shared" ref="AM42:AM43" si="36">$F$18</f>
        <v>1277500</v>
      </c>
      <c r="AN42" s="26">
        <f t="shared" si="30"/>
        <v>0</v>
      </c>
      <c r="AO42" s="48"/>
      <c r="AP42" s="30">
        <f t="shared" si="7"/>
        <v>0</v>
      </c>
      <c r="AQ42" s="31" t="str">
        <f t="shared" si="8"/>
        <v/>
      </c>
    </row>
    <row r="43" spans="2:43" ht="38.25" x14ac:dyDescent="0.2">
      <c r="B43" s="46" t="str">
        <f>+'&gt;50 (100)'!B43</f>
        <v>Deferral / Variance Accounts Balances (excluding Global Adj.) - NON-WMP</v>
      </c>
      <c r="C43" s="21"/>
      <c r="D43" s="22" t="s">
        <v>74</v>
      </c>
      <c r="E43" s="23"/>
      <c r="F43" s="24"/>
      <c r="G43" s="25">
        <f t="shared" si="31"/>
        <v>1277500</v>
      </c>
      <c r="H43" s="26">
        <f t="shared" si="23"/>
        <v>0</v>
      </c>
      <c r="I43" s="47"/>
      <c r="J43" s="28">
        <f>+'Proposed Rates'!D100</f>
        <v>-0.70538299999999998</v>
      </c>
      <c r="K43" s="51">
        <f>+$F$19</f>
        <v>2500</v>
      </c>
      <c r="L43" s="26">
        <f t="shared" si="24"/>
        <v>-1763.4575</v>
      </c>
      <c r="M43" s="48"/>
      <c r="N43" s="30">
        <f t="shared" si="25"/>
        <v>-1763.4575</v>
      </c>
      <c r="O43" s="31" t="str">
        <f t="shared" si="26"/>
        <v/>
      </c>
      <c r="Q43" s="28"/>
      <c r="R43" s="25">
        <f t="shared" si="33"/>
        <v>1277500</v>
      </c>
      <c r="S43" s="26">
        <f t="shared" si="27"/>
        <v>0</v>
      </c>
      <c r="T43" s="48"/>
      <c r="U43" s="30">
        <f t="shared" si="1"/>
        <v>1763.4575</v>
      </c>
      <c r="V43" s="31">
        <f t="shared" si="2"/>
        <v>-1</v>
      </c>
      <c r="X43" s="28"/>
      <c r="Y43" s="25">
        <f t="shared" si="34"/>
        <v>1277500</v>
      </c>
      <c r="Z43" s="26">
        <f t="shared" si="28"/>
        <v>0</v>
      </c>
      <c r="AA43" s="48"/>
      <c r="AB43" s="30">
        <f t="shared" si="3"/>
        <v>0</v>
      </c>
      <c r="AC43" s="31" t="str">
        <f t="shared" si="4"/>
        <v/>
      </c>
      <c r="AE43" s="28"/>
      <c r="AF43" s="25">
        <f t="shared" si="35"/>
        <v>1277500</v>
      </c>
      <c r="AG43" s="26">
        <f t="shared" si="29"/>
        <v>0</v>
      </c>
      <c r="AH43" s="48"/>
      <c r="AI43" s="30">
        <f t="shared" si="5"/>
        <v>0</v>
      </c>
      <c r="AJ43" s="31" t="str">
        <f t="shared" si="6"/>
        <v/>
      </c>
      <c r="AL43" s="28"/>
      <c r="AM43" s="25">
        <f t="shared" si="36"/>
        <v>1277500</v>
      </c>
      <c r="AN43" s="26">
        <f t="shared" si="30"/>
        <v>0</v>
      </c>
      <c r="AO43" s="48"/>
      <c r="AP43" s="30">
        <f t="shared" si="7"/>
        <v>0</v>
      </c>
      <c r="AQ43" s="31" t="str">
        <f t="shared" si="8"/>
        <v/>
      </c>
    </row>
    <row r="44" spans="2:43" x14ac:dyDescent="0.2">
      <c r="B44" s="49" t="s">
        <v>35</v>
      </c>
      <c r="C44" s="21"/>
      <c r="D44" s="22" t="s">
        <v>74</v>
      </c>
      <c r="E44" s="23"/>
      <c r="F44" s="50">
        <v>2.5159999999999998E-2</v>
      </c>
      <c r="G44" s="51">
        <f>+$F$19</f>
        <v>2500</v>
      </c>
      <c r="H44" s="26">
        <f>G44*F44</f>
        <v>62.9</v>
      </c>
      <c r="I44" s="27"/>
      <c r="J44" s="52">
        <v>2.7E-2</v>
      </c>
      <c r="K44" s="51">
        <f>+$F$19</f>
        <v>2500</v>
      </c>
      <c r="L44" s="26">
        <f>K44*J44</f>
        <v>67.5</v>
      </c>
      <c r="M44" s="27"/>
      <c r="N44" s="30">
        <f>L44-H44</f>
        <v>4.6000000000000014</v>
      </c>
      <c r="O44" s="31">
        <f>IF((H44)=0,"",(N44/H44))</f>
        <v>7.3131955484896691E-2</v>
      </c>
      <c r="Q44" s="52">
        <v>2.724E-2</v>
      </c>
      <c r="R44" s="51">
        <f>+$F$19</f>
        <v>2500</v>
      </c>
      <c r="S44" s="26">
        <f>R44*Q44</f>
        <v>68.099999999999994</v>
      </c>
      <c r="T44" s="27"/>
      <c r="U44" s="30">
        <f t="shared" si="1"/>
        <v>0.59999999999999432</v>
      </c>
      <c r="V44" s="31">
        <f t="shared" si="2"/>
        <v>8.8888888888888039E-3</v>
      </c>
      <c r="X44" s="52">
        <v>2.7300000000000001E-2</v>
      </c>
      <c r="Y44" s="51">
        <f>+$F$19</f>
        <v>2500</v>
      </c>
      <c r="Z44" s="26">
        <f>Y44*X44</f>
        <v>68.25</v>
      </c>
      <c r="AA44" s="27"/>
      <c r="AB44" s="30">
        <f t="shared" si="3"/>
        <v>0.15000000000000568</v>
      </c>
      <c r="AC44" s="31">
        <f t="shared" si="4"/>
        <v>2.2026431718062509E-3</v>
      </c>
      <c r="AE44" s="52">
        <v>2.7320000000000001E-2</v>
      </c>
      <c r="AF44" s="51">
        <f>+$F$19</f>
        <v>2500</v>
      </c>
      <c r="AG44" s="26">
        <f>AF44*AE44</f>
        <v>68.3</v>
      </c>
      <c r="AH44" s="27"/>
      <c r="AI44" s="30">
        <f t="shared" si="5"/>
        <v>4.9999999999997158E-2</v>
      </c>
      <c r="AJ44" s="31">
        <f t="shared" si="6"/>
        <v>7.3260073260069097E-4</v>
      </c>
      <c r="AL44" s="52">
        <v>2.734E-2</v>
      </c>
      <c r="AM44" s="51">
        <f>+$F$19</f>
        <v>2500</v>
      </c>
      <c r="AN44" s="26">
        <f>AM44*AL44</f>
        <v>68.349999999999994</v>
      </c>
      <c r="AO44" s="27"/>
      <c r="AP44" s="30">
        <f t="shared" si="7"/>
        <v>4.9999999999997158E-2</v>
      </c>
      <c r="AQ44" s="31">
        <f t="shared" si="8"/>
        <v>7.3206442166906527E-4</v>
      </c>
    </row>
    <row r="45" spans="2:43" x14ac:dyDescent="0.2">
      <c r="B45" s="49" t="s">
        <v>36</v>
      </c>
      <c r="C45" s="21"/>
      <c r="D45" s="22"/>
      <c r="E45" s="23"/>
      <c r="F45" s="53">
        <f>IF(ISBLANK(D16)=TRUE, 0, IF(D16="TOU", 0.64*$F$55+0.18*$F$56+0.18*$F$57, IF(AND(D16="non-TOU", G59&gt;0), F59,F58)))</f>
        <v>0.10214000000000001</v>
      </c>
      <c r="G45" s="54">
        <f>$F$18*(1+$F$74)-$F$18</f>
        <v>45734.5</v>
      </c>
      <c r="H45" s="26">
        <f t="shared" si="23"/>
        <v>4671.3218300000008</v>
      </c>
      <c r="I45" s="27"/>
      <c r="J45" s="55">
        <f>0.64*$J$55+0.18*$J$56+0.18*$J$57</f>
        <v>0.10214000000000001</v>
      </c>
      <c r="K45" s="54">
        <f>$F$18*(1+$J$74)-$F$18</f>
        <v>42796.25</v>
      </c>
      <c r="L45" s="26">
        <f t="shared" si="24"/>
        <v>4371.2089750000005</v>
      </c>
      <c r="M45" s="27"/>
      <c r="N45" s="30">
        <f t="shared" si="25"/>
        <v>-300.11285500000031</v>
      </c>
      <c r="O45" s="31">
        <f t="shared" si="26"/>
        <v>-6.4245810055865979E-2</v>
      </c>
      <c r="Q45" s="55">
        <f>0.64*$Q$55+0.18*$Q$56+0.18*$Q$57</f>
        <v>0.10214000000000001</v>
      </c>
      <c r="R45" s="54">
        <f>$F$18*(1+Q74)-$F$18</f>
        <v>42796.25</v>
      </c>
      <c r="S45" s="26">
        <f t="shared" ref="S45" si="37">R45*Q45</f>
        <v>4371.2089750000005</v>
      </c>
      <c r="T45" s="27"/>
      <c r="U45" s="30">
        <f t="shared" si="1"/>
        <v>0</v>
      </c>
      <c r="V45" s="31">
        <f t="shared" si="2"/>
        <v>0</v>
      </c>
      <c r="X45" s="55">
        <f>0.64*$X$55+0.18*$X$56+0.18*$X$57</f>
        <v>0.10214000000000001</v>
      </c>
      <c r="Y45" s="54">
        <f>$F$18*(1+X74)-$F$18</f>
        <v>42796.25</v>
      </c>
      <c r="Z45" s="26">
        <f t="shared" ref="Z45" si="38">Y45*X45</f>
        <v>4371.2089750000005</v>
      </c>
      <c r="AA45" s="27"/>
      <c r="AB45" s="30">
        <f t="shared" si="3"/>
        <v>0</v>
      </c>
      <c r="AC45" s="31">
        <f t="shared" si="4"/>
        <v>0</v>
      </c>
      <c r="AE45" s="55">
        <f>0.64*$AE$55+0.18*$AE$56+0.18*$AE$57</f>
        <v>0.10214000000000001</v>
      </c>
      <c r="AF45" s="54">
        <f>$F$18*(1+AE74)-$F$18</f>
        <v>42796.25</v>
      </c>
      <c r="AG45" s="26">
        <f t="shared" ref="AG45" si="39">AF45*AE45</f>
        <v>4371.2089750000005</v>
      </c>
      <c r="AH45" s="27"/>
      <c r="AI45" s="30">
        <f t="shared" si="5"/>
        <v>0</v>
      </c>
      <c r="AJ45" s="31">
        <f t="shared" si="6"/>
        <v>0</v>
      </c>
      <c r="AL45" s="55">
        <f>0.64*$AL$55+0.18*$AL$56+0.18*$AL$57</f>
        <v>0.10214000000000001</v>
      </c>
      <c r="AM45" s="54">
        <f>$F$18*(1+AL74)-$F$18</f>
        <v>42796.25</v>
      </c>
      <c r="AN45" s="26">
        <f t="shared" ref="AN45" si="40">AM45*AL45</f>
        <v>4371.2089750000005</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17649.901830000003</v>
      </c>
      <c r="I47" s="40"/>
      <c r="J47" s="59"/>
      <c r="K47" s="61"/>
      <c r="L47" s="60">
        <f>SUM(L40:L46)+L39</f>
        <v>19854.136474999999</v>
      </c>
      <c r="M47" s="40"/>
      <c r="N47" s="43">
        <f t="shared" ref="N47:N65" si="41">L47-H47</f>
        <v>2204.2346449999968</v>
      </c>
      <c r="O47" s="44">
        <f t="shared" si="26"/>
        <v>0.12488651020445911</v>
      </c>
      <c r="Q47" s="59"/>
      <c r="R47" s="61"/>
      <c r="S47" s="60">
        <f>SUM(S40:S46)+S39</f>
        <v>18429.738975</v>
      </c>
      <c r="T47" s="40"/>
      <c r="U47" s="43">
        <f t="shared" si="1"/>
        <v>-1424.3974999999991</v>
      </c>
      <c r="V47" s="44">
        <f t="shared" si="2"/>
        <v>-7.1743110147025377E-2</v>
      </c>
      <c r="X47" s="59"/>
      <c r="Y47" s="61"/>
      <c r="Z47" s="60">
        <f>SUM(Z40:Z46)+Z39</f>
        <v>19087.888975000002</v>
      </c>
      <c r="AA47" s="40"/>
      <c r="AB47" s="43">
        <f t="shared" si="3"/>
        <v>658.15000000000146</v>
      </c>
      <c r="AC47" s="44">
        <f t="shared" si="4"/>
        <v>3.5711303393541498E-2</v>
      </c>
      <c r="AE47" s="59"/>
      <c r="AF47" s="61"/>
      <c r="AG47" s="60">
        <f>SUM(AG40:AG46)+AG39</f>
        <v>19659.188975000001</v>
      </c>
      <c r="AH47" s="40"/>
      <c r="AI47" s="43">
        <f t="shared" si="5"/>
        <v>571.29999999999927</v>
      </c>
      <c r="AJ47" s="44">
        <f t="shared" si="6"/>
        <v>2.9929972913623322E-2</v>
      </c>
      <c r="AL47" s="59"/>
      <c r="AM47" s="61"/>
      <c r="AN47" s="60">
        <f>SUM(AN40:AN46)+AN39</f>
        <v>19945.488975</v>
      </c>
      <c r="AO47" s="40"/>
      <c r="AP47" s="43">
        <f t="shared" si="7"/>
        <v>286.29999999999927</v>
      </c>
      <c r="AQ47" s="44">
        <f t="shared" si="8"/>
        <v>1.4563164348441758E-2</v>
      </c>
    </row>
    <row r="48" spans="2:43" x14ac:dyDescent="0.2">
      <c r="B48" s="27" t="s">
        <v>39</v>
      </c>
      <c r="C48" s="27"/>
      <c r="D48" s="62" t="s">
        <v>74</v>
      </c>
      <c r="E48" s="63"/>
      <c r="F48" s="28">
        <v>3.0186000000000002</v>
      </c>
      <c r="G48" s="64">
        <f>+$F$19</f>
        <v>2500</v>
      </c>
      <c r="H48" s="26">
        <f>G48*F48</f>
        <v>7546.5</v>
      </c>
      <c r="I48" s="27"/>
      <c r="J48" s="28">
        <f>+F48</f>
        <v>3.0186000000000002</v>
      </c>
      <c r="K48" s="64">
        <f>+$F$19</f>
        <v>2500</v>
      </c>
      <c r="L48" s="26">
        <f>K48*J48</f>
        <v>7546.5</v>
      </c>
      <c r="M48" s="27"/>
      <c r="N48" s="30">
        <f t="shared" si="41"/>
        <v>0</v>
      </c>
      <c r="O48" s="31">
        <f t="shared" si="26"/>
        <v>0</v>
      </c>
      <c r="Q48" s="28">
        <f>+$J48</f>
        <v>3.0186000000000002</v>
      </c>
      <c r="R48" s="64">
        <f>+$F$19</f>
        <v>2500</v>
      </c>
      <c r="S48" s="26">
        <f>R48*Q48</f>
        <v>7546.5</v>
      </c>
      <c r="T48" s="27"/>
      <c r="U48" s="30">
        <f t="shared" si="1"/>
        <v>0</v>
      </c>
      <c r="V48" s="31">
        <f t="shared" si="2"/>
        <v>0</v>
      </c>
      <c r="X48" s="28">
        <f>+$J48</f>
        <v>3.0186000000000002</v>
      </c>
      <c r="Y48" s="64">
        <f>+$F$19</f>
        <v>2500</v>
      </c>
      <c r="Z48" s="26">
        <f>Y48*X48</f>
        <v>7546.5</v>
      </c>
      <c r="AA48" s="27"/>
      <c r="AB48" s="30">
        <f t="shared" si="3"/>
        <v>0</v>
      </c>
      <c r="AC48" s="31">
        <f t="shared" si="4"/>
        <v>0</v>
      </c>
      <c r="AE48" s="28">
        <f>+$J48</f>
        <v>3.0186000000000002</v>
      </c>
      <c r="AF48" s="64">
        <f>+$F$19</f>
        <v>2500</v>
      </c>
      <c r="AG48" s="26">
        <f>AF48*AE48</f>
        <v>7546.5</v>
      </c>
      <c r="AH48" s="27"/>
      <c r="AI48" s="30">
        <f t="shared" si="5"/>
        <v>0</v>
      </c>
      <c r="AJ48" s="31">
        <f t="shared" si="6"/>
        <v>0</v>
      </c>
      <c r="AL48" s="28">
        <f>+$J48</f>
        <v>3.0186000000000002</v>
      </c>
      <c r="AM48" s="64">
        <f>+$F$19</f>
        <v>2500</v>
      </c>
      <c r="AN48" s="26">
        <f>AM48*AL48</f>
        <v>7546.5</v>
      </c>
      <c r="AO48" s="27"/>
      <c r="AP48" s="30">
        <f t="shared" si="7"/>
        <v>0</v>
      </c>
      <c r="AQ48" s="31">
        <f t="shared" si="8"/>
        <v>0</v>
      </c>
    </row>
    <row r="49" spans="2:43" ht="25.5" x14ac:dyDescent="0.2">
      <c r="B49" s="66" t="s">
        <v>40</v>
      </c>
      <c r="C49" s="27"/>
      <c r="D49" s="62" t="s">
        <v>74</v>
      </c>
      <c r="E49" s="63"/>
      <c r="F49" s="28">
        <v>1.7346999999999999</v>
      </c>
      <c r="G49" s="64">
        <f>G48</f>
        <v>2500</v>
      </c>
      <c r="H49" s="26">
        <f>G49*F49</f>
        <v>4336.75</v>
      </c>
      <c r="I49" s="27"/>
      <c r="J49" s="28">
        <f>+F49</f>
        <v>1.7346999999999999</v>
      </c>
      <c r="K49" s="64">
        <f>K48</f>
        <v>2500</v>
      </c>
      <c r="L49" s="26">
        <f>K49*J49</f>
        <v>4336.75</v>
      </c>
      <c r="M49" s="27"/>
      <c r="N49" s="30">
        <f t="shared" si="41"/>
        <v>0</v>
      </c>
      <c r="O49" s="31">
        <f t="shared" si="26"/>
        <v>0</v>
      </c>
      <c r="Q49" s="28">
        <f>+$J49</f>
        <v>1.7346999999999999</v>
      </c>
      <c r="R49" s="64">
        <f>R48</f>
        <v>2500</v>
      </c>
      <c r="S49" s="26">
        <f>R49*Q49</f>
        <v>4336.75</v>
      </c>
      <c r="T49" s="27"/>
      <c r="U49" s="30">
        <f t="shared" si="1"/>
        <v>0</v>
      </c>
      <c r="V49" s="31">
        <f t="shared" si="2"/>
        <v>0</v>
      </c>
      <c r="X49" s="28">
        <f>+$J49</f>
        <v>1.7346999999999999</v>
      </c>
      <c r="Y49" s="64">
        <f>Y48</f>
        <v>2500</v>
      </c>
      <c r="Z49" s="26">
        <f>Y49*X49</f>
        <v>4336.75</v>
      </c>
      <c r="AA49" s="27"/>
      <c r="AB49" s="30">
        <f t="shared" si="3"/>
        <v>0</v>
      </c>
      <c r="AC49" s="31">
        <f t="shared" si="4"/>
        <v>0</v>
      </c>
      <c r="AE49" s="28">
        <f>+$J49</f>
        <v>1.7346999999999999</v>
      </c>
      <c r="AF49" s="64">
        <f>AF48</f>
        <v>2500</v>
      </c>
      <c r="AG49" s="26">
        <f>AF49*AE49</f>
        <v>4336.75</v>
      </c>
      <c r="AH49" s="27"/>
      <c r="AI49" s="30">
        <f t="shared" si="5"/>
        <v>0</v>
      </c>
      <c r="AJ49" s="31">
        <f t="shared" si="6"/>
        <v>0</v>
      </c>
      <c r="AL49" s="28">
        <f>+$J49</f>
        <v>1.7346999999999999</v>
      </c>
      <c r="AM49" s="64">
        <f>AM48</f>
        <v>2500</v>
      </c>
      <c r="AN49" s="26">
        <f>AM49*AL49</f>
        <v>4336.75</v>
      </c>
      <c r="AO49" s="27"/>
      <c r="AP49" s="30">
        <f t="shared" si="7"/>
        <v>0</v>
      </c>
      <c r="AQ49" s="31">
        <f t="shared" si="8"/>
        <v>0</v>
      </c>
    </row>
    <row r="50" spans="2:43" ht="25.5" x14ac:dyDescent="0.2">
      <c r="B50" s="56" t="s">
        <v>41</v>
      </c>
      <c r="C50" s="35"/>
      <c r="D50" s="35"/>
      <c r="E50" s="35"/>
      <c r="F50" s="67"/>
      <c r="G50" s="59"/>
      <c r="H50" s="60">
        <f>SUM(H47:H49)</f>
        <v>29533.151830000003</v>
      </c>
      <c r="I50" s="68"/>
      <c r="J50" s="69"/>
      <c r="K50" s="59"/>
      <c r="L50" s="60">
        <f>SUM(L47:L49)</f>
        <v>31737.386474999999</v>
      </c>
      <c r="M50" s="68"/>
      <c r="N50" s="43">
        <f t="shared" si="41"/>
        <v>2204.2346449999968</v>
      </c>
      <c r="O50" s="44">
        <f t="shared" si="26"/>
        <v>7.4635943284621531E-2</v>
      </c>
      <c r="Q50" s="69"/>
      <c r="R50" s="59"/>
      <c r="S50" s="60">
        <f>SUM(S47:S49)</f>
        <v>30312.988975</v>
      </c>
      <c r="T50" s="68"/>
      <c r="U50" s="43">
        <f t="shared" si="1"/>
        <v>-1424.3974999999991</v>
      </c>
      <c r="V50" s="44">
        <f t="shared" si="2"/>
        <v>-4.4880743445022409E-2</v>
      </c>
      <c r="X50" s="69"/>
      <c r="Y50" s="59"/>
      <c r="Z50" s="60">
        <f>SUM(Z47:Z49)</f>
        <v>30971.138975000002</v>
      </c>
      <c r="AA50" s="68"/>
      <c r="AB50" s="43">
        <f t="shared" si="3"/>
        <v>658.15000000000146</v>
      </c>
      <c r="AC50" s="44">
        <f t="shared" si="4"/>
        <v>2.1711814712260701E-2</v>
      </c>
      <c r="AE50" s="69"/>
      <c r="AF50" s="59"/>
      <c r="AG50" s="60">
        <f>SUM(AG47:AG49)</f>
        <v>31542.438975000001</v>
      </c>
      <c r="AH50" s="68"/>
      <c r="AI50" s="43">
        <f t="shared" si="5"/>
        <v>571.29999999999927</v>
      </c>
      <c r="AJ50" s="44">
        <f t="shared" si="6"/>
        <v>1.8446205690438262E-2</v>
      </c>
      <c r="AL50" s="69"/>
      <c r="AM50" s="59"/>
      <c r="AN50" s="60">
        <f>SUM(AN47:AN49)</f>
        <v>31828.738975</v>
      </c>
      <c r="AO50" s="68"/>
      <c r="AP50" s="43">
        <f t="shared" si="7"/>
        <v>286.29999999999927</v>
      </c>
      <c r="AQ50" s="44">
        <f t="shared" si="8"/>
        <v>9.0766601855650983E-3</v>
      </c>
    </row>
    <row r="51" spans="2:43" ht="25.5" x14ac:dyDescent="0.2">
      <c r="B51" s="71" t="s">
        <v>42</v>
      </c>
      <c r="C51" s="21"/>
      <c r="D51" s="22" t="s">
        <v>30</v>
      </c>
      <c r="E51" s="23"/>
      <c r="F51" s="72">
        <v>4.4000000000000003E-3</v>
      </c>
      <c r="G51" s="64">
        <f>+$F$18+G45</f>
        <v>1323234.5</v>
      </c>
      <c r="H51" s="73">
        <f t="shared" ref="H51:H57" si="42">G51*F51</f>
        <v>5822.2318000000005</v>
      </c>
      <c r="I51" s="27"/>
      <c r="J51" s="72">
        <v>4.4000000000000003E-3</v>
      </c>
      <c r="K51" s="64">
        <f>+$F$18</f>
        <v>1277500</v>
      </c>
      <c r="L51" s="73">
        <f t="shared" ref="L51:L57" si="43">K51*J51</f>
        <v>5621</v>
      </c>
      <c r="M51" s="27"/>
      <c r="N51" s="30">
        <f t="shared" si="41"/>
        <v>-201.23180000000048</v>
      </c>
      <c r="O51" s="74">
        <f t="shared" si="26"/>
        <v>-3.4562656883568334E-2</v>
      </c>
      <c r="Q51" s="72">
        <f>+J51</f>
        <v>4.4000000000000003E-3</v>
      </c>
      <c r="R51" s="64">
        <f>+$F$18</f>
        <v>1277500</v>
      </c>
      <c r="S51" s="73">
        <f t="shared" ref="S51:S57" si="44">R51*Q51</f>
        <v>5621</v>
      </c>
      <c r="T51" s="27"/>
      <c r="U51" s="30">
        <f t="shared" si="1"/>
        <v>0</v>
      </c>
      <c r="V51" s="74">
        <f t="shared" si="2"/>
        <v>0</v>
      </c>
      <c r="X51" s="72">
        <f>+Q51</f>
        <v>4.4000000000000003E-3</v>
      </c>
      <c r="Y51" s="64">
        <f>+$F$18</f>
        <v>1277500</v>
      </c>
      <c r="Z51" s="73">
        <f t="shared" ref="Z51:Z57" si="45">Y51*X51</f>
        <v>5621</v>
      </c>
      <c r="AA51" s="27"/>
      <c r="AB51" s="30">
        <f t="shared" si="3"/>
        <v>0</v>
      </c>
      <c r="AC51" s="74">
        <f t="shared" si="4"/>
        <v>0</v>
      </c>
      <c r="AE51" s="72">
        <f>+X51</f>
        <v>4.4000000000000003E-3</v>
      </c>
      <c r="AF51" s="64">
        <f>+$F$18</f>
        <v>1277500</v>
      </c>
      <c r="AG51" s="73">
        <f t="shared" ref="AG51:AG57" si="46">AF51*AE51</f>
        <v>5621</v>
      </c>
      <c r="AH51" s="27"/>
      <c r="AI51" s="30">
        <f t="shared" si="5"/>
        <v>0</v>
      </c>
      <c r="AJ51" s="74">
        <f t="shared" si="6"/>
        <v>0</v>
      </c>
      <c r="AL51" s="72">
        <f>+AE51</f>
        <v>4.4000000000000003E-3</v>
      </c>
      <c r="AM51" s="64">
        <f>+$F$18</f>
        <v>1277500</v>
      </c>
      <c r="AN51" s="73">
        <f t="shared" ref="AN51:AN57" si="47">AM51*AL51</f>
        <v>5621</v>
      </c>
      <c r="AO51" s="27"/>
      <c r="AP51" s="30">
        <f t="shared" si="7"/>
        <v>0</v>
      </c>
      <c r="AQ51" s="74">
        <f t="shared" si="8"/>
        <v>0</v>
      </c>
    </row>
    <row r="52" spans="2:43" ht="25.5" x14ac:dyDescent="0.2">
      <c r="B52" s="71" t="s">
        <v>43</v>
      </c>
      <c r="C52" s="21"/>
      <c r="D52" s="22" t="s">
        <v>30</v>
      </c>
      <c r="E52" s="23"/>
      <c r="F52" s="72">
        <v>1.2999999999999999E-3</v>
      </c>
      <c r="G52" s="64">
        <f>G51</f>
        <v>1323234.5</v>
      </c>
      <c r="H52" s="73">
        <f t="shared" si="42"/>
        <v>1720.2048499999999</v>
      </c>
      <c r="I52" s="27"/>
      <c r="J52" s="72">
        <v>1.2999999999999999E-3</v>
      </c>
      <c r="K52" s="64">
        <f>+$F$18</f>
        <v>1277500</v>
      </c>
      <c r="L52" s="73">
        <f t="shared" si="43"/>
        <v>1660.75</v>
      </c>
      <c r="M52" s="27"/>
      <c r="N52" s="30">
        <f t="shared" si="41"/>
        <v>-59.454849999999851</v>
      </c>
      <c r="O52" s="74">
        <f t="shared" si="26"/>
        <v>-3.4562656883568174E-2</v>
      </c>
      <c r="Q52" s="72">
        <f>+J52</f>
        <v>1.2999999999999999E-3</v>
      </c>
      <c r="R52" s="64">
        <f>+$F$18</f>
        <v>1277500</v>
      </c>
      <c r="S52" s="73">
        <f t="shared" si="44"/>
        <v>1660.75</v>
      </c>
      <c r="T52" s="27"/>
      <c r="U52" s="30">
        <f t="shared" si="1"/>
        <v>0</v>
      </c>
      <c r="V52" s="74">
        <f t="shared" si="2"/>
        <v>0</v>
      </c>
      <c r="X52" s="72">
        <f>+Q52</f>
        <v>1.2999999999999999E-3</v>
      </c>
      <c r="Y52" s="64">
        <f>+$F$18</f>
        <v>1277500</v>
      </c>
      <c r="Z52" s="73">
        <f t="shared" si="45"/>
        <v>1660.75</v>
      </c>
      <c r="AA52" s="27"/>
      <c r="AB52" s="30">
        <f t="shared" si="3"/>
        <v>0</v>
      </c>
      <c r="AC52" s="74">
        <f t="shared" si="4"/>
        <v>0</v>
      </c>
      <c r="AE52" s="72">
        <f>+X52</f>
        <v>1.2999999999999999E-3</v>
      </c>
      <c r="AF52" s="64">
        <f>+$F$18</f>
        <v>1277500</v>
      </c>
      <c r="AG52" s="73">
        <f t="shared" si="46"/>
        <v>1660.75</v>
      </c>
      <c r="AH52" s="27"/>
      <c r="AI52" s="30">
        <f t="shared" si="5"/>
        <v>0</v>
      </c>
      <c r="AJ52" s="74">
        <f t="shared" si="6"/>
        <v>0</v>
      </c>
      <c r="AL52" s="72">
        <f>+AE52</f>
        <v>1.2999999999999999E-3</v>
      </c>
      <c r="AM52" s="64">
        <f>+$F$18</f>
        <v>1277500</v>
      </c>
      <c r="AN52" s="73">
        <f t="shared" si="47"/>
        <v>1660.75</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1277500</v>
      </c>
      <c r="H54" s="73">
        <f t="shared" si="42"/>
        <v>8865.85</v>
      </c>
      <c r="I54" s="27"/>
      <c r="J54" s="72">
        <f>+F54</f>
        <v>6.94E-3</v>
      </c>
      <c r="K54" s="76">
        <f>$F$18</f>
        <v>1277500</v>
      </c>
      <c r="L54" s="73">
        <f t="shared" si="43"/>
        <v>8865.85</v>
      </c>
      <c r="M54" s="27"/>
      <c r="N54" s="30">
        <f t="shared" si="41"/>
        <v>0</v>
      </c>
      <c r="O54" s="74">
        <f t="shared" si="26"/>
        <v>0</v>
      </c>
      <c r="Q54" s="72">
        <f>+J54</f>
        <v>6.94E-3</v>
      </c>
      <c r="R54" s="76">
        <f>$F$18</f>
        <v>1277500</v>
      </c>
      <c r="S54" s="73">
        <f t="shared" si="44"/>
        <v>8865.85</v>
      </c>
      <c r="T54" s="27"/>
      <c r="U54" s="30">
        <f t="shared" si="1"/>
        <v>0</v>
      </c>
      <c r="V54" s="74">
        <f t="shared" si="2"/>
        <v>0</v>
      </c>
      <c r="X54" s="72">
        <f>+Q54</f>
        <v>6.94E-3</v>
      </c>
      <c r="Y54" s="76">
        <f>$F$18</f>
        <v>1277500</v>
      </c>
      <c r="Z54" s="73">
        <f t="shared" si="45"/>
        <v>8865.85</v>
      </c>
      <c r="AA54" s="27"/>
      <c r="AB54" s="30">
        <f t="shared" si="3"/>
        <v>0</v>
      </c>
      <c r="AC54" s="74">
        <f t="shared" si="4"/>
        <v>0</v>
      </c>
      <c r="AE54" s="72">
        <f>+X54</f>
        <v>6.94E-3</v>
      </c>
      <c r="AF54" s="76">
        <f>$F$18</f>
        <v>1277500</v>
      </c>
      <c r="AG54" s="73">
        <f t="shared" si="46"/>
        <v>8865.85</v>
      </c>
      <c r="AH54" s="27"/>
      <c r="AI54" s="30">
        <f t="shared" si="5"/>
        <v>0</v>
      </c>
      <c r="AJ54" s="74">
        <f t="shared" si="6"/>
        <v>0</v>
      </c>
      <c r="AL54" s="72">
        <f>+AE54</f>
        <v>6.94E-3</v>
      </c>
      <c r="AM54" s="76">
        <f>$F$18</f>
        <v>1277500</v>
      </c>
      <c r="AN54" s="73">
        <f t="shared" si="47"/>
        <v>8865.85</v>
      </c>
      <c r="AO54" s="27"/>
      <c r="AP54" s="30">
        <f t="shared" si="7"/>
        <v>0</v>
      </c>
      <c r="AQ54" s="74">
        <f t="shared" si="8"/>
        <v>0</v>
      </c>
    </row>
    <row r="55" spans="2:43" x14ac:dyDescent="0.2">
      <c r="B55" s="49" t="s">
        <v>46</v>
      </c>
      <c r="C55" s="21"/>
      <c r="D55" s="22"/>
      <c r="E55" s="23"/>
      <c r="F55" s="72">
        <v>0.08</v>
      </c>
      <c r="G55" s="77">
        <f>0.64*$F$18</f>
        <v>817600</v>
      </c>
      <c r="H55" s="73">
        <f t="shared" si="42"/>
        <v>65408</v>
      </c>
      <c r="I55" s="27"/>
      <c r="J55" s="72">
        <v>0.08</v>
      </c>
      <c r="K55" s="77">
        <f>$G$55</f>
        <v>817600</v>
      </c>
      <c r="L55" s="73">
        <f t="shared" si="43"/>
        <v>65408</v>
      </c>
      <c r="M55" s="27"/>
      <c r="N55" s="30">
        <f t="shared" si="41"/>
        <v>0</v>
      </c>
      <c r="O55" s="74">
        <f t="shared" si="26"/>
        <v>0</v>
      </c>
      <c r="Q55" s="72">
        <v>0.08</v>
      </c>
      <c r="R55" s="77">
        <f>$G$55</f>
        <v>817600</v>
      </c>
      <c r="S55" s="73">
        <f t="shared" si="44"/>
        <v>65408</v>
      </c>
      <c r="T55" s="27"/>
      <c r="U55" s="30">
        <f t="shared" si="1"/>
        <v>0</v>
      </c>
      <c r="V55" s="74">
        <f t="shared" si="2"/>
        <v>0</v>
      </c>
      <c r="X55" s="72">
        <v>0.08</v>
      </c>
      <c r="Y55" s="77">
        <f>$G$55</f>
        <v>817600</v>
      </c>
      <c r="Z55" s="73">
        <f t="shared" si="45"/>
        <v>65408</v>
      </c>
      <c r="AA55" s="27"/>
      <c r="AB55" s="30">
        <f t="shared" si="3"/>
        <v>0</v>
      </c>
      <c r="AC55" s="74">
        <f t="shared" si="4"/>
        <v>0</v>
      </c>
      <c r="AE55" s="72">
        <v>0.08</v>
      </c>
      <c r="AF55" s="77">
        <f>$G$55</f>
        <v>817600</v>
      </c>
      <c r="AG55" s="73">
        <f t="shared" si="46"/>
        <v>65408</v>
      </c>
      <c r="AH55" s="27"/>
      <c r="AI55" s="30">
        <f t="shared" si="5"/>
        <v>0</v>
      </c>
      <c r="AJ55" s="74">
        <f t="shared" si="6"/>
        <v>0</v>
      </c>
      <c r="AL55" s="72">
        <v>0.08</v>
      </c>
      <c r="AM55" s="77">
        <f>$G$55</f>
        <v>817600</v>
      </c>
      <c r="AN55" s="73">
        <f t="shared" si="47"/>
        <v>65408</v>
      </c>
      <c r="AO55" s="27"/>
      <c r="AP55" s="30">
        <f t="shared" si="7"/>
        <v>0</v>
      </c>
      <c r="AQ55" s="74">
        <f t="shared" si="8"/>
        <v>0</v>
      </c>
    </row>
    <row r="56" spans="2:43" x14ac:dyDescent="0.2">
      <c r="B56" s="49" t="s">
        <v>47</v>
      </c>
      <c r="C56" s="21"/>
      <c r="D56" s="22"/>
      <c r="E56" s="23"/>
      <c r="F56" s="72">
        <v>0.122</v>
      </c>
      <c r="G56" s="77">
        <f>0.18*$F$18</f>
        <v>229950</v>
      </c>
      <c r="H56" s="73">
        <f t="shared" si="42"/>
        <v>28053.899999999998</v>
      </c>
      <c r="I56" s="27"/>
      <c r="J56" s="72">
        <v>0.122</v>
      </c>
      <c r="K56" s="77">
        <f>$G$56</f>
        <v>229950</v>
      </c>
      <c r="L56" s="73">
        <f t="shared" si="43"/>
        <v>28053.899999999998</v>
      </c>
      <c r="M56" s="27"/>
      <c r="N56" s="30">
        <f t="shared" si="41"/>
        <v>0</v>
      </c>
      <c r="O56" s="74">
        <f t="shared" si="26"/>
        <v>0</v>
      </c>
      <c r="Q56" s="72">
        <v>0.122</v>
      </c>
      <c r="R56" s="77">
        <f>$G$56</f>
        <v>229950</v>
      </c>
      <c r="S56" s="73">
        <f t="shared" si="44"/>
        <v>28053.899999999998</v>
      </c>
      <c r="T56" s="27"/>
      <c r="U56" s="30">
        <f t="shared" si="1"/>
        <v>0</v>
      </c>
      <c r="V56" s="74">
        <f t="shared" si="2"/>
        <v>0</v>
      </c>
      <c r="X56" s="72">
        <v>0.122</v>
      </c>
      <c r="Y56" s="77">
        <f>$G$56</f>
        <v>229950</v>
      </c>
      <c r="Z56" s="73">
        <f t="shared" si="45"/>
        <v>28053.899999999998</v>
      </c>
      <c r="AA56" s="27"/>
      <c r="AB56" s="30">
        <f t="shared" si="3"/>
        <v>0</v>
      </c>
      <c r="AC56" s="74">
        <f t="shared" si="4"/>
        <v>0</v>
      </c>
      <c r="AE56" s="72">
        <v>0.122</v>
      </c>
      <c r="AF56" s="77">
        <f>$G$56</f>
        <v>229950</v>
      </c>
      <c r="AG56" s="73">
        <f t="shared" si="46"/>
        <v>28053.899999999998</v>
      </c>
      <c r="AH56" s="27"/>
      <c r="AI56" s="30">
        <f t="shared" si="5"/>
        <v>0</v>
      </c>
      <c r="AJ56" s="74">
        <f t="shared" si="6"/>
        <v>0</v>
      </c>
      <c r="AL56" s="72">
        <v>0.122</v>
      </c>
      <c r="AM56" s="77">
        <f>$G$56</f>
        <v>229950</v>
      </c>
      <c r="AN56" s="73">
        <f t="shared" si="47"/>
        <v>28053.899999999998</v>
      </c>
      <c r="AO56" s="27"/>
      <c r="AP56" s="30">
        <f t="shared" si="7"/>
        <v>0</v>
      </c>
      <c r="AQ56" s="74">
        <f t="shared" si="8"/>
        <v>0</v>
      </c>
    </row>
    <row r="57" spans="2:43" x14ac:dyDescent="0.2">
      <c r="B57" s="11" t="s">
        <v>48</v>
      </c>
      <c r="C57" s="21"/>
      <c r="D57" s="22"/>
      <c r="E57" s="23"/>
      <c r="F57" s="72">
        <v>0.161</v>
      </c>
      <c r="G57" s="77">
        <f>0.18*$F$18</f>
        <v>229950</v>
      </c>
      <c r="H57" s="73">
        <f t="shared" si="42"/>
        <v>37021.950000000004</v>
      </c>
      <c r="I57" s="27"/>
      <c r="J57" s="72">
        <v>0.161</v>
      </c>
      <c r="K57" s="77">
        <f>$G$57</f>
        <v>229950</v>
      </c>
      <c r="L57" s="73">
        <f t="shared" si="43"/>
        <v>37021.950000000004</v>
      </c>
      <c r="M57" s="27"/>
      <c r="N57" s="30">
        <f t="shared" si="41"/>
        <v>0</v>
      </c>
      <c r="O57" s="74">
        <f t="shared" si="26"/>
        <v>0</v>
      </c>
      <c r="Q57" s="72">
        <v>0.161</v>
      </c>
      <c r="R57" s="77">
        <f>$G$57</f>
        <v>229950</v>
      </c>
      <c r="S57" s="73">
        <f t="shared" si="44"/>
        <v>37021.950000000004</v>
      </c>
      <c r="T57" s="27"/>
      <c r="U57" s="30">
        <f t="shared" si="1"/>
        <v>0</v>
      </c>
      <c r="V57" s="74">
        <f t="shared" si="2"/>
        <v>0</v>
      </c>
      <c r="X57" s="72">
        <v>0.161</v>
      </c>
      <c r="Y57" s="77">
        <f>$G$57</f>
        <v>229950</v>
      </c>
      <c r="Z57" s="73">
        <f t="shared" si="45"/>
        <v>37021.950000000004</v>
      </c>
      <c r="AA57" s="27"/>
      <c r="AB57" s="30">
        <f t="shared" si="3"/>
        <v>0</v>
      </c>
      <c r="AC57" s="74">
        <f t="shared" si="4"/>
        <v>0</v>
      </c>
      <c r="AE57" s="72">
        <v>0.161</v>
      </c>
      <c r="AF57" s="77">
        <f>$G$57</f>
        <v>229950</v>
      </c>
      <c r="AG57" s="73">
        <f t="shared" si="46"/>
        <v>37021.950000000004</v>
      </c>
      <c r="AH57" s="27"/>
      <c r="AI57" s="30">
        <f t="shared" si="5"/>
        <v>0</v>
      </c>
      <c r="AJ57" s="74">
        <f t="shared" si="6"/>
        <v>0</v>
      </c>
      <c r="AL57" s="72">
        <v>0.161</v>
      </c>
      <c r="AM57" s="77">
        <f>$G$57</f>
        <v>229950</v>
      </c>
      <c r="AN57" s="73">
        <f t="shared" si="47"/>
        <v>37021.950000000004</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6"/>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1276750</v>
      </c>
      <c r="H59" s="73">
        <f>G59*F59</f>
        <v>140442.5</v>
      </c>
      <c r="I59" s="83"/>
      <c r="J59" s="72">
        <v>0.11</v>
      </c>
      <c r="K59" s="82">
        <f>$G$59</f>
        <v>1276750</v>
      </c>
      <c r="L59" s="73">
        <f>K59*J59</f>
        <v>140442.5</v>
      </c>
      <c r="M59" s="83"/>
      <c r="N59" s="84">
        <f t="shared" si="41"/>
        <v>0</v>
      </c>
      <c r="O59" s="74">
        <f t="shared" si="26"/>
        <v>0</v>
      </c>
      <c r="Q59" s="72">
        <v>0.11</v>
      </c>
      <c r="R59" s="82">
        <f>$G$59</f>
        <v>1276750</v>
      </c>
      <c r="S59" s="73">
        <f>R59*Q59</f>
        <v>140442.5</v>
      </c>
      <c r="T59" s="83"/>
      <c r="U59" s="84">
        <f t="shared" si="1"/>
        <v>0</v>
      </c>
      <c r="V59" s="74">
        <f t="shared" si="2"/>
        <v>0</v>
      </c>
      <c r="X59" s="72">
        <v>0.11</v>
      </c>
      <c r="Y59" s="82">
        <f>$G$59</f>
        <v>1276750</v>
      </c>
      <c r="Z59" s="73">
        <f>Y59*X59</f>
        <v>140442.5</v>
      </c>
      <c r="AA59" s="83"/>
      <c r="AB59" s="84">
        <f t="shared" si="3"/>
        <v>0</v>
      </c>
      <c r="AC59" s="74">
        <f t="shared" si="4"/>
        <v>0</v>
      </c>
      <c r="AE59" s="72">
        <v>0.11</v>
      </c>
      <c r="AF59" s="82">
        <f>$G$59</f>
        <v>1276750</v>
      </c>
      <c r="AG59" s="73">
        <f>AF59*AE59</f>
        <v>140442.5</v>
      </c>
      <c r="AH59" s="83"/>
      <c r="AI59" s="84">
        <f t="shared" si="5"/>
        <v>0</v>
      </c>
      <c r="AJ59" s="74">
        <f t="shared" si="6"/>
        <v>0</v>
      </c>
      <c r="AL59" s="72">
        <v>0.11</v>
      </c>
      <c r="AM59" s="82">
        <f>$G$59</f>
        <v>1276750</v>
      </c>
      <c r="AN59" s="73">
        <f>AM59*AL59</f>
        <v>140442.5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176425.53847999999</v>
      </c>
      <c r="I61" s="100"/>
      <c r="J61" s="101"/>
      <c r="K61" s="101"/>
      <c r="L61" s="99">
        <f>SUM(L51:L57,L50)</f>
        <v>178369.08647500002</v>
      </c>
      <c r="M61" s="102"/>
      <c r="N61" s="103">
        <f t="shared" ref="N61" si="48">L61-H61</f>
        <v>1943.5479950000299</v>
      </c>
      <c r="O61" s="104">
        <f t="shared" ref="O61" si="49">IF((H61)=0,"",(N61/H61))</f>
        <v>1.1016250888305238E-2</v>
      </c>
      <c r="Q61" s="101"/>
      <c r="R61" s="101"/>
      <c r="S61" s="99">
        <f>SUM(S51:S57,S50)</f>
        <v>176944.688975</v>
      </c>
      <c r="T61" s="102"/>
      <c r="U61" s="103">
        <f t="shared" si="1"/>
        <v>-1424.397500000021</v>
      </c>
      <c r="V61" s="104">
        <f>IF((L61)=0,"",(U61/L61))</f>
        <v>-7.9856746936900567E-3</v>
      </c>
      <c r="X61" s="101"/>
      <c r="Y61" s="101"/>
      <c r="Z61" s="99">
        <f>SUM(Z51:Z57,Z50)</f>
        <v>177602.83897500002</v>
      </c>
      <c r="AA61" s="102"/>
      <c r="AB61" s="103">
        <f t="shared" si="3"/>
        <v>658.15000000002328</v>
      </c>
      <c r="AC61" s="104">
        <f>IF((S61)=0,"",(AB61/S61))</f>
        <v>3.7195239021444232E-3</v>
      </c>
      <c r="AE61" s="101"/>
      <c r="AF61" s="101"/>
      <c r="AG61" s="99">
        <f>SUM(AG51:AG57,AG50)</f>
        <v>178174.13897500001</v>
      </c>
      <c r="AH61" s="102"/>
      <c r="AI61" s="103">
        <f t="shared" ref="AI61:AI65" si="50">AG61-Z61</f>
        <v>571.29999999998836</v>
      </c>
      <c r="AJ61" s="104">
        <f>IF((Z61)=0,"",(AI61/Z61))</f>
        <v>3.2167278591780082E-3</v>
      </c>
      <c r="AL61" s="101"/>
      <c r="AM61" s="101"/>
      <c r="AN61" s="99">
        <f>SUM(AN51:AN57,AN50)</f>
        <v>178460.438975</v>
      </c>
      <c r="AO61" s="102"/>
      <c r="AP61" s="103">
        <f t="shared" ref="AP61:AP65" si="51">AN61-AG61</f>
        <v>286.29999999998836</v>
      </c>
      <c r="AQ61" s="104">
        <f>IF((AG61)=0,"",(AP61/AG61))</f>
        <v>1.6068549658610092E-3</v>
      </c>
    </row>
    <row r="62" spans="2:43" x14ac:dyDescent="0.2">
      <c r="B62" s="105" t="s">
        <v>52</v>
      </c>
      <c r="C62" s="21"/>
      <c r="D62" s="21"/>
      <c r="E62" s="21"/>
      <c r="F62" s="106">
        <v>0.13</v>
      </c>
      <c r="G62" s="107"/>
      <c r="H62" s="108">
        <f>H61*F62</f>
        <v>22935.3200024</v>
      </c>
      <c r="I62" s="109"/>
      <c r="J62" s="110">
        <v>0.13</v>
      </c>
      <c r="K62" s="109"/>
      <c r="L62" s="111">
        <f>L61*J62</f>
        <v>23187.981241750003</v>
      </c>
      <c r="M62" s="112"/>
      <c r="N62" s="113">
        <f t="shared" si="41"/>
        <v>252.6612393500036</v>
      </c>
      <c r="O62" s="114">
        <f t="shared" si="26"/>
        <v>1.1016250888305225E-2</v>
      </c>
      <c r="Q62" s="110">
        <v>0.13</v>
      </c>
      <c r="R62" s="109"/>
      <c r="S62" s="111">
        <f>S61*Q62</f>
        <v>23002.809566750002</v>
      </c>
      <c r="T62" s="112"/>
      <c r="U62" s="113">
        <f t="shared" si="1"/>
        <v>-185.17167500000141</v>
      </c>
      <c r="V62" s="114">
        <f t="shared" ref="V62:V71" si="52">IF((L62)=0,"",(U62/L62))</f>
        <v>-7.9856746936899994E-3</v>
      </c>
      <c r="X62" s="110">
        <v>0.13</v>
      </c>
      <c r="Y62" s="109"/>
      <c r="Z62" s="111">
        <f>Z61*X62</f>
        <v>23088.369066750005</v>
      </c>
      <c r="AA62" s="112"/>
      <c r="AB62" s="113">
        <f t="shared" si="3"/>
        <v>85.559500000003027</v>
      </c>
      <c r="AC62" s="114">
        <f t="shared" ref="AC62:AC71" si="53">IF((S62)=0,"",(AB62/S62))</f>
        <v>3.7195239021444227E-3</v>
      </c>
      <c r="AE62" s="110">
        <v>0.13</v>
      </c>
      <c r="AF62" s="109"/>
      <c r="AG62" s="111">
        <f>AG61*AE62</f>
        <v>23162.638066750002</v>
      </c>
      <c r="AH62" s="112"/>
      <c r="AI62" s="113">
        <f t="shared" si="50"/>
        <v>74.268999999996595</v>
      </c>
      <c r="AJ62" s="114">
        <f t="shared" ref="AJ62:AJ71" si="54">IF((Z62)=0,"",(AI62/Z62))</f>
        <v>3.2167278591779262E-3</v>
      </c>
      <c r="AL62" s="110">
        <v>0.13</v>
      </c>
      <c r="AM62" s="109"/>
      <c r="AN62" s="111">
        <f>AN61*AL62</f>
        <v>23199.857066749999</v>
      </c>
      <c r="AO62" s="112"/>
      <c r="AP62" s="113">
        <f t="shared" si="51"/>
        <v>37.218999999997322</v>
      </c>
      <c r="AQ62" s="114">
        <f t="shared" ref="AQ62:AQ71" si="55">IF((AG62)=0,"",(AP62/AG62))</f>
        <v>1.6068549658609589E-3</v>
      </c>
    </row>
    <row r="63" spans="2:43" x14ac:dyDescent="0.2">
      <c r="B63" s="115" t="s">
        <v>53</v>
      </c>
      <c r="C63" s="21"/>
      <c r="D63" s="21"/>
      <c r="E63" s="21"/>
      <c r="F63" s="116"/>
      <c r="G63" s="107"/>
      <c r="H63" s="108">
        <f>H61+H62</f>
        <v>199360.85848239998</v>
      </c>
      <c r="I63" s="109"/>
      <c r="J63" s="109"/>
      <c r="K63" s="109"/>
      <c r="L63" s="111">
        <f>L61+L62</f>
        <v>201557.06771675003</v>
      </c>
      <c r="M63" s="112"/>
      <c r="N63" s="113">
        <f t="shared" si="41"/>
        <v>2196.2092343500408</v>
      </c>
      <c r="O63" s="114">
        <f t="shared" si="26"/>
        <v>1.1016250888305273E-2</v>
      </c>
      <c r="Q63" s="109"/>
      <c r="R63" s="109"/>
      <c r="S63" s="111">
        <f>S61+S62</f>
        <v>199947.49854175001</v>
      </c>
      <c r="T63" s="112"/>
      <c r="U63" s="113">
        <f t="shared" si="1"/>
        <v>-1609.5691750000115</v>
      </c>
      <c r="V63" s="114">
        <f t="shared" si="52"/>
        <v>-7.985674693689996E-3</v>
      </c>
      <c r="X63" s="109"/>
      <c r="Y63" s="109"/>
      <c r="Z63" s="111">
        <f>Z61+Z62</f>
        <v>200691.20804175001</v>
      </c>
      <c r="AA63" s="112"/>
      <c r="AB63" s="113">
        <f t="shared" si="3"/>
        <v>743.70949999999721</v>
      </c>
      <c r="AC63" s="114">
        <f t="shared" si="53"/>
        <v>3.7195239021442774E-3</v>
      </c>
      <c r="AE63" s="109"/>
      <c r="AF63" s="109"/>
      <c r="AG63" s="111">
        <f>AG61+AG62</f>
        <v>201336.77704175</v>
      </c>
      <c r="AH63" s="112"/>
      <c r="AI63" s="113">
        <f t="shared" si="50"/>
        <v>645.56899999998859</v>
      </c>
      <c r="AJ63" s="114">
        <f t="shared" si="54"/>
        <v>3.2167278591780173E-3</v>
      </c>
      <c r="AL63" s="109"/>
      <c r="AM63" s="109"/>
      <c r="AN63" s="111">
        <f>AN61+AN62</f>
        <v>201660.29604175</v>
      </c>
      <c r="AO63" s="112"/>
      <c r="AP63" s="113">
        <f t="shared" si="51"/>
        <v>323.51900000000023</v>
      </c>
      <c r="AQ63" s="114">
        <f t="shared" si="55"/>
        <v>1.6068549658610758E-3</v>
      </c>
    </row>
    <row r="64" spans="2:43" ht="15.75" customHeight="1" x14ac:dyDescent="0.2">
      <c r="B64" s="267" t="s">
        <v>54</v>
      </c>
      <c r="C64" s="267"/>
      <c r="D64" s="267"/>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2:43" ht="13.5" thickBot="1" x14ac:dyDescent="0.25">
      <c r="B65" s="268" t="s">
        <v>55</v>
      </c>
      <c r="C65" s="268"/>
      <c r="D65" s="268"/>
      <c r="E65" s="120"/>
      <c r="F65" s="121"/>
      <c r="G65" s="122"/>
      <c r="H65" s="123">
        <f>H63+H64</f>
        <v>199360.85848239998</v>
      </c>
      <c r="I65" s="124"/>
      <c r="J65" s="124"/>
      <c r="K65" s="124"/>
      <c r="L65" s="125">
        <f>L63+L64</f>
        <v>201557.06771675003</v>
      </c>
      <c r="M65" s="126"/>
      <c r="N65" s="127">
        <f t="shared" si="41"/>
        <v>2196.2092343500408</v>
      </c>
      <c r="O65" s="128">
        <f t="shared" si="26"/>
        <v>1.1016250888305273E-2</v>
      </c>
      <c r="Q65" s="124"/>
      <c r="R65" s="124"/>
      <c r="S65" s="125">
        <f>S63+S64</f>
        <v>199947.49854175001</v>
      </c>
      <c r="T65" s="126"/>
      <c r="U65" s="127">
        <f t="shared" si="1"/>
        <v>-1609.5691750000115</v>
      </c>
      <c r="V65" s="128">
        <f t="shared" si="52"/>
        <v>-7.985674693689996E-3</v>
      </c>
      <c r="X65" s="124"/>
      <c r="Y65" s="124"/>
      <c r="Z65" s="125">
        <f>Z63+Z64</f>
        <v>200691.20804175001</v>
      </c>
      <c r="AA65" s="126"/>
      <c r="AB65" s="127">
        <f t="shared" si="3"/>
        <v>743.70949999999721</v>
      </c>
      <c r="AC65" s="128">
        <f t="shared" si="53"/>
        <v>3.7195239021442774E-3</v>
      </c>
      <c r="AE65" s="124"/>
      <c r="AF65" s="124"/>
      <c r="AG65" s="125">
        <f>AG63+AG64</f>
        <v>201336.77704175</v>
      </c>
      <c r="AH65" s="126"/>
      <c r="AI65" s="127">
        <f t="shared" si="50"/>
        <v>645.56899999998859</v>
      </c>
      <c r="AJ65" s="128">
        <f t="shared" si="54"/>
        <v>3.2167278591780173E-3</v>
      </c>
      <c r="AL65" s="124"/>
      <c r="AM65" s="124"/>
      <c r="AN65" s="125">
        <f>AN63+AN64</f>
        <v>201660.29604175</v>
      </c>
      <c r="AO65" s="126"/>
      <c r="AP65" s="127">
        <f t="shared" si="51"/>
        <v>323.51900000000023</v>
      </c>
      <c r="AQ65" s="128">
        <f t="shared" si="55"/>
        <v>1.6068549658610758E-3</v>
      </c>
    </row>
    <row r="66" spans="2: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2:43" s="85" customFormat="1" x14ac:dyDescent="0.2">
      <c r="B67" s="136" t="s">
        <v>56</v>
      </c>
      <c r="C67" s="79"/>
      <c r="D67" s="79"/>
      <c r="E67" s="79"/>
      <c r="F67" s="137"/>
      <c r="G67" s="138"/>
      <c r="H67" s="139">
        <f>SUM(H58:H59,H50,H51:H54)</f>
        <v>186454.68848000001</v>
      </c>
      <c r="I67" s="140"/>
      <c r="J67" s="141"/>
      <c r="K67" s="141"/>
      <c r="L67" s="139">
        <f>SUM(L58:L59,L50,L51:L54)</f>
        <v>188398.23647500001</v>
      </c>
      <c r="M67" s="142"/>
      <c r="N67" s="143">
        <f t="shared" ref="N67:N71" si="56">L67-H67</f>
        <v>1943.5479950000008</v>
      </c>
      <c r="O67" s="104">
        <f t="shared" ref="O67:O71" si="57">IF((H67)=0,"",(N67/H67))</f>
        <v>1.0423701387420325E-2</v>
      </c>
      <c r="Q67" s="141"/>
      <c r="R67" s="141"/>
      <c r="S67" s="139">
        <f>SUM(S58:S59,S50,S51:S54)</f>
        <v>186973.83897499999</v>
      </c>
      <c r="T67" s="142"/>
      <c r="U67" s="143">
        <f t="shared" si="1"/>
        <v>-1424.397500000021</v>
      </c>
      <c r="V67" s="104">
        <f t="shared" si="52"/>
        <v>-7.560567055461982E-3</v>
      </c>
      <c r="X67" s="141"/>
      <c r="Y67" s="141"/>
      <c r="Z67" s="139">
        <f>SUM(Z58:Z59,Z50,Z51:Z54)</f>
        <v>187631.98897500001</v>
      </c>
      <c r="AA67" s="142"/>
      <c r="AB67" s="143">
        <f t="shared" si="3"/>
        <v>658.15000000002328</v>
      </c>
      <c r="AC67" s="104">
        <f t="shared" si="53"/>
        <v>3.5200111609625965E-3</v>
      </c>
      <c r="AE67" s="141"/>
      <c r="AF67" s="141"/>
      <c r="AG67" s="139">
        <f>SUM(AG58:AG59,AG50,AG51:AG54)</f>
        <v>188203.288975</v>
      </c>
      <c r="AH67" s="142"/>
      <c r="AI67" s="143">
        <f t="shared" ref="AI67:AI71" si="58">AG67-Z67</f>
        <v>571.29999999998836</v>
      </c>
      <c r="AJ67" s="104">
        <f t="shared" si="54"/>
        <v>3.0447899802208463E-3</v>
      </c>
      <c r="AL67" s="141"/>
      <c r="AM67" s="141"/>
      <c r="AN67" s="139">
        <f>SUM(AN58:AN59,AN50,AN51:AN54)</f>
        <v>188489.58897499999</v>
      </c>
      <c r="AO67" s="142"/>
      <c r="AP67" s="143">
        <f t="shared" ref="AP67:AP71" si="59">AN67-AG67</f>
        <v>286.29999999998836</v>
      </c>
      <c r="AQ67" s="104">
        <f t="shared" si="55"/>
        <v>1.5212274002183832E-3</v>
      </c>
    </row>
    <row r="68" spans="2:43" s="85" customFormat="1" x14ac:dyDescent="0.2">
      <c r="B68" s="144" t="s">
        <v>52</v>
      </c>
      <c r="C68" s="79"/>
      <c r="D68" s="79"/>
      <c r="E68" s="79"/>
      <c r="F68" s="145">
        <v>0.13</v>
      </c>
      <c r="G68" s="138"/>
      <c r="H68" s="146">
        <f>H67*F68</f>
        <v>24239.109502400002</v>
      </c>
      <c r="I68" s="147"/>
      <c r="J68" s="148">
        <v>0.13</v>
      </c>
      <c r="K68" s="149"/>
      <c r="L68" s="150">
        <f>L67*J68</f>
        <v>24491.770741750002</v>
      </c>
      <c r="M68" s="151"/>
      <c r="N68" s="152">
        <f t="shared" si="56"/>
        <v>252.66123934999996</v>
      </c>
      <c r="O68" s="114">
        <f t="shared" si="57"/>
        <v>1.042370138742032E-2</v>
      </c>
      <c r="Q68" s="148">
        <v>0.13</v>
      </c>
      <c r="R68" s="149"/>
      <c r="S68" s="150">
        <f>S67*Q68</f>
        <v>24306.599066750001</v>
      </c>
      <c r="T68" s="151"/>
      <c r="U68" s="152">
        <f t="shared" si="1"/>
        <v>-185.17167500000141</v>
      </c>
      <c r="V68" s="114">
        <f t="shared" si="52"/>
        <v>-7.5605670554619283E-3</v>
      </c>
      <c r="X68" s="148">
        <v>0.13</v>
      </c>
      <c r="Y68" s="149"/>
      <c r="Z68" s="150">
        <f>Z67*X68</f>
        <v>24392.158566750004</v>
      </c>
      <c r="AA68" s="151"/>
      <c r="AB68" s="152">
        <f t="shared" si="3"/>
        <v>85.559500000003027</v>
      </c>
      <c r="AC68" s="114">
        <f t="shared" si="53"/>
        <v>3.5200111609625961E-3</v>
      </c>
      <c r="AE68" s="148">
        <v>0.13</v>
      </c>
      <c r="AF68" s="149"/>
      <c r="AG68" s="150">
        <f>AG67*AE68</f>
        <v>24466.427566750001</v>
      </c>
      <c r="AH68" s="151"/>
      <c r="AI68" s="152">
        <f t="shared" si="58"/>
        <v>74.268999999996595</v>
      </c>
      <c r="AJ68" s="114">
        <f t="shared" si="54"/>
        <v>3.0447899802207687E-3</v>
      </c>
      <c r="AL68" s="148">
        <v>0.13</v>
      </c>
      <c r="AM68" s="149"/>
      <c r="AN68" s="150">
        <f>AN67*AL68</f>
        <v>24503.646566750002</v>
      </c>
      <c r="AO68" s="151"/>
      <c r="AP68" s="152">
        <f t="shared" si="59"/>
        <v>37.21900000000096</v>
      </c>
      <c r="AQ68" s="114">
        <f t="shared" si="55"/>
        <v>1.5212274002184842E-3</v>
      </c>
    </row>
    <row r="69" spans="2:43" s="85" customFormat="1" x14ac:dyDescent="0.2">
      <c r="B69" s="153" t="s">
        <v>53</v>
      </c>
      <c r="C69" s="79"/>
      <c r="D69" s="79"/>
      <c r="E69" s="79"/>
      <c r="F69" s="154"/>
      <c r="G69" s="155"/>
      <c r="H69" s="146">
        <f>H67+H68</f>
        <v>210693.79798240002</v>
      </c>
      <c r="I69" s="147"/>
      <c r="J69" s="147"/>
      <c r="K69" s="147"/>
      <c r="L69" s="150">
        <f>L67+L68</f>
        <v>212890.00721675</v>
      </c>
      <c r="M69" s="151"/>
      <c r="N69" s="152">
        <f t="shared" si="56"/>
        <v>2196.2092343499826</v>
      </c>
      <c r="O69" s="114">
        <f t="shared" si="57"/>
        <v>1.0423701387420239E-2</v>
      </c>
      <c r="Q69" s="147"/>
      <c r="R69" s="147"/>
      <c r="S69" s="150">
        <f>S67+S68</f>
        <v>211280.43804174999</v>
      </c>
      <c r="T69" s="151"/>
      <c r="U69" s="152">
        <f t="shared" si="1"/>
        <v>-1609.5691750000115</v>
      </c>
      <c r="V69" s="114">
        <f t="shared" si="52"/>
        <v>-7.5605670554619248E-3</v>
      </c>
      <c r="X69" s="147"/>
      <c r="Y69" s="147"/>
      <c r="Z69" s="150">
        <f>Z67+Z68</f>
        <v>212024.14754175002</v>
      </c>
      <c r="AA69" s="151"/>
      <c r="AB69" s="152">
        <f t="shared" si="3"/>
        <v>743.70950000002631</v>
      </c>
      <c r="AC69" s="114">
        <f t="shared" si="53"/>
        <v>3.5200111609625965E-3</v>
      </c>
      <c r="AE69" s="147"/>
      <c r="AF69" s="147"/>
      <c r="AG69" s="150">
        <f>AG67+AG68</f>
        <v>212669.71654175001</v>
      </c>
      <c r="AH69" s="151"/>
      <c r="AI69" s="152">
        <f t="shared" si="58"/>
        <v>645.56899999998859</v>
      </c>
      <c r="AJ69" s="114">
        <f t="shared" si="54"/>
        <v>3.0447899802208546E-3</v>
      </c>
      <c r="AL69" s="147"/>
      <c r="AM69" s="147"/>
      <c r="AN69" s="150">
        <f>AN67+AN68</f>
        <v>212993.23554174998</v>
      </c>
      <c r="AO69" s="151"/>
      <c r="AP69" s="152">
        <f t="shared" si="59"/>
        <v>323.51899999997113</v>
      </c>
      <c r="AQ69" s="114">
        <f t="shared" si="55"/>
        <v>1.5212274002183092E-3</v>
      </c>
    </row>
    <row r="70" spans="2:43" s="85" customFormat="1" ht="15.75" customHeight="1" x14ac:dyDescent="0.2">
      <c r="B70" s="269" t="s">
        <v>54</v>
      </c>
      <c r="C70" s="269"/>
      <c r="D70" s="269"/>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2:43" s="85" customFormat="1" ht="13.5" thickBot="1" x14ac:dyDescent="0.25">
      <c r="B71" s="266" t="s">
        <v>57</v>
      </c>
      <c r="C71" s="266"/>
      <c r="D71" s="266"/>
      <c r="E71" s="158"/>
      <c r="F71" s="159"/>
      <c r="G71" s="160"/>
      <c r="H71" s="161">
        <f>SUM(H69:H70)</f>
        <v>210693.79798240002</v>
      </c>
      <c r="I71" s="162"/>
      <c r="J71" s="162"/>
      <c r="K71" s="162"/>
      <c r="L71" s="163">
        <f>SUM(L69:L70)</f>
        <v>212890.00721675</v>
      </c>
      <c r="M71" s="164"/>
      <c r="N71" s="165">
        <f t="shared" si="56"/>
        <v>2196.2092343499826</v>
      </c>
      <c r="O71" s="166">
        <f t="shared" si="57"/>
        <v>1.0423701387420239E-2</v>
      </c>
      <c r="Q71" s="162"/>
      <c r="R71" s="162"/>
      <c r="S71" s="163">
        <f>SUM(S69:S70)</f>
        <v>211280.43804174999</v>
      </c>
      <c r="T71" s="164"/>
      <c r="U71" s="165">
        <f t="shared" si="1"/>
        <v>-1609.5691750000115</v>
      </c>
      <c r="V71" s="166">
        <f t="shared" si="52"/>
        <v>-7.5605670554619248E-3</v>
      </c>
      <c r="X71" s="162"/>
      <c r="Y71" s="162"/>
      <c r="Z71" s="163">
        <f>SUM(Z69:Z70)</f>
        <v>212024.14754175002</v>
      </c>
      <c r="AA71" s="164"/>
      <c r="AB71" s="165">
        <f t="shared" si="3"/>
        <v>743.70950000002631</v>
      </c>
      <c r="AC71" s="166">
        <f t="shared" si="53"/>
        <v>3.5200111609625965E-3</v>
      </c>
      <c r="AE71" s="162"/>
      <c r="AF71" s="162"/>
      <c r="AG71" s="163">
        <f>SUM(AG69:AG70)</f>
        <v>212669.71654175001</v>
      </c>
      <c r="AH71" s="164"/>
      <c r="AI71" s="165">
        <f t="shared" si="58"/>
        <v>645.56899999998859</v>
      </c>
      <c r="AJ71" s="166">
        <f t="shared" si="54"/>
        <v>3.0447899802208546E-3</v>
      </c>
      <c r="AL71" s="162"/>
      <c r="AM71" s="162"/>
      <c r="AN71" s="163">
        <f>SUM(AN69:AN70)</f>
        <v>212993.23554174998</v>
      </c>
      <c r="AO71" s="164"/>
      <c r="AP71" s="165">
        <f t="shared" si="59"/>
        <v>323.51899999997113</v>
      </c>
      <c r="AQ71" s="166">
        <f t="shared" si="55"/>
        <v>1.5212274002183092E-3</v>
      </c>
    </row>
    <row r="72" spans="2: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2:43" x14ac:dyDescent="0.2">
      <c r="L73" s="173"/>
      <c r="S73" s="173"/>
      <c r="Z73" s="173"/>
      <c r="AG73" s="173"/>
      <c r="AN73" s="173"/>
    </row>
    <row r="74" spans="2: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5" spans="2:43" ht="13.5" thickBot="1" x14ac:dyDescent="0.25"/>
    <row r="76" spans="2:43" ht="8.25" customHeight="1" thickBot="1" x14ac:dyDescent="0.25">
      <c r="B76" s="86"/>
      <c r="C76" s="87"/>
      <c r="D76" s="88"/>
      <c r="E76" s="87"/>
      <c r="F76" s="89"/>
      <c r="G76" s="90"/>
      <c r="H76" s="91"/>
      <c r="I76" s="92"/>
      <c r="J76" s="89"/>
      <c r="K76" s="93"/>
      <c r="L76" s="91"/>
      <c r="M76" s="92"/>
      <c r="N76" s="94"/>
      <c r="O76" s="95"/>
      <c r="Q76" s="89"/>
      <c r="R76" s="93"/>
      <c r="S76" s="91"/>
      <c r="T76" s="92"/>
      <c r="U76" s="94"/>
      <c r="V76" s="95"/>
      <c r="X76" s="89"/>
      <c r="Y76" s="93"/>
      <c r="Z76" s="91"/>
      <c r="AA76" s="92"/>
      <c r="AB76" s="94"/>
      <c r="AC76" s="95"/>
      <c r="AE76" s="89"/>
      <c r="AF76" s="93"/>
      <c r="AG76" s="91"/>
      <c r="AH76" s="92"/>
      <c r="AI76" s="94"/>
      <c r="AJ76" s="95"/>
      <c r="AL76" s="89"/>
      <c r="AM76" s="93"/>
      <c r="AN76" s="91"/>
      <c r="AO76" s="92"/>
      <c r="AP76" s="94"/>
      <c r="AQ76" s="95"/>
    </row>
    <row r="77" spans="2:43" x14ac:dyDescent="0.2">
      <c r="B77" s="96" t="s">
        <v>51</v>
      </c>
      <c r="C77" s="21"/>
      <c r="D77" s="21"/>
      <c r="E77" s="21"/>
      <c r="F77" s="97"/>
      <c r="G77" s="98"/>
      <c r="H77" s="99">
        <f>+H61-H31-H40-H41</f>
        <v>176425.53847999999</v>
      </c>
      <c r="I77" s="100"/>
      <c r="J77" s="101"/>
      <c r="K77" s="101"/>
      <c r="L77" s="99">
        <f>+L61-L31-L40-L41-L42</f>
        <v>174538.881475</v>
      </c>
      <c r="M77" s="102"/>
      <c r="N77" s="103">
        <f t="shared" ref="N77:N81" si="60">L77-H77</f>
        <v>-1886.6570049999864</v>
      </c>
      <c r="O77" s="104">
        <f t="shared" ref="O77:O81" si="61">IF((H77)=0,"",(N77/H77))</f>
        <v>-1.0693786292248512E-2</v>
      </c>
      <c r="Q77" s="101"/>
      <c r="R77" s="101"/>
      <c r="S77" s="99">
        <f>+S61-S31-S40-S41-S42</f>
        <v>176944.688975</v>
      </c>
      <c r="T77" s="102"/>
      <c r="U77" s="103">
        <f t="shared" ref="U77:U81" si="62">S77-L77</f>
        <v>2405.8074999999953</v>
      </c>
      <c r="V77" s="104">
        <f>IF((L77)=0,"",(U77/L77))</f>
        <v>1.3783791208405276E-2</v>
      </c>
      <c r="X77" s="101"/>
      <c r="Y77" s="101"/>
      <c r="Z77" s="99">
        <f>+Z61-Z31-Z40-Z41-Z42</f>
        <v>177602.83897500002</v>
      </c>
      <c r="AA77" s="102"/>
      <c r="AB77" s="103">
        <f t="shared" ref="AB77:AB81" si="63">Z77-S77</f>
        <v>658.15000000002328</v>
      </c>
      <c r="AC77" s="104">
        <f>IF((S77)=0,"",(AB77/S77))</f>
        <v>3.7195239021444232E-3</v>
      </c>
      <c r="AE77" s="101"/>
      <c r="AF77" s="101"/>
      <c r="AG77" s="99">
        <f>+AG61-AG31-AG40-AG41-AG42</f>
        <v>178174.13897500001</v>
      </c>
      <c r="AH77" s="102"/>
      <c r="AI77" s="103">
        <f t="shared" ref="AI77:AI81" si="64">AG77-Z77</f>
        <v>571.29999999998836</v>
      </c>
      <c r="AJ77" s="104">
        <f>IF((Z77)=0,"",(AI77/Z77))</f>
        <v>3.2167278591780082E-3</v>
      </c>
      <c r="AL77" s="101"/>
      <c r="AM77" s="101"/>
      <c r="AN77" s="99">
        <f>+AN61-AN31-AN40-AN41-AN42</f>
        <v>178460.438975</v>
      </c>
      <c r="AO77" s="102"/>
      <c r="AP77" s="103">
        <f t="shared" ref="AP77:AP81" si="65">AN77-AG77</f>
        <v>286.29999999998836</v>
      </c>
      <c r="AQ77" s="104">
        <f>IF((AG77)=0,"",(AP77/AG77))</f>
        <v>1.6068549658610092E-3</v>
      </c>
    </row>
    <row r="78" spans="2:43" x14ac:dyDescent="0.2">
      <c r="B78" s="105" t="s">
        <v>52</v>
      </c>
      <c r="C78" s="21"/>
      <c r="D78" s="21"/>
      <c r="E78" s="21"/>
      <c r="F78" s="106">
        <v>0.13</v>
      </c>
      <c r="G78" s="107"/>
      <c r="H78" s="108">
        <f>H77*F78</f>
        <v>22935.3200024</v>
      </c>
      <c r="I78" s="109"/>
      <c r="J78" s="110">
        <v>0.13</v>
      </c>
      <c r="K78" s="109"/>
      <c r="L78" s="111">
        <f>L77*J78</f>
        <v>22690.054591750002</v>
      </c>
      <c r="M78" s="112"/>
      <c r="N78" s="113">
        <f t="shared" si="60"/>
        <v>-245.26541064999765</v>
      </c>
      <c r="O78" s="114">
        <f t="shared" si="61"/>
        <v>-1.0693786292248486E-2</v>
      </c>
      <c r="Q78" s="110">
        <v>0.13</v>
      </c>
      <c r="R78" s="109"/>
      <c r="S78" s="111">
        <f>S77*Q78</f>
        <v>23002.809566750002</v>
      </c>
      <c r="T78" s="112"/>
      <c r="U78" s="113">
        <f t="shared" si="62"/>
        <v>312.75497499999983</v>
      </c>
      <c r="V78" s="114">
        <f t="shared" ref="V78:V81" si="66">IF((L78)=0,"",(U78/L78))</f>
        <v>1.3783791208405293E-2</v>
      </c>
      <c r="X78" s="110">
        <v>0.13</v>
      </c>
      <c r="Y78" s="109"/>
      <c r="Z78" s="111">
        <f>Z77*X78</f>
        <v>23088.369066750005</v>
      </c>
      <c r="AA78" s="112"/>
      <c r="AB78" s="113">
        <f t="shared" si="63"/>
        <v>85.559500000003027</v>
      </c>
      <c r="AC78" s="114">
        <f t="shared" ref="AC78:AC81" si="67">IF((S78)=0,"",(AB78/S78))</f>
        <v>3.7195239021444227E-3</v>
      </c>
      <c r="AE78" s="110">
        <v>0.13</v>
      </c>
      <c r="AF78" s="109"/>
      <c r="AG78" s="111">
        <f>AG77*AE78</f>
        <v>23162.638066750002</v>
      </c>
      <c r="AH78" s="112"/>
      <c r="AI78" s="113">
        <f t="shared" si="64"/>
        <v>74.268999999996595</v>
      </c>
      <c r="AJ78" s="114">
        <f t="shared" ref="AJ78:AJ81" si="68">IF((Z78)=0,"",(AI78/Z78))</f>
        <v>3.2167278591779262E-3</v>
      </c>
      <c r="AL78" s="110">
        <v>0.13</v>
      </c>
      <c r="AM78" s="109"/>
      <c r="AN78" s="111">
        <f>AN77*AL78</f>
        <v>23199.857066749999</v>
      </c>
      <c r="AO78" s="112"/>
      <c r="AP78" s="113">
        <f t="shared" si="65"/>
        <v>37.218999999997322</v>
      </c>
      <c r="AQ78" s="114">
        <f t="shared" ref="AQ78:AQ81" si="69">IF((AG78)=0,"",(AP78/AG78))</f>
        <v>1.6068549658609589E-3</v>
      </c>
    </row>
    <row r="79" spans="2:43" x14ac:dyDescent="0.2">
      <c r="B79" s="115" t="s">
        <v>53</v>
      </c>
      <c r="C79" s="21"/>
      <c r="D79" s="21"/>
      <c r="E79" s="21"/>
      <c r="F79" s="116"/>
      <c r="G79" s="107"/>
      <c r="H79" s="108">
        <f>H77+H78</f>
        <v>199360.85848239998</v>
      </c>
      <c r="I79" s="109"/>
      <c r="J79" s="109"/>
      <c r="K79" s="109"/>
      <c r="L79" s="111">
        <f>L77+L78</f>
        <v>197228.93606675</v>
      </c>
      <c r="M79" s="112"/>
      <c r="N79" s="113">
        <f t="shared" si="60"/>
        <v>-2131.922415649984</v>
      </c>
      <c r="O79" s="114">
        <f t="shared" si="61"/>
        <v>-1.069378629224851E-2</v>
      </c>
      <c r="Q79" s="109"/>
      <c r="R79" s="109"/>
      <c r="S79" s="111">
        <f>S77+S78</f>
        <v>199947.49854175001</v>
      </c>
      <c r="T79" s="112"/>
      <c r="U79" s="113">
        <f t="shared" si="62"/>
        <v>2718.5624750000134</v>
      </c>
      <c r="V79" s="114">
        <f t="shared" si="66"/>
        <v>1.3783791208405369E-2</v>
      </c>
      <c r="X79" s="109"/>
      <c r="Y79" s="109"/>
      <c r="Z79" s="111">
        <f>Z77+Z78</f>
        <v>200691.20804175001</v>
      </c>
      <c r="AA79" s="112"/>
      <c r="AB79" s="113">
        <f t="shared" si="63"/>
        <v>743.70949999999721</v>
      </c>
      <c r="AC79" s="114">
        <f t="shared" si="67"/>
        <v>3.7195239021442774E-3</v>
      </c>
      <c r="AE79" s="109"/>
      <c r="AF79" s="109"/>
      <c r="AG79" s="111">
        <f>AG77+AG78</f>
        <v>201336.77704175</v>
      </c>
      <c r="AH79" s="112"/>
      <c r="AI79" s="113">
        <f t="shared" si="64"/>
        <v>645.56899999998859</v>
      </c>
      <c r="AJ79" s="114">
        <f t="shared" si="68"/>
        <v>3.2167278591780173E-3</v>
      </c>
      <c r="AL79" s="109"/>
      <c r="AM79" s="109"/>
      <c r="AN79" s="111">
        <f>AN77+AN78</f>
        <v>201660.29604175</v>
      </c>
      <c r="AO79" s="112"/>
      <c r="AP79" s="113">
        <f t="shared" si="65"/>
        <v>323.51900000000023</v>
      </c>
      <c r="AQ79" s="114">
        <f t="shared" si="69"/>
        <v>1.6068549658610758E-3</v>
      </c>
    </row>
    <row r="80" spans="2:43" ht="15.75" customHeight="1" x14ac:dyDescent="0.2">
      <c r="B80" s="267" t="s">
        <v>54</v>
      </c>
      <c r="C80" s="267"/>
      <c r="D80" s="267"/>
      <c r="E80" s="21"/>
      <c r="F80" s="116"/>
      <c r="G80" s="107"/>
      <c r="H80" s="117">
        <f>ROUND(-H79*10%,2)</f>
        <v>-19936.09</v>
      </c>
      <c r="I80" s="109"/>
      <c r="J80" s="109"/>
      <c r="K80" s="109"/>
      <c r="L80" s="118">
        <f>ROUND(-L79*10%,2)</f>
        <v>-19722.89</v>
      </c>
      <c r="M80" s="112"/>
      <c r="N80" s="118">
        <f t="shared" si="60"/>
        <v>213.20000000000073</v>
      </c>
      <c r="O80" s="119">
        <f t="shared" si="61"/>
        <v>-1.0694173230558286E-2</v>
      </c>
      <c r="Q80" s="109"/>
      <c r="R80" s="109"/>
      <c r="S80" s="118">
        <f>ROUND(-S79*10%,2)</f>
        <v>-19994.75</v>
      </c>
      <c r="T80" s="112"/>
      <c r="U80" s="118">
        <f t="shared" si="62"/>
        <v>-271.86000000000058</v>
      </c>
      <c r="V80" s="119">
        <f t="shared" si="66"/>
        <v>1.3783983990175911E-2</v>
      </c>
      <c r="X80" s="109"/>
      <c r="Y80" s="109"/>
      <c r="Z80" s="118">
        <f>ROUND(-Z79*10%,2)</f>
        <v>-20069.12</v>
      </c>
      <c r="AA80" s="112"/>
      <c r="AB80" s="118">
        <f t="shared" si="63"/>
        <v>-74.369999999998981</v>
      </c>
      <c r="AC80" s="119">
        <f t="shared" si="67"/>
        <v>3.719476362545117E-3</v>
      </c>
      <c r="AE80" s="109"/>
      <c r="AF80" s="109"/>
      <c r="AG80" s="118">
        <f>ROUND(-AG79*10%,2)</f>
        <v>-20133.68</v>
      </c>
      <c r="AH80" s="112"/>
      <c r="AI80" s="118">
        <f t="shared" si="64"/>
        <v>-64.56000000000131</v>
      </c>
      <c r="AJ80" s="119">
        <f t="shared" si="68"/>
        <v>3.2168824542382186E-3</v>
      </c>
      <c r="AL80" s="109"/>
      <c r="AM80" s="109"/>
      <c r="AN80" s="118">
        <f>ROUND(-AN79*10%,2)</f>
        <v>-20166.03</v>
      </c>
      <c r="AO80" s="112"/>
      <c r="AP80" s="118">
        <f t="shared" si="65"/>
        <v>-32.349999999998545</v>
      </c>
      <c r="AQ80" s="119">
        <f t="shared" si="69"/>
        <v>1.6067604133967832E-3</v>
      </c>
    </row>
    <row r="81" spans="1:43" x14ac:dyDescent="0.2">
      <c r="B81" s="268" t="s">
        <v>55</v>
      </c>
      <c r="C81" s="268"/>
      <c r="D81" s="268"/>
      <c r="E81" s="120"/>
      <c r="F81" s="121"/>
      <c r="G81" s="122"/>
      <c r="H81" s="123">
        <f>H79+H80</f>
        <v>179424.76848239999</v>
      </c>
      <c r="I81" s="124"/>
      <c r="J81" s="124"/>
      <c r="K81" s="124"/>
      <c r="L81" s="125">
        <f>L79+L80</f>
        <v>177506.04606675002</v>
      </c>
      <c r="M81" s="126"/>
      <c r="N81" s="127">
        <f t="shared" si="60"/>
        <v>-1918.7224156499724</v>
      </c>
      <c r="O81" s="218">
        <f t="shared" si="61"/>
        <v>-1.0693743299092969E-2</v>
      </c>
      <c r="Q81" s="124"/>
      <c r="R81" s="124"/>
      <c r="S81" s="125">
        <f>S79+S80</f>
        <v>179952.74854175001</v>
      </c>
      <c r="T81" s="126"/>
      <c r="U81" s="127">
        <f t="shared" si="62"/>
        <v>2446.7024749999982</v>
      </c>
      <c r="V81" s="128">
        <f t="shared" si="66"/>
        <v>1.3783769788212911E-2</v>
      </c>
      <c r="X81" s="124"/>
      <c r="Y81" s="124"/>
      <c r="Z81" s="125">
        <f>Z79+Z80</f>
        <v>180622.08804175002</v>
      </c>
      <c r="AA81" s="126"/>
      <c r="AB81" s="127">
        <f t="shared" si="63"/>
        <v>669.33950000000186</v>
      </c>
      <c r="AC81" s="128">
        <f t="shared" si="67"/>
        <v>3.7195291843220247E-3</v>
      </c>
      <c r="AE81" s="124"/>
      <c r="AF81" s="124"/>
      <c r="AG81" s="125">
        <f>AG79+AG80</f>
        <v>181203.09704175001</v>
      </c>
      <c r="AH81" s="126"/>
      <c r="AI81" s="127">
        <f t="shared" si="64"/>
        <v>581.00899999999092</v>
      </c>
      <c r="AJ81" s="128">
        <f t="shared" si="68"/>
        <v>3.2167106819498909E-3</v>
      </c>
      <c r="AL81" s="124"/>
      <c r="AM81" s="124"/>
      <c r="AN81" s="125">
        <f>AN79+AN80</f>
        <v>181494.26604175</v>
      </c>
      <c r="AO81" s="126"/>
      <c r="AP81" s="127">
        <f t="shared" si="65"/>
        <v>291.16899999999441</v>
      </c>
      <c r="AQ81" s="128">
        <f t="shared" si="69"/>
        <v>1.6068654716917326E-3</v>
      </c>
    </row>
    <row r="82" spans="1:43" ht="15.75" customHeight="1" x14ac:dyDescent="0.2">
      <c r="A82" s="175" t="s">
        <v>59</v>
      </c>
    </row>
    <row r="83" spans="1:43" ht="13.5" customHeight="1" x14ac:dyDescent="0.2"/>
    <row r="84" spans="1:43" ht="8.25" customHeight="1" x14ac:dyDescent="0.2">
      <c r="A84" s="6" t="s">
        <v>60</v>
      </c>
    </row>
    <row r="85" spans="1:43" x14ac:dyDescent="0.2">
      <c r="A85" s="6" t="s">
        <v>61</v>
      </c>
    </row>
    <row r="87" spans="1:43" x14ac:dyDescent="0.2">
      <c r="A87" s="11" t="s">
        <v>62</v>
      </c>
    </row>
    <row r="88" spans="1:43" x14ac:dyDescent="0.2">
      <c r="A88" s="11" t="s">
        <v>63</v>
      </c>
    </row>
    <row r="90" spans="1:43" x14ac:dyDescent="0.2">
      <c r="A90" s="6" t="s">
        <v>64</v>
      </c>
    </row>
    <row r="91" spans="1:43" x14ac:dyDescent="0.2">
      <c r="A91" s="6" t="s">
        <v>65</v>
      </c>
    </row>
    <row r="92" spans="1:43" x14ac:dyDescent="0.2">
      <c r="A92" s="6" t="s">
        <v>66</v>
      </c>
    </row>
    <row r="93" spans="1:43" x14ac:dyDescent="0.2">
      <c r="A93" s="6" t="s">
        <v>67</v>
      </c>
    </row>
    <row r="94" spans="1:43" x14ac:dyDescent="0.2">
      <c r="A94" s="6" t="s">
        <v>68</v>
      </c>
    </row>
    <row r="96" spans="1:43" x14ac:dyDescent="0.2">
      <c r="A96" s="176"/>
      <c r="B96" s="6" t="s">
        <v>69</v>
      </c>
    </row>
    <row r="98" spans="2:2" x14ac:dyDescent="0.2">
      <c r="B98" s="177" t="s">
        <v>70</v>
      </c>
    </row>
  </sheetData>
  <sheetProtection selectLockedCells="1"/>
  <mergeCells count="30">
    <mergeCell ref="AJ21:AJ22"/>
    <mergeCell ref="AP21:AP22"/>
    <mergeCell ref="AQ21:AQ22"/>
    <mergeCell ref="B64:D64"/>
    <mergeCell ref="B65:D65"/>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80:D80"/>
    <mergeCell ref="B81:D81"/>
    <mergeCell ref="A3:K3"/>
    <mergeCell ref="D14:O14"/>
    <mergeCell ref="F20:H20"/>
    <mergeCell ref="J20:L20"/>
    <mergeCell ref="N20:O20"/>
    <mergeCell ref="B71:D71"/>
    <mergeCell ref="B70:D70"/>
  </mergeCells>
  <dataValidations count="4">
    <dataValidation type="list" allowBlank="1" showInputMessage="1" showErrorMessage="1" sqref="D16">
      <formula1>"TOU, non-TOU"</formula1>
    </dataValidation>
    <dataValidation type="list" allowBlank="1" showInputMessage="1" showErrorMessage="1" prompt="Select Charge Unit - monthly, per kWh, per kW" sqref="D72 D66 D23:D38 D51:D60 D76 D48:D49 D40:D46">
      <formula1>"Monthly, per kWh, per kW"</formula1>
    </dataValidation>
    <dataValidation type="list" allowBlank="1" showInputMessage="1" showErrorMessage="1" sqref="E48:E49 E72 E66 E51:E60 E23:E38 E40:E46">
      <formula1>#REF!</formula1>
    </dataValidation>
    <dataValidation type="list" allowBlank="1" showInputMessage="1" showErrorMessage="1" sqref="E76">
      <formula1>#REF!</formula1>
    </dataValidation>
  </dataValidations>
  <pageMargins left="0.74803149606299213" right="0.74803149606299213" top="0.98425196850393704" bottom="0.98425196850393704" header="0.51181102362204722" footer="0.51181102362204722"/>
  <pageSetup scale="41"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6</xdr:col>
                    <xdr:colOff>476250</xdr:colOff>
                    <xdr:row>16</xdr:row>
                    <xdr:rowOff>171450</xdr:rowOff>
                  </from>
                  <to>
                    <xdr:col>9</xdr:col>
                    <xdr:colOff>66675</xdr:colOff>
                    <xdr:row>18</xdr:row>
                    <xdr:rowOff>28575</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9</xdr:col>
                    <xdr:colOff>361950</xdr:colOff>
                    <xdr:row>16</xdr:row>
                    <xdr:rowOff>114300</xdr:rowOff>
                  </from>
                  <to>
                    <xdr:col>14</xdr:col>
                    <xdr:colOff>495300</xdr:colOff>
                    <xdr:row>18</xdr:row>
                    <xdr:rowOff>133350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2"/>
  <sheetViews>
    <sheetView showGridLines="0" view="pageBreakPreview" topLeftCell="A19" zoomScale="60" zoomScaleNormal="8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4.140625" style="6" customWidth="1"/>
    <col min="7" max="7" width="10.5703125" style="6" bestFit="1" customWidth="1"/>
    <col min="8" max="8" width="18" style="6" bestFit="1" customWidth="1"/>
    <col min="9" max="9" width="2.85546875" style="6" customWidth="1"/>
    <col min="10" max="10" width="11.85546875" style="6" bestFit="1" customWidth="1"/>
    <col min="11" max="11" width="9.85546875" style="6" bestFit="1" customWidth="1"/>
    <col min="12" max="12" width="17.7109375" style="6" bestFit="1" customWidth="1"/>
    <col min="13" max="13" width="2.85546875" style="6" customWidth="1"/>
    <col min="14" max="14" width="14.85546875" style="6" bestFit="1" customWidth="1"/>
    <col min="15" max="15" width="12" style="6" bestFit="1" customWidth="1"/>
    <col min="16" max="16" width="3.85546875" style="6" customWidth="1"/>
    <col min="17" max="17" width="11.85546875" style="6" bestFit="1" customWidth="1"/>
    <col min="18" max="18" width="9.85546875" style="6" bestFit="1" customWidth="1"/>
    <col min="19" max="19" width="17.7109375" style="6" bestFit="1" customWidth="1"/>
    <col min="20" max="20" width="2.7109375" style="6" bestFit="1" customWidth="1"/>
    <col min="21" max="21" width="14.42578125" style="6" bestFit="1" customWidth="1"/>
    <col min="22" max="22" width="12" style="6" bestFit="1" customWidth="1"/>
    <col min="23" max="23" width="4.5703125" style="6" customWidth="1"/>
    <col min="24" max="24" width="11.85546875" style="6" bestFit="1" customWidth="1"/>
    <col min="25" max="25" width="9.85546875" style="6" bestFit="1" customWidth="1"/>
    <col min="26" max="26" width="18" style="6" bestFit="1" customWidth="1"/>
    <col min="27" max="27" width="2.7109375" style="6" bestFit="1" customWidth="1"/>
    <col min="28" max="28" width="13" style="6" bestFit="1" customWidth="1"/>
    <col min="29" max="29" width="12" style="6" bestFit="1" customWidth="1"/>
    <col min="30" max="30" width="4.5703125" style="6" customWidth="1"/>
    <col min="31" max="31" width="12" style="6" bestFit="1" customWidth="1"/>
    <col min="32" max="32" width="9.85546875" style="6" bestFit="1" customWidth="1"/>
    <col min="33" max="33" width="18.28515625" style="6" bestFit="1" customWidth="1"/>
    <col min="34" max="34" width="2.7109375" style="6" bestFit="1" customWidth="1"/>
    <col min="35" max="35" width="13" style="6" bestFit="1" customWidth="1"/>
    <col min="36" max="36" width="12" style="6" bestFit="1" customWidth="1"/>
    <col min="37" max="37" width="4.5703125" style="6" customWidth="1"/>
    <col min="38" max="38" width="11.85546875" style="6" bestFit="1" customWidth="1"/>
    <col min="39" max="39" width="9.85546875" style="6" bestFit="1" customWidth="1"/>
    <col min="40" max="40" width="18"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76</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1277500</v>
      </c>
      <c r="G18" s="12" t="s">
        <v>7</v>
      </c>
    </row>
    <row r="19" spans="2:43" x14ac:dyDescent="0.2">
      <c r="B19" s="11"/>
      <c r="F19" s="13">
        <v>4000</v>
      </c>
      <c r="G19" s="6" t="s">
        <v>73</v>
      </c>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182">
        <f>+'&gt;1500(2500)'!F23</f>
        <v>4193.93</v>
      </c>
      <c r="G23" s="25">
        <v>1</v>
      </c>
      <c r="H23" s="26">
        <f>G23*F23</f>
        <v>4193.93</v>
      </c>
      <c r="I23" s="27"/>
      <c r="J23" s="182">
        <f>+'&gt;1500(2500)'!J23</f>
        <v>4193.93</v>
      </c>
      <c r="K23" s="29">
        <v>1</v>
      </c>
      <c r="L23" s="26">
        <f>K23*J23</f>
        <v>4193.93</v>
      </c>
      <c r="M23" s="27"/>
      <c r="N23" s="30">
        <f>L23-H23</f>
        <v>0</v>
      </c>
      <c r="O23" s="31">
        <f>IF((H23)=0,"",(N23/H23))</f>
        <v>0</v>
      </c>
      <c r="Q23" s="182">
        <f>+'&gt;1500(2500)'!Q23</f>
        <v>4193.93</v>
      </c>
      <c r="R23" s="29">
        <v>1</v>
      </c>
      <c r="S23" s="26">
        <f>R23*Q23</f>
        <v>4193.93</v>
      </c>
      <c r="T23" s="27"/>
      <c r="U23" s="30">
        <f>S23-L23</f>
        <v>0</v>
      </c>
      <c r="V23" s="31">
        <f>IF((L23)=0,"",(U23/L23))</f>
        <v>0</v>
      </c>
      <c r="X23" s="182">
        <f>+'&gt;1500(2500)'!X23</f>
        <v>4193.93</v>
      </c>
      <c r="Y23" s="29">
        <v>1</v>
      </c>
      <c r="Z23" s="26">
        <f>Y23*X23</f>
        <v>4193.93</v>
      </c>
      <c r="AA23" s="27"/>
      <c r="AB23" s="30">
        <f>Z23-S23</f>
        <v>0</v>
      </c>
      <c r="AC23" s="31">
        <f>IF((S23)=0,"",(AB23/S23))</f>
        <v>0</v>
      </c>
      <c r="AE23" s="182">
        <f>+'&gt;1500(2500)'!AE23</f>
        <v>4193.93</v>
      </c>
      <c r="AF23" s="29">
        <v>1</v>
      </c>
      <c r="AG23" s="26">
        <f>AF23*AE23</f>
        <v>4193.93</v>
      </c>
      <c r="AH23" s="27"/>
      <c r="AI23" s="30">
        <f>AG23-Z23</f>
        <v>0</v>
      </c>
      <c r="AJ23" s="31">
        <f>IF((Z23)=0,"",(AI23/Z23))</f>
        <v>0</v>
      </c>
      <c r="AL23" s="182">
        <f>+'&gt;1500(2500)'!AL23</f>
        <v>4193.93</v>
      </c>
      <c r="AM23" s="29">
        <v>1</v>
      </c>
      <c r="AN23" s="26">
        <f>AM23*AL23</f>
        <v>4193.93</v>
      </c>
      <c r="AO23" s="27"/>
      <c r="AP23" s="30">
        <f>AN23-AG23</f>
        <v>0</v>
      </c>
      <c r="AQ23" s="31">
        <f>IF((AG23)=0,"",(AP23/AG23))</f>
        <v>0</v>
      </c>
    </row>
    <row r="24" spans="2:43" x14ac:dyDescent="0.2">
      <c r="B24" s="21" t="s">
        <v>28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1" si="1">S24-L24</f>
        <v>0</v>
      </c>
      <c r="V24" s="31" t="str">
        <f t="shared" ref="V24:V59" si="2">IF((L24)=0,"",(U24/L24))</f>
        <v/>
      </c>
      <c r="X24" s="24"/>
      <c r="Y24" s="29">
        <v>1</v>
      </c>
      <c r="Z24" s="26">
        <f>Y24*X24</f>
        <v>0</v>
      </c>
      <c r="AA24" s="27"/>
      <c r="AB24" s="30">
        <f t="shared" ref="AB24:AB71" si="3">Z24-S24</f>
        <v>0</v>
      </c>
      <c r="AC24" s="31" t="str">
        <f t="shared" ref="AC24:AC59" si="4">IF((S24)=0,"",(AB24/S24))</f>
        <v/>
      </c>
      <c r="AE24" s="24"/>
      <c r="AF24" s="29">
        <v>1</v>
      </c>
      <c r="AG24" s="26">
        <f>AF24*AE24</f>
        <v>0</v>
      </c>
      <c r="AH24" s="27"/>
      <c r="AI24" s="30">
        <f t="shared" ref="AI24:AI59" si="5">AG24-Z24</f>
        <v>0</v>
      </c>
      <c r="AJ24" s="31" t="str">
        <f t="shared" ref="AJ24:AJ59" si="6">IF((Z24)=0,"",(AI24/Z24))</f>
        <v/>
      </c>
      <c r="AL24" s="24"/>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4"/>
      <c r="K25" s="29">
        <v>1</v>
      </c>
      <c r="L25" s="26">
        <f t="shared" ref="L25:L38" si="9">K25*J25</f>
        <v>0</v>
      </c>
      <c r="M25" s="27"/>
      <c r="N25" s="30">
        <f t="shared" ref="N25:N39" si="10">L25-H25</f>
        <v>0</v>
      </c>
      <c r="O25" s="31" t="str">
        <f t="shared" ref="O25:O39" si="11">IF((H25)=0,"",(N25/H25))</f>
        <v/>
      </c>
      <c r="Q25" s="24"/>
      <c r="R25" s="29">
        <v>1</v>
      </c>
      <c r="S25" s="26">
        <f t="shared" ref="S25:S38" si="12">R25*Q25</f>
        <v>0</v>
      </c>
      <c r="T25" s="27"/>
      <c r="U25" s="30">
        <f t="shared" si="1"/>
        <v>0</v>
      </c>
      <c r="V25" s="31" t="str">
        <f t="shared" si="2"/>
        <v/>
      </c>
      <c r="X25" s="24"/>
      <c r="Y25" s="29">
        <v>1</v>
      </c>
      <c r="Z25" s="26">
        <f t="shared" ref="Z25:Z38" si="13">Y25*X25</f>
        <v>0</v>
      </c>
      <c r="AA25" s="27"/>
      <c r="AB25" s="30">
        <f t="shared" si="3"/>
        <v>0</v>
      </c>
      <c r="AC25" s="31" t="str">
        <f t="shared" si="4"/>
        <v/>
      </c>
      <c r="AE25" s="24"/>
      <c r="AF25" s="29">
        <v>1</v>
      </c>
      <c r="AG25" s="26">
        <f t="shared" ref="AG25:AG38" si="14">AF25*AE25</f>
        <v>0</v>
      </c>
      <c r="AH25" s="27"/>
      <c r="AI25" s="30">
        <f t="shared" si="5"/>
        <v>0</v>
      </c>
      <c r="AJ25" s="31" t="str">
        <f t="shared" si="6"/>
        <v/>
      </c>
      <c r="AL25" s="24"/>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4"/>
      <c r="K26" s="29">
        <v>1</v>
      </c>
      <c r="L26" s="26">
        <f t="shared" si="9"/>
        <v>0</v>
      </c>
      <c r="M26" s="27"/>
      <c r="N26" s="30">
        <f t="shared" si="10"/>
        <v>0</v>
      </c>
      <c r="O26" s="31" t="str">
        <f t="shared" si="11"/>
        <v/>
      </c>
      <c r="Q26" s="24"/>
      <c r="R26" s="29">
        <v>1</v>
      </c>
      <c r="S26" s="26">
        <f t="shared" si="12"/>
        <v>0</v>
      </c>
      <c r="T26" s="27"/>
      <c r="U26" s="30">
        <f t="shared" si="1"/>
        <v>0</v>
      </c>
      <c r="V26" s="31" t="str">
        <f t="shared" si="2"/>
        <v/>
      </c>
      <c r="X26" s="24"/>
      <c r="Y26" s="29">
        <v>1</v>
      </c>
      <c r="Z26" s="26">
        <f t="shared" si="13"/>
        <v>0</v>
      </c>
      <c r="AA26" s="27"/>
      <c r="AB26" s="30">
        <f t="shared" si="3"/>
        <v>0</v>
      </c>
      <c r="AC26" s="31" t="str">
        <f t="shared" si="4"/>
        <v/>
      </c>
      <c r="AE26" s="24"/>
      <c r="AF26" s="29">
        <v>1</v>
      </c>
      <c r="AG26" s="26">
        <f t="shared" si="14"/>
        <v>0</v>
      </c>
      <c r="AH26" s="27"/>
      <c r="AI26" s="30">
        <f t="shared" si="5"/>
        <v>0</v>
      </c>
      <c r="AJ26" s="31" t="str">
        <f t="shared" si="6"/>
        <v/>
      </c>
      <c r="AL26" s="24"/>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4"/>
      <c r="K27" s="29">
        <v>1</v>
      </c>
      <c r="L27" s="26">
        <f t="shared" si="9"/>
        <v>0</v>
      </c>
      <c r="M27" s="27"/>
      <c r="N27" s="30">
        <f t="shared" si="10"/>
        <v>0</v>
      </c>
      <c r="O27" s="31" t="str">
        <f t="shared" si="11"/>
        <v/>
      </c>
      <c r="Q27" s="24"/>
      <c r="R27" s="29">
        <v>1</v>
      </c>
      <c r="S27" s="26">
        <f t="shared" si="12"/>
        <v>0</v>
      </c>
      <c r="T27" s="27"/>
      <c r="U27" s="30">
        <f t="shared" si="1"/>
        <v>0</v>
      </c>
      <c r="V27" s="31" t="str">
        <f t="shared" si="2"/>
        <v/>
      </c>
      <c r="X27" s="24"/>
      <c r="Y27" s="29">
        <v>1</v>
      </c>
      <c r="Z27" s="26">
        <f t="shared" si="13"/>
        <v>0</v>
      </c>
      <c r="AA27" s="27"/>
      <c r="AB27" s="30">
        <f t="shared" si="3"/>
        <v>0</v>
      </c>
      <c r="AC27" s="31" t="str">
        <f t="shared" si="4"/>
        <v/>
      </c>
      <c r="AE27" s="24"/>
      <c r="AF27" s="29">
        <v>1</v>
      </c>
      <c r="AG27" s="26">
        <f t="shared" si="14"/>
        <v>0</v>
      </c>
      <c r="AH27" s="27"/>
      <c r="AI27" s="30">
        <f t="shared" si="5"/>
        <v>0</v>
      </c>
      <c r="AJ27" s="31" t="str">
        <f t="shared" si="6"/>
        <v/>
      </c>
      <c r="AL27" s="24"/>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si="9"/>
        <v>0</v>
      </c>
      <c r="M28" s="27"/>
      <c r="N28" s="30">
        <f t="shared" si="10"/>
        <v>0</v>
      </c>
      <c r="O28" s="31" t="str">
        <f t="shared" si="11"/>
        <v/>
      </c>
      <c r="Q28" s="24"/>
      <c r="R28" s="29">
        <v>1</v>
      </c>
      <c r="S28" s="26">
        <f t="shared" si="12"/>
        <v>0</v>
      </c>
      <c r="T28" s="27"/>
      <c r="U28" s="30">
        <f t="shared" si="1"/>
        <v>0</v>
      </c>
      <c r="V28" s="31" t="str">
        <f t="shared" si="2"/>
        <v/>
      </c>
      <c r="X28" s="24"/>
      <c r="Y28" s="29">
        <v>1</v>
      </c>
      <c r="Z28" s="26">
        <f t="shared" si="13"/>
        <v>0</v>
      </c>
      <c r="AA28" s="27"/>
      <c r="AB28" s="30">
        <f t="shared" si="3"/>
        <v>0</v>
      </c>
      <c r="AC28" s="31" t="str">
        <f t="shared" si="4"/>
        <v/>
      </c>
      <c r="AE28" s="24"/>
      <c r="AF28" s="29">
        <v>1</v>
      </c>
      <c r="AG28" s="26">
        <f t="shared" si="14"/>
        <v>0</v>
      </c>
      <c r="AH28" s="27"/>
      <c r="AI28" s="30">
        <f t="shared" si="5"/>
        <v>0</v>
      </c>
      <c r="AJ28" s="31" t="str">
        <f t="shared" si="6"/>
        <v/>
      </c>
      <c r="AL28" s="24"/>
      <c r="AM28" s="29">
        <v>1</v>
      </c>
      <c r="AN28" s="26">
        <f t="shared" si="15"/>
        <v>0</v>
      </c>
      <c r="AO28" s="27"/>
      <c r="AP28" s="30">
        <f t="shared" si="7"/>
        <v>0</v>
      </c>
      <c r="AQ28" s="31" t="str">
        <f t="shared" si="8"/>
        <v/>
      </c>
    </row>
    <row r="29" spans="2:43" x14ac:dyDescent="0.2">
      <c r="B29" s="21" t="s">
        <v>29</v>
      </c>
      <c r="C29" s="21"/>
      <c r="D29" s="22" t="s">
        <v>74</v>
      </c>
      <c r="E29" s="23"/>
      <c r="F29" s="24">
        <f>+'&gt;1500(2500)'!F29</f>
        <v>3.4887000000000001</v>
      </c>
      <c r="G29" s="51">
        <f>+$F$19</f>
        <v>4000</v>
      </c>
      <c r="H29" s="26">
        <f t="shared" si="0"/>
        <v>13954.800000000001</v>
      </c>
      <c r="I29" s="27"/>
      <c r="J29" s="24">
        <f>+'&gt;1500(2500)'!J29</f>
        <v>3.6619000000000002</v>
      </c>
      <c r="K29" s="51">
        <f>+$F$19</f>
        <v>4000</v>
      </c>
      <c r="L29" s="26">
        <f t="shared" si="9"/>
        <v>14647.6</v>
      </c>
      <c r="M29" s="27"/>
      <c r="N29" s="30">
        <f t="shared" si="10"/>
        <v>692.79999999999927</v>
      </c>
      <c r="O29" s="31">
        <f t="shared" si="11"/>
        <v>4.9645999942671999E-2</v>
      </c>
      <c r="Q29" s="24">
        <f>+'&gt;1500(2500)'!Q29</f>
        <v>3.9186000000000001</v>
      </c>
      <c r="R29" s="51">
        <f>+$F$19</f>
        <v>4000</v>
      </c>
      <c r="S29" s="26">
        <f t="shared" si="12"/>
        <v>15674.4</v>
      </c>
      <c r="T29" s="27"/>
      <c r="U29" s="30">
        <f t="shared" si="1"/>
        <v>1026.7999999999993</v>
      </c>
      <c r="V29" s="31">
        <f t="shared" si="2"/>
        <v>7.0100221196646495E-2</v>
      </c>
      <c r="X29" s="24">
        <f>+'&gt;1500(2500)'!X29</f>
        <v>4.1818</v>
      </c>
      <c r="Y29" s="51">
        <f>+$F$19</f>
        <v>4000</v>
      </c>
      <c r="Z29" s="26">
        <f t="shared" si="13"/>
        <v>16727.2</v>
      </c>
      <c r="AA29" s="27"/>
      <c r="AB29" s="30">
        <f t="shared" si="3"/>
        <v>1052.8000000000011</v>
      </c>
      <c r="AC29" s="31">
        <f t="shared" si="4"/>
        <v>6.716684530189361E-2</v>
      </c>
      <c r="AE29" s="24">
        <f>+'&gt;1500(2500)'!AE29</f>
        <v>4.4103000000000003</v>
      </c>
      <c r="AF29" s="51">
        <f>+$F$19</f>
        <v>4000</v>
      </c>
      <c r="AG29" s="26">
        <f t="shared" si="14"/>
        <v>17641.2</v>
      </c>
      <c r="AH29" s="27"/>
      <c r="AI29" s="30">
        <f t="shared" si="5"/>
        <v>914</v>
      </c>
      <c r="AJ29" s="31">
        <f t="shared" si="6"/>
        <v>5.4641541919747474E-2</v>
      </c>
      <c r="AL29" s="24">
        <f>+'&gt;1500(2500)'!AL29</f>
        <v>4.5247999999999999</v>
      </c>
      <c r="AM29" s="51">
        <f>+$F$19</f>
        <v>4000</v>
      </c>
      <c r="AN29" s="26">
        <f t="shared" si="15"/>
        <v>18099.2</v>
      </c>
      <c r="AO29" s="27"/>
      <c r="AP29" s="30">
        <f t="shared" si="7"/>
        <v>458</v>
      </c>
      <c r="AQ29" s="31">
        <f t="shared" si="8"/>
        <v>2.5961952701630275E-2</v>
      </c>
    </row>
    <row r="30" spans="2:43" x14ac:dyDescent="0.2">
      <c r="B30" s="21" t="s">
        <v>31</v>
      </c>
      <c r="C30" s="21"/>
      <c r="D30" s="22"/>
      <c r="E30" s="23"/>
      <c r="F30" s="24"/>
      <c r="G30" s="25">
        <f t="shared" ref="G30" si="16">$F$18</f>
        <v>1277500</v>
      </c>
      <c r="H30" s="26">
        <f t="shared" si="0"/>
        <v>0</v>
      </c>
      <c r="I30" s="27"/>
      <c r="J30" s="24"/>
      <c r="K30" s="25">
        <f t="shared" ref="K30:K38" si="17">$F$18</f>
        <v>1277500</v>
      </c>
      <c r="L30" s="26">
        <f t="shared" si="9"/>
        <v>0</v>
      </c>
      <c r="M30" s="27"/>
      <c r="N30" s="30">
        <f t="shared" si="10"/>
        <v>0</v>
      </c>
      <c r="O30" s="31" t="str">
        <f t="shared" si="11"/>
        <v/>
      </c>
      <c r="Q30" s="24"/>
      <c r="R30" s="25">
        <f t="shared" ref="R30:R38" si="18">$F$18</f>
        <v>1277500</v>
      </c>
      <c r="S30" s="26">
        <f t="shared" si="12"/>
        <v>0</v>
      </c>
      <c r="T30" s="27"/>
      <c r="U30" s="30">
        <f t="shared" si="1"/>
        <v>0</v>
      </c>
      <c r="V30" s="31" t="str">
        <f t="shared" si="2"/>
        <v/>
      </c>
      <c r="X30" s="24"/>
      <c r="Y30" s="25">
        <f t="shared" ref="Y30:Y38" si="19">$F$18</f>
        <v>1277500</v>
      </c>
      <c r="Z30" s="26">
        <f t="shared" si="13"/>
        <v>0</v>
      </c>
      <c r="AA30" s="27"/>
      <c r="AB30" s="30">
        <f t="shared" si="3"/>
        <v>0</v>
      </c>
      <c r="AC30" s="31" t="str">
        <f t="shared" si="4"/>
        <v/>
      </c>
      <c r="AE30" s="24"/>
      <c r="AF30" s="25">
        <f t="shared" ref="AF30:AF38" si="20">$F$18</f>
        <v>1277500</v>
      </c>
      <c r="AG30" s="26">
        <f t="shared" si="14"/>
        <v>0</v>
      </c>
      <c r="AH30" s="27"/>
      <c r="AI30" s="30">
        <f t="shared" si="5"/>
        <v>0</v>
      </c>
      <c r="AJ30" s="31" t="str">
        <f t="shared" si="6"/>
        <v/>
      </c>
      <c r="AL30" s="24"/>
      <c r="AM30" s="25">
        <f t="shared" ref="AM30:AM38" si="21">$F$18</f>
        <v>1277500</v>
      </c>
      <c r="AN30" s="26">
        <f t="shared" si="15"/>
        <v>0</v>
      </c>
      <c r="AO30" s="27"/>
      <c r="AP30" s="30">
        <f t="shared" si="7"/>
        <v>0</v>
      </c>
      <c r="AQ30" s="31" t="str">
        <f t="shared" si="8"/>
        <v/>
      </c>
    </row>
    <row r="31" spans="2:43" x14ac:dyDescent="0.2">
      <c r="B31" s="21" t="s">
        <v>32</v>
      </c>
      <c r="C31" s="21"/>
      <c r="D31" s="22" t="s">
        <v>74</v>
      </c>
      <c r="E31" s="23"/>
      <c r="F31" s="24">
        <f>+'&gt;1500(2500)'!F31</f>
        <v>0</v>
      </c>
      <c r="G31" s="51">
        <f>+$F$19</f>
        <v>4000</v>
      </c>
      <c r="H31" s="26">
        <f t="shared" si="0"/>
        <v>0</v>
      </c>
      <c r="I31" s="27"/>
      <c r="J31" s="24">
        <f>+'&gt;1500(2500)'!J31</f>
        <v>-7.7109999999999998E-2</v>
      </c>
      <c r="K31" s="51">
        <f>+$F$19</f>
        <v>4000</v>
      </c>
      <c r="L31" s="26">
        <f t="shared" si="9"/>
        <v>-308.44</v>
      </c>
      <c r="M31" s="27"/>
      <c r="N31" s="30">
        <f t="shared" si="10"/>
        <v>-308.44</v>
      </c>
      <c r="O31" s="31" t="str">
        <f t="shared" si="11"/>
        <v/>
      </c>
      <c r="Q31" s="24">
        <f>+'&gt;1500(2500)'!Q31</f>
        <v>0</v>
      </c>
      <c r="R31" s="51">
        <f>+$F$19</f>
        <v>4000</v>
      </c>
      <c r="S31" s="26">
        <f t="shared" si="12"/>
        <v>0</v>
      </c>
      <c r="T31" s="27"/>
      <c r="U31" s="30">
        <f t="shared" si="1"/>
        <v>308.44</v>
      </c>
      <c r="V31" s="31">
        <f t="shared" si="2"/>
        <v>-1</v>
      </c>
      <c r="X31" s="24">
        <f>+'&gt;1500(2500)'!X31</f>
        <v>0</v>
      </c>
      <c r="Y31" s="51">
        <f>+$F$19</f>
        <v>4000</v>
      </c>
      <c r="Z31" s="26">
        <f t="shared" si="13"/>
        <v>0</v>
      </c>
      <c r="AA31" s="27"/>
      <c r="AB31" s="30">
        <f t="shared" si="3"/>
        <v>0</v>
      </c>
      <c r="AC31" s="31" t="str">
        <f t="shared" si="4"/>
        <v/>
      </c>
      <c r="AE31" s="24">
        <f>+'&gt;1500(2500)'!AE31</f>
        <v>0</v>
      </c>
      <c r="AF31" s="51">
        <f>+$F$19</f>
        <v>4000</v>
      </c>
      <c r="AG31" s="26">
        <f t="shared" si="14"/>
        <v>0</v>
      </c>
      <c r="AH31" s="27"/>
      <c r="AI31" s="30">
        <f t="shared" si="5"/>
        <v>0</v>
      </c>
      <c r="AJ31" s="31" t="str">
        <f t="shared" si="6"/>
        <v/>
      </c>
      <c r="AL31" s="24">
        <f>+'&gt;1500(2500)'!AL31</f>
        <v>0</v>
      </c>
      <c r="AM31" s="51">
        <f>+$F$19</f>
        <v>4000</v>
      </c>
      <c r="AN31" s="26">
        <f t="shared" si="15"/>
        <v>0</v>
      </c>
      <c r="AO31" s="27"/>
      <c r="AP31" s="30">
        <f t="shared" si="7"/>
        <v>0</v>
      </c>
      <c r="AQ31" s="31" t="str">
        <f t="shared" si="8"/>
        <v/>
      </c>
    </row>
    <row r="32" spans="2:43" x14ac:dyDescent="0.2">
      <c r="B32" s="33"/>
      <c r="C32" s="21"/>
      <c r="D32" s="22"/>
      <c r="E32" s="23"/>
      <c r="F32" s="24"/>
      <c r="G32" s="25">
        <f t="shared" ref="G32:G38" si="22">$F$18</f>
        <v>1277500</v>
      </c>
      <c r="H32" s="26">
        <f t="shared" si="0"/>
        <v>0</v>
      </c>
      <c r="I32" s="27"/>
      <c r="J32" s="28"/>
      <c r="K32" s="25">
        <f t="shared" si="17"/>
        <v>1277500</v>
      </c>
      <c r="L32" s="26">
        <f t="shared" si="9"/>
        <v>0</v>
      </c>
      <c r="M32" s="27"/>
      <c r="N32" s="30">
        <f t="shared" si="10"/>
        <v>0</v>
      </c>
      <c r="O32" s="31" t="str">
        <f t="shared" si="11"/>
        <v/>
      </c>
      <c r="Q32" s="28"/>
      <c r="R32" s="25">
        <f t="shared" si="18"/>
        <v>1277500</v>
      </c>
      <c r="S32" s="26">
        <f t="shared" si="12"/>
        <v>0</v>
      </c>
      <c r="T32" s="27"/>
      <c r="U32" s="30">
        <f t="shared" si="1"/>
        <v>0</v>
      </c>
      <c r="V32" s="31" t="str">
        <f t="shared" si="2"/>
        <v/>
      </c>
      <c r="X32" s="28"/>
      <c r="Y32" s="25">
        <f t="shared" si="19"/>
        <v>1277500</v>
      </c>
      <c r="Z32" s="26">
        <f t="shared" si="13"/>
        <v>0</v>
      </c>
      <c r="AA32" s="27"/>
      <c r="AB32" s="30">
        <f t="shared" si="3"/>
        <v>0</v>
      </c>
      <c r="AC32" s="31" t="str">
        <f t="shared" si="4"/>
        <v/>
      </c>
      <c r="AE32" s="28"/>
      <c r="AF32" s="25">
        <f t="shared" si="20"/>
        <v>1277500</v>
      </c>
      <c r="AG32" s="26">
        <f t="shared" si="14"/>
        <v>0</v>
      </c>
      <c r="AH32" s="27"/>
      <c r="AI32" s="30">
        <f t="shared" si="5"/>
        <v>0</v>
      </c>
      <c r="AJ32" s="31" t="str">
        <f t="shared" si="6"/>
        <v/>
      </c>
      <c r="AL32" s="28"/>
      <c r="AM32" s="25">
        <f t="shared" si="21"/>
        <v>1277500</v>
      </c>
      <c r="AN32" s="26">
        <f t="shared" si="15"/>
        <v>0</v>
      </c>
      <c r="AO32" s="27"/>
      <c r="AP32" s="30">
        <f t="shared" si="7"/>
        <v>0</v>
      </c>
      <c r="AQ32" s="31" t="str">
        <f t="shared" si="8"/>
        <v/>
      </c>
    </row>
    <row r="33" spans="2:43" x14ac:dyDescent="0.2">
      <c r="B33" s="33"/>
      <c r="C33" s="21"/>
      <c r="D33" s="22"/>
      <c r="E33" s="23"/>
      <c r="F33" s="24"/>
      <c r="G33" s="25">
        <f t="shared" si="22"/>
        <v>1277500</v>
      </c>
      <c r="H33" s="26">
        <f t="shared" si="0"/>
        <v>0</v>
      </c>
      <c r="I33" s="27"/>
      <c r="J33" s="28"/>
      <c r="K33" s="25">
        <f t="shared" si="17"/>
        <v>1277500</v>
      </c>
      <c r="L33" s="26">
        <f t="shared" si="9"/>
        <v>0</v>
      </c>
      <c r="M33" s="27"/>
      <c r="N33" s="30">
        <f t="shared" si="10"/>
        <v>0</v>
      </c>
      <c r="O33" s="31" t="str">
        <f t="shared" si="11"/>
        <v/>
      </c>
      <c r="Q33" s="28"/>
      <c r="R33" s="25">
        <f t="shared" si="18"/>
        <v>1277500</v>
      </c>
      <c r="S33" s="26">
        <f t="shared" si="12"/>
        <v>0</v>
      </c>
      <c r="T33" s="27"/>
      <c r="U33" s="30">
        <f t="shared" si="1"/>
        <v>0</v>
      </c>
      <c r="V33" s="31" t="str">
        <f t="shared" si="2"/>
        <v/>
      </c>
      <c r="X33" s="28"/>
      <c r="Y33" s="25">
        <f t="shared" si="19"/>
        <v>1277500</v>
      </c>
      <c r="Z33" s="26">
        <f t="shared" si="13"/>
        <v>0</v>
      </c>
      <c r="AA33" s="27"/>
      <c r="AB33" s="30">
        <f t="shared" si="3"/>
        <v>0</v>
      </c>
      <c r="AC33" s="31" t="str">
        <f t="shared" si="4"/>
        <v/>
      </c>
      <c r="AE33" s="28"/>
      <c r="AF33" s="25">
        <f t="shared" si="20"/>
        <v>1277500</v>
      </c>
      <c r="AG33" s="26">
        <f t="shared" si="14"/>
        <v>0</v>
      </c>
      <c r="AH33" s="27"/>
      <c r="AI33" s="30">
        <f t="shared" si="5"/>
        <v>0</v>
      </c>
      <c r="AJ33" s="31" t="str">
        <f t="shared" si="6"/>
        <v/>
      </c>
      <c r="AL33" s="28"/>
      <c r="AM33" s="25">
        <f t="shared" si="21"/>
        <v>1277500</v>
      </c>
      <c r="AN33" s="26">
        <f t="shared" si="15"/>
        <v>0</v>
      </c>
      <c r="AO33" s="27"/>
      <c r="AP33" s="30">
        <f t="shared" si="7"/>
        <v>0</v>
      </c>
      <c r="AQ33" s="31" t="str">
        <f t="shared" si="8"/>
        <v/>
      </c>
    </row>
    <row r="34" spans="2:43" x14ac:dyDescent="0.2">
      <c r="B34" s="33"/>
      <c r="C34" s="21"/>
      <c r="D34" s="22"/>
      <c r="E34" s="23"/>
      <c r="F34" s="24"/>
      <c r="G34" s="25">
        <f t="shared" si="22"/>
        <v>1277500</v>
      </c>
      <c r="H34" s="26">
        <f t="shared" si="0"/>
        <v>0</v>
      </c>
      <c r="I34" s="27"/>
      <c r="J34" s="28"/>
      <c r="K34" s="25">
        <f t="shared" si="17"/>
        <v>1277500</v>
      </c>
      <c r="L34" s="26">
        <f t="shared" si="9"/>
        <v>0</v>
      </c>
      <c r="M34" s="27"/>
      <c r="N34" s="30">
        <f t="shared" si="10"/>
        <v>0</v>
      </c>
      <c r="O34" s="31" t="str">
        <f t="shared" si="11"/>
        <v/>
      </c>
      <c r="Q34" s="28"/>
      <c r="R34" s="25">
        <f t="shared" si="18"/>
        <v>1277500</v>
      </c>
      <c r="S34" s="26">
        <f t="shared" si="12"/>
        <v>0</v>
      </c>
      <c r="T34" s="27"/>
      <c r="U34" s="30">
        <f t="shared" si="1"/>
        <v>0</v>
      </c>
      <c r="V34" s="31" t="str">
        <f t="shared" si="2"/>
        <v/>
      </c>
      <c r="X34" s="28"/>
      <c r="Y34" s="25">
        <f t="shared" si="19"/>
        <v>1277500</v>
      </c>
      <c r="Z34" s="26">
        <f t="shared" si="13"/>
        <v>0</v>
      </c>
      <c r="AA34" s="27"/>
      <c r="AB34" s="30">
        <f t="shared" si="3"/>
        <v>0</v>
      </c>
      <c r="AC34" s="31" t="str">
        <f t="shared" si="4"/>
        <v/>
      </c>
      <c r="AE34" s="28"/>
      <c r="AF34" s="25">
        <f t="shared" si="20"/>
        <v>1277500</v>
      </c>
      <c r="AG34" s="26">
        <f t="shared" si="14"/>
        <v>0</v>
      </c>
      <c r="AH34" s="27"/>
      <c r="AI34" s="30">
        <f t="shared" si="5"/>
        <v>0</v>
      </c>
      <c r="AJ34" s="31" t="str">
        <f t="shared" si="6"/>
        <v/>
      </c>
      <c r="AL34" s="28"/>
      <c r="AM34" s="25">
        <f t="shared" si="21"/>
        <v>1277500</v>
      </c>
      <c r="AN34" s="26">
        <f t="shared" si="15"/>
        <v>0</v>
      </c>
      <c r="AO34" s="27"/>
      <c r="AP34" s="30">
        <f t="shared" si="7"/>
        <v>0</v>
      </c>
      <c r="AQ34" s="31" t="str">
        <f t="shared" si="8"/>
        <v/>
      </c>
    </row>
    <row r="35" spans="2:43" x14ac:dyDescent="0.2">
      <c r="B35" s="33"/>
      <c r="C35" s="21"/>
      <c r="D35" s="22"/>
      <c r="E35" s="23"/>
      <c r="F35" s="24"/>
      <c r="G35" s="25">
        <f t="shared" si="22"/>
        <v>1277500</v>
      </c>
      <c r="H35" s="26">
        <f t="shared" si="0"/>
        <v>0</v>
      </c>
      <c r="I35" s="27"/>
      <c r="J35" s="28"/>
      <c r="K35" s="25">
        <f t="shared" si="17"/>
        <v>1277500</v>
      </c>
      <c r="L35" s="26">
        <f t="shared" si="9"/>
        <v>0</v>
      </c>
      <c r="M35" s="27"/>
      <c r="N35" s="30">
        <f t="shared" si="10"/>
        <v>0</v>
      </c>
      <c r="O35" s="31" t="str">
        <f t="shared" si="11"/>
        <v/>
      </c>
      <c r="Q35" s="28"/>
      <c r="R35" s="25">
        <f t="shared" si="18"/>
        <v>1277500</v>
      </c>
      <c r="S35" s="26">
        <f t="shared" si="12"/>
        <v>0</v>
      </c>
      <c r="T35" s="27"/>
      <c r="U35" s="30">
        <f t="shared" si="1"/>
        <v>0</v>
      </c>
      <c r="V35" s="31" t="str">
        <f t="shared" si="2"/>
        <v/>
      </c>
      <c r="X35" s="28"/>
      <c r="Y35" s="25">
        <f t="shared" si="19"/>
        <v>1277500</v>
      </c>
      <c r="Z35" s="26">
        <f t="shared" si="13"/>
        <v>0</v>
      </c>
      <c r="AA35" s="27"/>
      <c r="AB35" s="30">
        <f t="shared" si="3"/>
        <v>0</v>
      </c>
      <c r="AC35" s="31" t="str">
        <f t="shared" si="4"/>
        <v/>
      </c>
      <c r="AE35" s="28"/>
      <c r="AF35" s="25">
        <f t="shared" si="20"/>
        <v>1277500</v>
      </c>
      <c r="AG35" s="26">
        <f t="shared" si="14"/>
        <v>0</v>
      </c>
      <c r="AH35" s="27"/>
      <c r="AI35" s="30">
        <f t="shared" si="5"/>
        <v>0</v>
      </c>
      <c r="AJ35" s="31" t="str">
        <f t="shared" si="6"/>
        <v/>
      </c>
      <c r="AL35" s="28"/>
      <c r="AM35" s="25">
        <f t="shared" si="21"/>
        <v>1277500</v>
      </c>
      <c r="AN35" s="26">
        <f t="shared" si="15"/>
        <v>0</v>
      </c>
      <c r="AO35" s="27"/>
      <c r="AP35" s="30">
        <f t="shared" si="7"/>
        <v>0</v>
      </c>
      <c r="AQ35" s="31" t="str">
        <f t="shared" si="8"/>
        <v/>
      </c>
    </row>
    <row r="36" spans="2:43" x14ac:dyDescent="0.2">
      <c r="B36" s="33"/>
      <c r="C36" s="21"/>
      <c r="D36" s="22"/>
      <c r="E36" s="23"/>
      <c r="F36" s="24"/>
      <c r="G36" s="25">
        <f t="shared" si="22"/>
        <v>1277500</v>
      </c>
      <c r="H36" s="26">
        <f t="shared" si="0"/>
        <v>0</v>
      </c>
      <c r="I36" s="27"/>
      <c r="J36" s="28"/>
      <c r="K36" s="25">
        <f t="shared" si="17"/>
        <v>1277500</v>
      </c>
      <c r="L36" s="26">
        <f t="shared" si="9"/>
        <v>0</v>
      </c>
      <c r="M36" s="27"/>
      <c r="N36" s="30">
        <f t="shared" si="10"/>
        <v>0</v>
      </c>
      <c r="O36" s="31" t="str">
        <f t="shared" si="11"/>
        <v/>
      </c>
      <c r="Q36" s="28"/>
      <c r="R36" s="25">
        <f t="shared" si="18"/>
        <v>1277500</v>
      </c>
      <c r="S36" s="26">
        <f t="shared" si="12"/>
        <v>0</v>
      </c>
      <c r="T36" s="27"/>
      <c r="U36" s="30">
        <f t="shared" si="1"/>
        <v>0</v>
      </c>
      <c r="V36" s="31" t="str">
        <f t="shared" si="2"/>
        <v/>
      </c>
      <c r="X36" s="28"/>
      <c r="Y36" s="25">
        <f t="shared" si="19"/>
        <v>1277500</v>
      </c>
      <c r="Z36" s="26">
        <f t="shared" si="13"/>
        <v>0</v>
      </c>
      <c r="AA36" s="27"/>
      <c r="AB36" s="30">
        <f t="shared" si="3"/>
        <v>0</v>
      </c>
      <c r="AC36" s="31" t="str">
        <f t="shared" si="4"/>
        <v/>
      </c>
      <c r="AE36" s="28"/>
      <c r="AF36" s="25">
        <f t="shared" si="20"/>
        <v>1277500</v>
      </c>
      <c r="AG36" s="26">
        <f t="shared" si="14"/>
        <v>0</v>
      </c>
      <c r="AH36" s="27"/>
      <c r="AI36" s="30">
        <f t="shared" si="5"/>
        <v>0</v>
      </c>
      <c r="AJ36" s="31" t="str">
        <f t="shared" si="6"/>
        <v/>
      </c>
      <c r="AL36" s="28"/>
      <c r="AM36" s="25">
        <f t="shared" si="21"/>
        <v>1277500</v>
      </c>
      <c r="AN36" s="26">
        <f t="shared" si="15"/>
        <v>0</v>
      </c>
      <c r="AO36" s="27"/>
      <c r="AP36" s="30">
        <f t="shared" si="7"/>
        <v>0</v>
      </c>
      <c r="AQ36" s="31" t="str">
        <f t="shared" si="8"/>
        <v/>
      </c>
    </row>
    <row r="37" spans="2:43" x14ac:dyDescent="0.2">
      <c r="B37" s="33"/>
      <c r="C37" s="21"/>
      <c r="D37" s="22"/>
      <c r="E37" s="23"/>
      <c r="F37" s="24"/>
      <c r="G37" s="25">
        <f t="shared" si="22"/>
        <v>1277500</v>
      </c>
      <c r="H37" s="26">
        <f t="shared" si="0"/>
        <v>0</v>
      </c>
      <c r="I37" s="27"/>
      <c r="J37" s="28"/>
      <c r="K37" s="25">
        <f t="shared" si="17"/>
        <v>1277500</v>
      </c>
      <c r="L37" s="26">
        <f t="shared" si="9"/>
        <v>0</v>
      </c>
      <c r="M37" s="27"/>
      <c r="N37" s="30">
        <f t="shared" si="10"/>
        <v>0</v>
      </c>
      <c r="O37" s="31" t="str">
        <f t="shared" si="11"/>
        <v/>
      </c>
      <c r="Q37" s="28"/>
      <c r="R37" s="25">
        <f t="shared" si="18"/>
        <v>1277500</v>
      </c>
      <c r="S37" s="26">
        <f t="shared" si="12"/>
        <v>0</v>
      </c>
      <c r="T37" s="27"/>
      <c r="U37" s="30">
        <f t="shared" si="1"/>
        <v>0</v>
      </c>
      <c r="V37" s="31" t="str">
        <f t="shared" si="2"/>
        <v/>
      </c>
      <c r="X37" s="28"/>
      <c r="Y37" s="25">
        <f t="shared" si="19"/>
        <v>1277500</v>
      </c>
      <c r="Z37" s="26">
        <f t="shared" si="13"/>
        <v>0</v>
      </c>
      <c r="AA37" s="27"/>
      <c r="AB37" s="30">
        <f t="shared" si="3"/>
        <v>0</v>
      </c>
      <c r="AC37" s="31" t="str">
        <f t="shared" si="4"/>
        <v/>
      </c>
      <c r="AE37" s="28"/>
      <c r="AF37" s="25">
        <f t="shared" si="20"/>
        <v>1277500</v>
      </c>
      <c r="AG37" s="26">
        <f t="shared" si="14"/>
        <v>0</v>
      </c>
      <c r="AH37" s="27"/>
      <c r="AI37" s="30">
        <f t="shared" si="5"/>
        <v>0</v>
      </c>
      <c r="AJ37" s="31" t="str">
        <f t="shared" si="6"/>
        <v/>
      </c>
      <c r="AL37" s="28"/>
      <c r="AM37" s="25">
        <f t="shared" si="21"/>
        <v>1277500</v>
      </c>
      <c r="AN37" s="26">
        <f t="shared" si="15"/>
        <v>0</v>
      </c>
      <c r="AO37" s="27"/>
      <c r="AP37" s="30">
        <f t="shared" si="7"/>
        <v>0</v>
      </c>
      <c r="AQ37" s="31" t="str">
        <f t="shared" si="8"/>
        <v/>
      </c>
    </row>
    <row r="38" spans="2:43" x14ac:dyDescent="0.2">
      <c r="B38" s="33"/>
      <c r="C38" s="21"/>
      <c r="D38" s="22"/>
      <c r="E38" s="23"/>
      <c r="F38" s="24"/>
      <c r="G38" s="25">
        <f t="shared" si="22"/>
        <v>1277500</v>
      </c>
      <c r="H38" s="26">
        <f t="shared" si="0"/>
        <v>0</v>
      </c>
      <c r="I38" s="27"/>
      <c r="J38" s="28"/>
      <c r="K38" s="25">
        <f t="shared" si="17"/>
        <v>1277500</v>
      </c>
      <c r="L38" s="26">
        <f t="shared" si="9"/>
        <v>0</v>
      </c>
      <c r="M38" s="27"/>
      <c r="N38" s="30">
        <f t="shared" si="10"/>
        <v>0</v>
      </c>
      <c r="O38" s="31" t="str">
        <f t="shared" si="11"/>
        <v/>
      </c>
      <c r="Q38" s="28"/>
      <c r="R38" s="25">
        <f t="shared" si="18"/>
        <v>1277500</v>
      </c>
      <c r="S38" s="26">
        <f t="shared" si="12"/>
        <v>0</v>
      </c>
      <c r="T38" s="27"/>
      <c r="U38" s="30">
        <f t="shared" si="1"/>
        <v>0</v>
      </c>
      <c r="V38" s="31" t="str">
        <f t="shared" si="2"/>
        <v/>
      </c>
      <c r="X38" s="28"/>
      <c r="Y38" s="25">
        <f t="shared" si="19"/>
        <v>1277500</v>
      </c>
      <c r="Z38" s="26">
        <f t="shared" si="13"/>
        <v>0</v>
      </c>
      <c r="AA38" s="27"/>
      <c r="AB38" s="30">
        <f t="shared" si="3"/>
        <v>0</v>
      </c>
      <c r="AC38" s="31" t="str">
        <f t="shared" si="4"/>
        <v/>
      </c>
      <c r="AE38" s="28"/>
      <c r="AF38" s="25">
        <f t="shared" si="20"/>
        <v>1277500</v>
      </c>
      <c r="AG38" s="26">
        <f t="shared" si="14"/>
        <v>0</v>
      </c>
      <c r="AH38" s="27"/>
      <c r="AI38" s="30">
        <f t="shared" si="5"/>
        <v>0</v>
      </c>
      <c r="AJ38" s="31" t="str">
        <f t="shared" si="6"/>
        <v/>
      </c>
      <c r="AL38" s="28"/>
      <c r="AM38" s="25">
        <f t="shared" si="21"/>
        <v>1277500</v>
      </c>
      <c r="AN38" s="26">
        <f t="shared" si="15"/>
        <v>0</v>
      </c>
      <c r="AO38" s="27"/>
      <c r="AP38" s="30">
        <f t="shared" si="7"/>
        <v>0</v>
      </c>
      <c r="AQ38" s="31" t="str">
        <f t="shared" si="8"/>
        <v/>
      </c>
    </row>
    <row r="39" spans="2:43" s="45" customFormat="1" x14ac:dyDescent="0.2">
      <c r="B39" s="34" t="s">
        <v>33</v>
      </c>
      <c r="C39" s="35"/>
      <c r="D39" s="36"/>
      <c r="E39" s="35"/>
      <c r="F39" s="37"/>
      <c r="G39" s="38"/>
      <c r="H39" s="39">
        <f>SUM(H23:H38)</f>
        <v>18148.730000000003</v>
      </c>
      <c r="I39" s="40"/>
      <c r="J39" s="41"/>
      <c r="K39" s="42"/>
      <c r="L39" s="39">
        <f>SUM(L23:L38)</f>
        <v>18533.09</v>
      </c>
      <c r="M39" s="40"/>
      <c r="N39" s="43">
        <f t="shared" si="10"/>
        <v>384.35999999999694</v>
      </c>
      <c r="O39" s="44">
        <f t="shared" si="11"/>
        <v>2.1178341404604999E-2</v>
      </c>
      <c r="Q39" s="41"/>
      <c r="R39" s="42"/>
      <c r="S39" s="39">
        <f>SUM(S23:S38)</f>
        <v>19868.330000000002</v>
      </c>
      <c r="T39" s="40"/>
      <c r="U39" s="43">
        <f t="shared" si="1"/>
        <v>1335.2400000000016</v>
      </c>
      <c r="V39" s="44">
        <f t="shared" si="2"/>
        <v>7.2046269672245783E-2</v>
      </c>
      <c r="X39" s="41"/>
      <c r="Y39" s="42"/>
      <c r="Z39" s="39">
        <f>SUM(Z23:Z38)</f>
        <v>20921.13</v>
      </c>
      <c r="AA39" s="40"/>
      <c r="AB39" s="43">
        <f t="shared" si="3"/>
        <v>1052.7999999999993</v>
      </c>
      <c r="AC39" s="44">
        <f t="shared" si="4"/>
        <v>5.2988852107852001E-2</v>
      </c>
      <c r="AE39" s="41"/>
      <c r="AF39" s="42"/>
      <c r="AG39" s="39">
        <f>SUM(AG23:AG38)</f>
        <v>21835.13</v>
      </c>
      <c r="AH39" s="40"/>
      <c r="AI39" s="43">
        <f t="shared" si="5"/>
        <v>914</v>
      </c>
      <c r="AJ39" s="44">
        <f t="shared" si="6"/>
        <v>4.3687888751707003E-2</v>
      </c>
      <c r="AL39" s="41"/>
      <c r="AM39" s="42"/>
      <c r="AN39" s="39">
        <f>SUM(AN23:AN38)</f>
        <v>22293.13</v>
      </c>
      <c r="AO39" s="40"/>
      <c r="AP39" s="43">
        <f t="shared" si="7"/>
        <v>458</v>
      </c>
      <c r="AQ39" s="44">
        <f t="shared" si="8"/>
        <v>2.0975373171581758E-2</v>
      </c>
    </row>
    <row r="40" spans="2:43" ht="38.25" x14ac:dyDescent="0.2">
      <c r="B40" s="46" t="str">
        <f>+'&gt;1500(2500)'!B40</f>
        <v>Deferral/Variance Account Disposition Rate Rider Class 1</v>
      </c>
      <c r="C40" s="21"/>
      <c r="D40" s="22" t="str">
        <f>+'&gt;1500(2500)'!D40</f>
        <v>per kW</v>
      </c>
      <c r="E40" s="23"/>
      <c r="F40" s="24">
        <f>+'&gt;1500(2500)'!F40</f>
        <v>0</v>
      </c>
      <c r="G40" s="51">
        <f>+$F$19</f>
        <v>4000</v>
      </c>
      <c r="H40" s="26">
        <f>G40*F40</f>
        <v>0</v>
      </c>
      <c r="I40" s="27"/>
      <c r="J40" s="24">
        <f>+'&gt;1500(2500)'!J40</f>
        <v>-0.395098</v>
      </c>
      <c r="K40" s="51">
        <f>+$F$19</f>
        <v>4000</v>
      </c>
      <c r="L40" s="26">
        <f>K40*J40</f>
        <v>-1580.3920000000001</v>
      </c>
      <c r="M40" s="27"/>
      <c r="N40" s="30">
        <f>L40-H40</f>
        <v>-1580.3920000000001</v>
      </c>
      <c r="O40" s="31" t="str">
        <f>IF((H40)=0,"",(N40/H40))</f>
        <v/>
      </c>
      <c r="Q40" s="24">
        <f>+'&gt;1500(2500)'!Q40</f>
        <v>0</v>
      </c>
      <c r="R40" s="51">
        <f>+$F$19</f>
        <v>4000</v>
      </c>
      <c r="S40" s="26">
        <f>R40*Q40</f>
        <v>0</v>
      </c>
      <c r="T40" s="27"/>
      <c r="U40" s="30">
        <f t="shared" si="1"/>
        <v>1580.3920000000001</v>
      </c>
      <c r="V40" s="31">
        <f t="shared" si="2"/>
        <v>-1</v>
      </c>
      <c r="X40" s="24">
        <f>+'&gt;1500(2500)'!X40</f>
        <v>0</v>
      </c>
      <c r="Y40" s="51">
        <f>+$F$19</f>
        <v>4000</v>
      </c>
      <c r="Z40" s="26">
        <f>Y40*X40</f>
        <v>0</v>
      </c>
      <c r="AA40" s="27"/>
      <c r="AB40" s="30">
        <f t="shared" si="3"/>
        <v>0</v>
      </c>
      <c r="AC40" s="31" t="str">
        <f t="shared" si="4"/>
        <v/>
      </c>
      <c r="AE40" s="24">
        <f>+'&gt;1500(2500)'!AE40</f>
        <v>0</v>
      </c>
      <c r="AF40" s="51">
        <f>+$F$19</f>
        <v>4000</v>
      </c>
      <c r="AG40" s="26">
        <f>AF40*AE40</f>
        <v>0</v>
      </c>
      <c r="AH40" s="27"/>
      <c r="AI40" s="30">
        <f t="shared" si="5"/>
        <v>0</v>
      </c>
      <c r="AJ40" s="31" t="str">
        <f t="shared" si="6"/>
        <v/>
      </c>
      <c r="AL40" s="24">
        <f>+'&gt;1500(2500)'!AL40</f>
        <v>0</v>
      </c>
      <c r="AM40" s="51">
        <f>+$F$19</f>
        <v>4000</v>
      </c>
      <c r="AN40" s="26">
        <f>AM40*AL40</f>
        <v>0</v>
      </c>
      <c r="AO40" s="27"/>
      <c r="AP40" s="30">
        <f t="shared" si="7"/>
        <v>0</v>
      </c>
      <c r="AQ40" s="31" t="str">
        <f t="shared" si="8"/>
        <v/>
      </c>
    </row>
    <row r="41" spans="2:43" ht="38.25" x14ac:dyDescent="0.2">
      <c r="B41" s="46" t="str">
        <f>+'&gt;1500(2500)'!B41</f>
        <v>Deferral/Variance Account Disposition Rate Rider Class 2</v>
      </c>
      <c r="C41" s="21"/>
      <c r="D41" s="22" t="str">
        <f>+'&gt;1500(2500)'!D41</f>
        <v>per kW</v>
      </c>
      <c r="E41" s="23"/>
      <c r="F41" s="24">
        <f>+'&gt;1500(2500)'!F41</f>
        <v>0</v>
      </c>
      <c r="G41" s="51">
        <f>+F19</f>
        <v>4000</v>
      </c>
      <c r="H41" s="26">
        <f t="shared" ref="H41:H45" si="23">G41*F41</f>
        <v>0</v>
      </c>
      <c r="I41" s="47"/>
      <c r="J41" s="24">
        <f>+'&gt;1500(2500)'!J41</f>
        <v>0.56838</v>
      </c>
      <c r="K41" s="51">
        <f>+$F$19</f>
        <v>4000</v>
      </c>
      <c r="L41" s="26">
        <f t="shared" ref="L41:L45" si="24">K41*J41</f>
        <v>2273.52</v>
      </c>
      <c r="M41" s="48"/>
      <c r="N41" s="30">
        <f t="shared" ref="N41:N45" si="25">L41-H41</f>
        <v>2273.52</v>
      </c>
      <c r="O41" s="31" t="str">
        <f t="shared" ref="O41:O65" si="26">IF((H41)=0,"",(N41/H41))</f>
        <v/>
      </c>
      <c r="Q41" s="24">
        <f>+'&gt;1500(2500)'!Q41</f>
        <v>0</v>
      </c>
      <c r="R41" s="51">
        <f>+$F$19</f>
        <v>4000</v>
      </c>
      <c r="S41" s="26">
        <f t="shared" ref="S41:S43" si="27">R41*Q41</f>
        <v>0</v>
      </c>
      <c r="T41" s="48"/>
      <c r="U41" s="30">
        <f t="shared" si="1"/>
        <v>-2273.52</v>
      </c>
      <c r="V41" s="31">
        <f t="shared" si="2"/>
        <v>-1</v>
      </c>
      <c r="X41" s="24">
        <f>+'&gt;1500(2500)'!X41</f>
        <v>0</v>
      </c>
      <c r="Y41" s="51">
        <f>+$F$19</f>
        <v>4000</v>
      </c>
      <c r="Z41" s="26">
        <f t="shared" ref="Z41:Z43" si="28">Y41*X41</f>
        <v>0</v>
      </c>
      <c r="AA41" s="48"/>
      <c r="AB41" s="30">
        <f t="shared" si="3"/>
        <v>0</v>
      </c>
      <c r="AC41" s="31" t="str">
        <f t="shared" si="4"/>
        <v/>
      </c>
      <c r="AE41" s="24">
        <f>+'&gt;1500(2500)'!AE41</f>
        <v>0</v>
      </c>
      <c r="AF41" s="51">
        <f>+$F$19</f>
        <v>4000</v>
      </c>
      <c r="AG41" s="26">
        <f t="shared" ref="AG41:AG43" si="29">AF41*AE41</f>
        <v>0</v>
      </c>
      <c r="AH41" s="48"/>
      <c r="AI41" s="30">
        <f t="shared" si="5"/>
        <v>0</v>
      </c>
      <c r="AJ41" s="31" t="str">
        <f t="shared" si="6"/>
        <v/>
      </c>
      <c r="AL41" s="24">
        <f>+'&gt;1500(2500)'!AL41</f>
        <v>0</v>
      </c>
      <c r="AM41" s="51">
        <f>+$F$19</f>
        <v>4000</v>
      </c>
      <c r="AN41" s="26">
        <f t="shared" ref="AN41:AN43" si="30">AM41*AL41</f>
        <v>0</v>
      </c>
      <c r="AO41" s="48"/>
      <c r="AP41" s="30">
        <f t="shared" si="7"/>
        <v>0</v>
      </c>
      <c r="AQ41" s="31" t="str">
        <f t="shared" si="8"/>
        <v/>
      </c>
    </row>
    <row r="42" spans="2:43" ht="38.25" x14ac:dyDescent="0.2">
      <c r="B42" s="46" t="str">
        <f>+'&gt;50 (100)'!B42</f>
        <v xml:space="preserve">Deferral/Variance Account Disposition Rate Rider -  Global Adjustment </v>
      </c>
      <c r="C42" s="21"/>
      <c r="D42" s="22" t="str">
        <f>+'&gt;1500(2500)'!D42</f>
        <v>per kWh</v>
      </c>
      <c r="E42" s="23"/>
      <c r="F42" s="24"/>
      <c r="G42" s="25">
        <f t="shared" ref="G42:G43" si="31">$F$18</f>
        <v>1277500</v>
      </c>
      <c r="H42" s="26">
        <f t="shared" si="23"/>
        <v>0</v>
      </c>
      <c r="I42" s="47"/>
      <c r="J42" s="24">
        <f>+'&gt;1500(2500)'!J42</f>
        <v>2.81E-3</v>
      </c>
      <c r="K42" s="25">
        <f t="shared" ref="K42" si="32">$F$18</f>
        <v>1277500</v>
      </c>
      <c r="L42" s="26">
        <f t="shared" si="24"/>
        <v>3589.7750000000001</v>
      </c>
      <c r="M42" s="48"/>
      <c r="N42" s="30">
        <f t="shared" si="25"/>
        <v>3589.7750000000001</v>
      </c>
      <c r="O42" s="31" t="str">
        <f t="shared" si="26"/>
        <v/>
      </c>
      <c r="Q42" s="28"/>
      <c r="R42" s="25">
        <f t="shared" ref="R42:R43" si="33">$F$18</f>
        <v>1277500</v>
      </c>
      <c r="S42" s="26">
        <f t="shared" si="27"/>
        <v>0</v>
      </c>
      <c r="T42" s="48"/>
      <c r="U42" s="30">
        <f t="shared" si="1"/>
        <v>-3589.7750000000001</v>
      </c>
      <c r="V42" s="31">
        <f t="shared" si="2"/>
        <v>-1</v>
      </c>
      <c r="X42" s="28"/>
      <c r="Y42" s="25">
        <f t="shared" ref="Y42:Y43" si="34">$F$18</f>
        <v>1277500</v>
      </c>
      <c r="Z42" s="26">
        <f t="shared" si="28"/>
        <v>0</v>
      </c>
      <c r="AA42" s="48"/>
      <c r="AB42" s="30">
        <f t="shared" si="3"/>
        <v>0</v>
      </c>
      <c r="AC42" s="31" t="str">
        <f t="shared" si="4"/>
        <v/>
      </c>
      <c r="AE42" s="28"/>
      <c r="AF42" s="25">
        <f t="shared" ref="AF42:AF43" si="35">$F$18</f>
        <v>1277500</v>
      </c>
      <c r="AG42" s="26">
        <f t="shared" si="29"/>
        <v>0</v>
      </c>
      <c r="AH42" s="48"/>
      <c r="AI42" s="30">
        <f t="shared" si="5"/>
        <v>0</v>
      </c>
      <c r="AJ42" s="31" t="str">
        <f t="shared" si="6"/>
        <v/>
      </c>
      <c r="AL42" s="28"/>
      <c r="AM42" s="25">
        <f t="shared" ref="AM42:AM43" si="36">$F$18</f>
        <v>1277500</v>
      </c>
      <c r="AN42" s="26">
        <f t="shared" si="30"/>
        <v>0</v>
      </c>
      <c r="AO42" s="48"/>
      <c r="AP42" s="30">
        <f t="shared" si="7"/>
        <v>0</v>
      </c>
      <c r="AQ42" s="31" t="str">
        <f t="shared" si="8"/>
        <v/>
      </c>
    </row>
    <row r="43" spans="2:43" ht="38.25" x14ac:dyDescent="0.2">
      <c r="B43" s="46" t="str">
        <f>+'&gt;50 (100)'!B43</f>
        <v>Deferral / Variance Accounts Balances (excluding Global Adj.) - NON-WMP</v>
      </c>
      <c r="C43" s="21"/>
      <c r="D43" s="22" t="s">
        <v>74</v>
      </c>
      <c r="E43" s="23"/>
      <c r="F43" s="24"/>
      <c r="G43" s="25">
        <f t="shared" si="31"/>
        <v>1277500</v>
      </c>
      <c r="H43" s="26">
        <f t="shared" si="23"/>
        <v>0</v>
      </c>
      <c r="I43" s="47"/>
      <c r="J43" s="28">
        <f>+'&gt;1500(2500)'!J43</f>
        <v>-0.70538299999999998</v>
      </c>
      <c r="K43" s="51">
        <f>+$F$19</f>
        <v>4000</v>
      </c>
      <c r="L43" s="26">
        <f t="shared" si="24"/>
        <v>-2821.5320000000002</v>
      </c>
      <c r="M43" s="48"/>
      <c r="N43" s="30">
        <f t="shared" si="25"/>
        <v>-2821.5320000000002</v>
      </c>
      <c r="O43" s="31" t="str">
        <f t="shared" si="26"/>
        <v/>
      </c>
      <c r="Q43" s="28"/>
      <c r="R43" s="25">
        <f t="shared" si="33"/>
        <v>1277500</v>
      </c>
      <c r="S43" s="26">
        <f t="shared" si="27"/>
        <v>0</v>
      </c>
      <c r="T43" s="48"/>
      <c r="U43" s="30">
        <f t="shared" si="1"/>
        <v>2821.5320000000002</v>
      </c>
      <c r="V43" s="31">
        <f t="shared" si="2"/>
        <v>-1</v>
      </c>
      <c r="X43" s="28"/>
      <c r="Y43" s="25">
        <f t="shared" si="34"/>
        <v>1277500</v>
      </c>
      <c r="Z43" s="26">
        <f t="shared" si="28"/>
        <v>0</v>
      </c>
      <c r="AA43" s="48"/>
      <c r="AB43" s="30">
        <f t="shared" si="3"/>
        <v>0</v>
      </c>
      <c r="AC43" s="31" t="str">
        <f t="shared" si="4"/>
        <v/>
      </c>
      <c r="AE43" s="28"/>
      <c r="AF43" s="25">
        <f t="shared" si="35"/>
        <v>1277500</v>
      </c>
      <c r="AG43" s="26">
        <f t="shared" si="29"/>
        <v>0</v>
      </c>
      <c r="AH43" s="48"/>
      <c r="AI43" s="30">
        <f t="shared" si="5"/>
        <v>0</v>
      </c>
      <c r="AJ43" s="31" t="str">
        <f t="shared" si="6"/>
        <v/>
      </c>
      <c r="AL43" s="28"/>
      <c r="AM43" s="25">
        <f t="shared" si="36"/>
        <v>1277500</v>
      </c>
      <c r="AN43" s="26">
        <f t="shared" si="30"/>
        <v>0</v>
      </c>
      <c r="AO43" s="48"/>
      <c r="AP43" s="30">
        <f t="shared" si="7"/>
        <v>0</v>
      </c>
      <c r="AQ43" s="31" t="str">
        <f t="shared" si="8"/>
        <v/>
      </c>
    </row>
    <row r="44" spans="2:43" x14ac:dyDescent="0.2">
      <c r="B44" s="49" t="s">
        <v>35</v>
      </c>
      <c r="C44" s="21"/>
      <c r="D44" s="22" t="s">
        <v>74</v>
      </c>
      <c r="E44" s="23"/>
      <c r="F44" s="50">
        <v>2.5159999999999998E-2</v>
      </c>
      <c r="G44" s="51">
        <f>+$F$19</f>
        <v>4000</v>
      </c>
      <c r="H44" s="26">
        <f>G44*F44</f>
        <v>100.63999999999999</v>
      </c>
      <c r="I44" s="27"/>
      <c r="J44" s="52">
        <v>2.7E-2</v>
      </c>
      <c r="K44" s="51">
        <f>+$F$19</f>
        <v>4000</v>
      </c>
      <c r="L44" s="26">
        <f>K44*J44</f>
        <v>108</v>
      </c>
      <c r="M44" s="27"/>
      <c r="N44" s="30">
        <f>L44-H44</f>
        <v>7.3600000000000136</v>
      </c>
      <c r="O44" s="31">
        <f>IF((H44)=0,"",(N44/H44))</f>
        <v>7.3131955484896802E-2</v>
      </c>
      <c r="Q44" s="52">
        <v>2.724E-2</v>
      </c>
      <c r="R44" s="51">
        <f>+$F$19</f>
        <v>4000</v>
      </c>
      <c r="S44" s="26">
        <f>R44*Q44</f>
        <v>108.96000000000001</v>
      </c>
      <c r="T44" s="27"/>
      <c r="U44" s="30">
        <f t="shared" si="1"/>
        <v>0.96000000000000796</v>
      </c>
      <c r="V44" s="31">
        <f t="shared" si="2"/>
        <v>8.8888888888889617E-3</v>
      </c>
      <c r="X44" s="52">
        <v>2.7300000000000001E-2</v>
      </c>
      <c r="Y44" s="51">
        <f>+$F$19</f>
        <v>4000</v>
      </c>
      <c r="Z44" s="26">
        <f>Y44*X44</f>
        <v>109.2</v>
      </c>
      <c r="AA44" s="27"/>
      <c r="AB44" s="30">
        <f t="shared" si="3"/>
        <v>0.23999999999999488</v>
      </c>
      <c r="AC44" s="31">
        <f t="shared" si="4"/>
        <v>2.2026431718061203E-3</v>
      </c>
      <c r="AE44" s="52">
        <v>2.7320000000000001E-2</v>
      </c>
      <c r="AF44" s="51">
        <f>+$F$19</f>
        <v>4000</v>
      </c>
      <c r="AG44" s="26">
        <f>AF44*AE44</f>
        <v>109.28</v>
      </c>
      <c r="AH44" s="27"/>
      <c r="AI44" s="30">
        <f t="shared" si="5"/>
        <v>7.9999999999998295E-2</v>
      </c>
      <c r="AJ44" s="31">
        <f t="shared" si="6"/>
        <v>7.3260073260071699E-4</v>
      </c>
      <c r="AL44" s="52">
        <v>2.734E-2</v>
      </c>
      <c r="AM44" s="51">
        <f>+$F$19</f>
        <v>4000</v>
      </c>
      <c r="AN44" s="26">
        <f>AM44*AL44</f>
        <v>109.36</v>
      </c>
      <c r="AO44" s="27"/>
      <c r="AP44" s="30">
        <f t="shared" si="7"/>
        <v>7.9999999999998295E-2</v>
      </c>
      <c r="AQ44" s="31">
        <f t="shared" si="8"/>
        <v>7.3206442166909129E-4</v>
      </c>
    </row>
    <row r="45" spans="2:43" x14ac:dyDescent="0.2">
      <c r="B45" s="49" t="s">
        <v>36</v>
      </c>
      <c r="C45" s="21"/>
      <c r="D45" s="22"/>
      <c r="E45" s="23"/>
      <c r="F45" s="53">
        <f>IF(ISBLANK(D16)=TRUE, 0, IF(D16="TOU", 0.64*$F$55+0.18*$F$56+0.18*$F$57, IF(AND(D16="non-TOU", G59&gt;0), F59,F58)))</f>
        <v>0.10214000000000001</v>
      </c>
      <c r="G45" s="54">
        <f>$F$18*(1+$F$74)-$F$18</f>
        <v>45734.5</v>
      </c>
      <c r="H45" s="26">
        <f t="shared" si="23"/>
        <v>4671.3218300000008</v>
      </c>
      <c r="I45" s="27"/>
      <c r="J45" s="55">
        <f>0.64*$J$55+0.18*$J$56+0.18*$J$57</f>
        <v>0.10214000000000001</v>
      </c>
      <c r="K45" s="54">
        <f>$F$18*(1+$J$74)-$F$18</f>
        <v>42796.25</v>
      </c>
      <c r="L45" s="26">
        <f t="shared" si="24"/>
        <v>4371.2089750000005</v>
      </c>
      <c r="M45" s="27"/>
      <c r="N45" s="30">
        <f t="shared" si="25"/>
        <v>-300.11285500000031</v>
      </c>
      <c r="O45" s="31">
        <f t="shared" si="26"/>
        <v>-6.4245810055865979E-2</v>
      </c>
      <c r="Q45" s="55">
        <f>0.64*$Q$55+0.18*$Q$56+0.18*$Q$57</f>
        <v>0.10214000000000001</v>
      </c>
      <c r="R45" s="54">
        <f>$F$18*(1+Q74)-$F$18</f>
        <v>42796.25</v>
      </c>
      <c r="S45" s="26">
        <f t="shared" ref="S45" si="37">R45*Q45</f>
        <v>4371.2089750000005</v>
      </c>
      <c r="T45" s="27"/>
      <c r="U45" s="30">
        <f t="shared" si="1"/>
        <v>0</v>
      </c>
      <c r="V45" s="31">
        <f t="shared" si="2"/>
        <v>0</v>
      </c>
      <c r="X45" s="55">
        <f>0.64*$X$55+0.18*$X$56+0.18*$X$57</f>
        <v>0.10214000000000001</v>
      </c>
      <c r="Y45" s="54">
        <f>$F$18*(1+X74)-$F$18</f>
        <v>42796.25</v>
      </c>
      <c r="Z45" s="26">
        <f t="shared" ref="Z45" si="38">Y45*X45</f>
        <v>4371.2089750000005</v>
      </c>
      <c r="AA45" s="27"/>
      <c r="AB45" s="30">
        <f t="shared" si="3"/>
        <v>0</v>
      </c>
      <c r="AC45" s="31">
        <f t="shared" si="4"/>
        <v>0</v>
      </c>
      <c r="AE45" s="55">
        <f>0.64*$AE$55+0.18*$AE$56+0.18*$AE$57</f>
        <v>0.10214000000000001</v>
      </c>
      <c r="AF45" s="54">
        <f>$F$18*(1+AE74)-$F$18</f>
        <v>42796.25</v>
      </c>
      <c r="AG45" s="26">
        <f t="shared" ref="AG45" si="39">AF45*AE45</f>
        <v>4371.2089750000005</v>
      </c>
      <c r="AH45" s="27"/>
      <c r="AI45" s="30">
        <f t="shared" si="5"/>
        <v>0</v>
      </c>
      <c r="AJ45" s="31">
        <f t="shared" si="6"/>
        <v>0</v>
      </c>
      <c r="AL45" s="55">
        <f>0.64*$AL$55+0.18*$AL$56+0.18*$AL$57</f>
        <v>0.10214000000000001</v>
      </c>
      <c r="AM45" s="54">
        <f>$F$18*(1+AL74)-$F$18</f>
        <v>42796.25</v>
      </c>
      <c r="AN45" s="26">
        <f t="shared" ref="AN45" si="40">AM45*AL45</f>
        <v>4371.2089750000005</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22920.691830000003</v>
      </c>
      <c r="I47" s="40"/>
      <c r="J47" s="59"/>
      <c r="K47" s="61"/>
      <c r="L47" s="60">
        <f>SUM(L40:L46)+L39</f>
        <v>24473.669975000001</v>
      </c>
      <c r="M47" s="40"/>
      <c r="N47" s="43">
        <f t="shared" ref="N47:N65" si="41">L47-H47</f>
        <v>1552.9781449999973</v>
      </c>
      <c r="O47" s="44">
        <f t="shared" si="26"/>
        <v>6.7754418431967417E-2</v>
      </c>
      <c r="Q47" s="59"/>
      <c r="R47" s="61"/>
      <c r="S47" s="60">
        <f>SUM(S40:S46)+S39</f>
        <v>24348.498975000002</v>
      </c>
      <c r="T47" s="40"/>
      <c r="U47" s="43">
        <f t="shared" si="1"/>
        <v>-125.17099999999846</v>
      </c>
      <c r="V47" s="44">
        <f t="shared" si="2"/>
        <v>-5.114516953438588E-3</v>
      </c>
      <c r="X47" s="59"/>
      <c r="Y47" s="61"/>
      <c r="Z47" s="60">
        <f>SUM(Z40:Z46)+Z39</f>
        <v>25401.538975000003</v>
      </c>
      <c r="AA47" s="40"/>
      <c r="AB47" s="43">
        <f t="shared" si="3"/>
        <v>1053.0400000000009</v>
      </c>
      <c r="AC47" s="44">
        <f t="shared" si="4"/>
        <v>4.3248661902370956E-2</v>
      </c>
      <c r="AE47" s="59"/>
      <c r="AF47" s="61"/>
      <c r="AG47" s="60">
        <f>SUM(AG40:AG46)+AG39</f>
        <v>26315.618975000001</v>
      </c>
      <c r="AH47" s="40"/>
      <c r="AI47" s="43">
        <f t="shared" si="5"/>
        <v>914.07999999999811</v>
      </c>
      <c r="AJ47" s="44">
        <f t="shared" si="6"/>
        <v>3.5985221245831936E-2</v>
      </c>
      <c r="AL47" s="59"/>
      <c r="AM47" s="61"/>
      <c r="AN47" s="60">
        <f>SUM(AN40:AN46)+AN39</f>
        <v>26773.698974999999</v>
      </c>
      <c r="AO47" s="40"/>
      <c r="AP47" s="43">
        <f t="shared" si="7"/>
        <v>458.07999999999811</v>
      </c>
      <c r="AQ47" s="44">
        <f t="shared" si="8"/>
        <v>1.7407152780072432E-2</v>
      </c>
    </row>
    <row r="48" spans="2:43" x14ac:dyDescent="0.2">
      <c r="B48" s="27" t="s">
        <v>39</v>
      </c>
      <c r="C48" s="27"/>
      <c r="D48" s="62" t="s">
        <v>74</v>
      </c>
      <c r="E48" s="63"/>
      <c r="F48" s="28">
        <v>3.0186000000000002</v>
      </c>
      <c r="G48" s="64">
        <f>+$F$19</f>
        <v>4000</v>
      </c>
      <c r="H48" s="26">
        <f>G48*F48</f>
        <v>12074.400000000001</v>
      </c>
      <c r="I48" s="27"/>
      <c r="J48" s="28">
        <f>+F48</f>
        <v>3.0186000000000002</v>
      </c>
      <c r="K48" s="64">
        <f>+$F$19</f>
        <v>4000</v>
      </c>
      <c r="L48" s="26">
        <f>K48*J48</f>
        <v>12074.400000000001</v>
      </c>
      <c r="M48" s="27"/>
      <c r="N48" s="30">
        <f t="shared" si="41"/>
        <v>0</v>
      </c>
      <c r="O48" s="31">
        <f t="shared" si="26"/>
        <v>0</v>
      </c>
      <c r="Q48" s="28">
        <f>+$J48</f>
        <v>3.0186000000000002</v>
      </c>
      <c r="R48" s="64">
        <f>+$F$19</f>
        <v>4000</v>
      </c>
      <c r="S48" s="26">
        <f>R48*Q48</f>
        <v>12074.400000000001</v>
      </c>
      <c r="T48" s="27"/>
      <c r="U48" s="30">
        <f t="shared" si="1"/>
        <v>0</v>
      </c>
      <c r="V48" s="31">
        <f t="shared" si="2"/>
        <v>0</v>
      </c>
      <c r="X48" s="28">
        <f>+$J48</f>
        <v>3.0186000000000002</v>
      </c>
      <c r="Y48" s="64">
        <f>+$F$19</f>
        <v>4000</v>
      </c>
      <c r="Z48" s="26">
        <f>Y48*X48</f>
        <v>12074.400000000001</v>
      </c>
      <c r="AA48" s="27"/>
      <c r="AB48" s="30">
        <f t="shared" si="3"/>
        <v>0</v>
      </c>
      <c r="AC48" s="31">
        <f t="shared" si="4"/>
        <v>0</v>
      </c>
      <c r="AE48" s="28">
        <f>+$J48</f>
        <v>3.0186000000000002</v>
      </c>
      <c r="AF48" s="64">
        <f>+$F$19</f>
        <v>4000</v>
      </c>
      <c r="AG48" s="26">
        <f>AF48*AE48</f>
        <v>12074.400000000001</v>
      </c>
      <c r="AH48" s="27"/>
      <c r="AI48" s="30">
        <f t="shared" si="5"/>
        <v>0</v>
      </c>
      <c r="AJ48" s="31">
        <f t="shared" si="6"/>
        <v>0</v>
      </c>
      <c r="AL48" s="28">
        <f>+$J48</f>
        <v>3.0186000000000002</v>
      </c>
      <c r="AM48" s="64">
        <f>+$F$19</f>
        <v>4000</v>
      </c>
      <c r="AN48" s="26">
        <f>AM48*AL48</f>
        <v>12074.400000000001</v>
      </c>
      <c r="AO48" s="27"/>
      <c r="AP48" s="30">
        <f t="shared" si="7"/>
        <v>0</v>
      </c>
      <c r="AQ48" s="31">
        <f t="shared" si="8"/>
        <v>0</v>
      </c>
    </row>
    <row r="49" spans="2:43" ht="25.5" x14ac:dyDescent="0.2">
      <c r="B49" s="66" t="s">
        <v>40</v>
      </c>
      <c r="C49" s="27"/>
      <c r="D49" s="62" t="s">
        <v>74</v>
      </c>
      <c r="E49" s="63"/>
      <c r="F49" s="28">
        <v>1.7346999999999999</v>
      </c>
      <c r="G49" s="64">
        <f>G48</f>
        <v>4000</v>
      </c>
      <c r="H49" s="26">
        <f>G49*F49</f>
        <v>6938.7999999999993</v>
      </c>
      <c r="I49" s="27"/>
      <c r="J49" s="28">
        <f>+F49</f>
        <v>1.7346999999999999</v>
      </c>
      <c r="K49" s="64">
        <f>K48</f>
        <v>4000</v>
      </c>
      <c r="L49" s="26">
        <f>K49*J49</f>
        <v>6938.7999999999993</v>
      </c>
      <c r="M49" s="27"/>
      <c r="N49" s="30">
        <f t="shared" si="41"/>
        <v>0</v>
      </c>
      <c r="O49" s="31">
        <f t="shared" si="26"/>
        <v>0</v>
      </c>
      <c r="Q49" s="28">
        <f>+$J49</f>
        <v>1.7346999999999999</v>
      </c>
      <c r="R49" s="64">
        <f>R48</f>
        <v>4000</v>
      </c>
      <c r="S49" s="26">
        <f>R49*Q49</f>
        <v>6938.7999999999993</v>
      </c>
      <c r="T49" s="27"/>
      <c r="U49" s="30">
        <f t="shared" si="1"/>
        <v>0</v>
      </c>
      <c r="V49" s="31">
        <f t="shared" si="2"/>
        <v>0</v>
      </c>
      <c r="X49" s="28">
        <f>+$J49</f>
        <v>1.7346999999999999</v>
      </c>
      <c r="Y49" s="64">
        <f>Y48</f>
        <v>4000</v>
      </c>
      <c r="Z49" s="26">
        <f>Y49*X49</f>
        <v>6938.7999999999993</v>
      </c>
      <c r="AA49" s="27"/>
      <c r="AB49" s="30">
        <f t="shared" si="3"/>
        <v>0</v>
      </c>
      <c r="AC49" s="31">
        <f t="shared" si="4"/>
        <v>0</v>
      </c>
      <c r="AE49" s="28">
        <f>+$J49</f>
        <v>1.7346999999999999</v>
      </c>
      <c r="AF49" s="64">
        <f>AF48</f>
        <v>4000</v>
      </c>
      <c r="AG49" s="26">
        <f>AF49*AE49</f>
        <v>6938.7999999999993</v>
      </c>
      <c r="AH49" s="27"/>
      <c r="AI49" s="30">
        <f t="shared" si="5"/>
        <v>0</v>
      </c>
      <c r="AJ49" s="31">
        <f t="shared" si="6"/>
        <v>0</v>
      </c>
      <c r="AL49" s="28">
        <f>+$J49</f>
        <v>1.7346999999999999</v>
      </c>
      <c r="AM49" s="64">
        <f>AM48</f>
        <v>4000</v>
      </c>
      <c r="AN49" s="26">
        <f>AM49*AL49</f>
        <v>6938.7999999999993</v>
      </c>
      <c r="AO49" s="27"/>
      <c r="AP49" s="30">
        <f t="shared" si="7"/>
        <v>0</v>
      </c>
      <c r="AQ49" s="31">
        <f t="shared" si="8"/>
        <v>0</v>
      </c>
    </row>
    <row r="50" spans="2:43" ht="25.5" x14ac:dyDescent="0.2">
      <c r="B50" s="56" t="s">
        <v>41</v>
      </c>
      <c r="C50" s="35"/>
      <c r="D50" s="35"/>
      <c r="E50" s="35"/>
      <c r="F50" s="67"/>
      <c r="G50" s="59"/>
      <c r="H50" s="60">
        <f>SUM(H47:H49)</f>
        <v>41933.891830000008</v>
      </c>
      <c r="I50" s="68"/>
      <c r="J50" s="69"/>
      <c r="K50" s="59"/>
      <c r="L50" s="60">
        <f>SUM(L47:L49)</f>
        <v>43486.869975000009</v>
      </c>
      <c r="M50" s="68"/>
      <c r="N50" s="43">
        <f t="shared" si="41"/>
        <v>1552.9781450000009</v>
      </c>
      <c r="O50" s="44">
        <f t="shared" si="26"/>
        <v>3.7033961724701685E-2</v>
      </c>
      <c r="Q50" s="69"/>
      <c r="R50" s="59"/>
      <c r="S50" s="60">
        <f>SUM(S47:S49)</f>
        <v>43361.698975000007</v>
      </c>
      <c r="T50" s="68"/>
      <c r="U50" s="43">
        <f t="shared" si="1"/>
        <v>-125.1710000000021</v>
      </c>
      <c r="V50" s="44">
        <f t="shared" si="2"/>
        <v>-2.8783630569861923E-3</v>
      </c>
      <c r="X50" s="69"/>
      <c r="Y50" s="59"/>
      <c r="Z50" s="60">
        <f>SUM(Z47:Z49)</f>
        <v>44414.738975</v>
      </c>
      <c r="AA50" s="68"/>
      <c r="AB50" s="43">
        <f t="shared" si="3"/>
        <v>1053.0399999999936</v>
      </c>
      <c r="AC50" s="44">
        <f t="shared" si="4"/>
        <v>2.4285026299525742E-2</v>
      </c>
      <c r="AE50" s="69"/>
      <c r="AF50" s="59"/>
      <c r="AG50" s="60">
        <f>SUM(AG47:AG49)</f>
        <v>45328.818975000002</v>
      </c>
      <c r="AH50" s="68"/>
      <c r="AI50" s="43">
        <f t="shared" si="5"/>
        <v>914.08000000000175</v>
      </c>
      <c r="AJ50" s="44">
        <f t="shared" si="6"/>
        <v>2.0580555488900108E-2</v>
      </c>
      <c r="AL50" s="69"/>
      <c r="AM50" s="59"/>
      <c r="AN50" s="60">
        <f>SUM(AN47:AN49)</f>
        <v>45786.898975000004</v>
      </c>
      <c r="AO50" s="68"/>
      <c r="AP50" s="43">
        <f t="shared" si="7"/>
        <v>458.08000000000175</v>
      </c>
      <c r="AQ50" s="44">
        <f t="shared" si="8"/>
        <v>1.0105712223666019E-2</v>
      </c>
    </row>
    <row r="51" spans="2:43" ht="25.5" x14ac:dyDescent="0.2">
      <c r="B51" s="71" t="s">
        <v>42</v>
      </c>
      <c r="C51" s="21"/>
      <c r="D51" s="22" t="s">
        <v>30</v>
      </c>
      <c r="E51" s="23"/>
      <c r="F51" s="72">
        <v>4.4000000000000003E-3</v>
      </c>
      <c r="G51" s="64">
        <f>+$F$18+G45</f>
        <v>1323234.5</v>
      </c>
      <c r="H51" s="73">
        <f t="shared" ref="H51:H57" si="42">G51*F51</f>
        <v>5822.2318000000005</v>
      </c>
      <c r="I51" s="27"/>
      <c r="J51" s="72">
        <v>4.4000000000000003E-3</v>
      </c>
      <c r="K51" s="64">
        <f>+$F$18</f>
        <v>1277500</v>
      </c>
      <c r="L51" s="73">
        <f t="shared" ref="L51:L57" si="43">K51*J51</f>
        <v>5621</v>
      </c>
      <c r="M51" s="27"/>
      <c r="N51" s="30">
        <f t="shared" si="41"/>
        <v>-201.23180000000048</v>
      </c>
      <c r="O51" s="74">
        <f t="shared" si="26"/>
        <v>-3.4562656883568334E-2</v>
      </c>
      <c r="Q51" s="72">
        <f>+J51</f>
        <v>4.4000000000000003E-3</v>
      </c>
      <c r="R51" s="64">
        <f>+$F$18</f>
        <v>1277500</v>
      </c>
      <c r="S51" s="73">
        <f t="shared" ref="S51:S57" si="44">R51*Q51</f>
        <v>5621</v>
      </c>
      <c r="T51" s="27"/>
      <c r="U51" s="30">
        <f t="shared" si="1"/>
        <v>0</v>
      </c>
      <c r="V51" s="74">
        <f t="shared" si="2"/>
        <v>0</v>
      </c>
      <c r="X51" s="72">
        <f>+Q51</f>
        <v>4.4000000000000003E-3</v>
      </c>
      <c r="Y51" s="64">
        <f>+$F$18</f>
        <v>1277500</v>
      </c>
      <c r="Z51" s="73">
        <f t="shared" ref="Z51:Z57" si="45">Y51*X51</f>
        <v>5621</v>
      </c>
      <c r="AA51" s="27"/>
      <c r="AB51" s="30">
        <f t="shared" si="3"/>
        <v>0</v>
      </c>
      <c r="AC51" s="74">
        <f t="shared" si="4"/>
        <v>0</v>
      </c>
      <c r="AE51" s="72">
        <f>+X51</f>
        <v>4.4000000000000003E-3</v>
      </c>
      <c r="AF51" s="64">
        <f>+$F$18</f>
        <v>1277500</v>
      </c>
      <c r="AG51" s="73">
        <f t="shared" ref="AG51:AG57" si="46">AF51*AE51</f>
        <v>5621</v>
      </c>
      <c r="AH51" s="27"/>
      <c r="AI51" s="30">
        <f t="shared" si="5"/>
        <v>0</v>
      </c>
      <c r="AJ51" s="74">
        <f t="shared" si="6"/>
        <v>0</v>
      </c>
      <c r="AL51" s="72">
        <f>+AE51</f>
        <v>4.4000000000000003E-3</v>
      </c>
      <c r="AM51" s="64">
        <f>+$F$18</f>
        <v>1277500</v>
      </c>
      <c r="AN51" s="73">
        <f t="shared" ref="AN51:AN57" si="47">AM51*AL51</f>
        <v>5621</v>
      </c>
      <c r="AO51" s="27"/>
      <c r="AP51" s="30">
        <f t="shared" si="7"/>
        <v>0</v>
      </c>
      <c r="AQ51" s="74">
        <f t="shared" si="8"/>
        <v>0</v>
      </c>
    </row>
    <row r="52" spans="2:43" ht="25.5" x14ac:dyDescent="0.2">
      <c r="B52" s="71" t="s">
        <v>43</v>
      </c>
      <c r="C52" s="21"/>
      <c r="D52" s="22" t="s">
        <v>30</v>
      </c>
      <c r="E52" s="23"/>
      <c r="F52" s="72">
        <v>1.2999999999999999E-3</v>
      </c>
      <c r="G52" s="64">
        <f>G51</f>
        <v>1323234.5</v>
      </c>
      <c r="H52" s="73">
        <f t="shared" si="42"/>
        <v>1720.2048499999999</v>
      </c>
      <c r="I52" s="27"/>
      <c r="J52" s="72">
        <v>1.2999999999999999E-3</v>
      </c>
      <c r="K52" s="64">
        <f>+$F$18</f>
        <v>1277500</v>
      </c>
      <c r="L52" s="73">
        <f t="shared" si="43"/>
        <v>1660.75</v>
      </c>
      <c r="M52" s="27"/>
      <c r="N52" s="30">
        <f t="shared" si="41"/>
        <v>-59.454849999999851</v>
      </c>
      <c r="O52" s="74">
        <f t="shared" si="26"/>
        <v>-3.4562656883568174E-2</v>
      </c>
      <c r="Q52" s="72">
        <f>+J52</f>
        <v>1.2999999999999999E-3</v>
      </c>
      <c r="R52" s="64">
        <f>+$F$18</f>
        <v>1277500</v>
      </c>
      <c r="S52" s="73">
        <f t="shared" si="44"/>
        <v>1660.75</v>
      </c>
      <c r="T52" s="27"/>
      <c r="U52" s="30">
        <f t="shared" si="1"/>
        <v>0</v>
      </c>
      <c r="V52" s="74">
        <f t="shared" si="2"/>
        <v>0</v>
      </c>
      <c r="X52" s="72">
        <f>+Q52</f>
        <v>1.2999999999999999E-3</v>
      </c>
      <c r="Y52" s="64">
        <f>+$F$18</f>
        <v>1277500</v>
      </c>
      <c r="Z52" s="73">
        <f t="shared" si="45"/>
        <v>1660.75</v>
      </c>
      <c r="AA52" s="27"/>
      <c r="AB52" s="30">
        <f t="shared" si="3"/>
        <v>0</v>
      </c>
      <c r="AC52" s="74">
        <f t="shared" si="4"/>
        <v>0</v>
      </c>
      <c r="AE52" s="72">
        <f>+X52</f>
        <v>1.2999999999999999E-3</v>
      </c>
      <c r="AF52" s="64">
        <f>+$F$18</f>
        <v>1277500</v>
      </c>
      <c r="AG52" s="73">
        <f t="shared" si="46"/>
        <v>1660.75</v>
      </c>
      <c r="AH52" s="27"/>
      <c r="AI52" s="30">
        <f t="shared" si="5"/>
        <v>0</v>
      </c>
      <c r="AJ52" s="74">
        <f t="shared" si="6"/>
        <v>0</v>
      </c>
      <c r="AL52" s="72">
        <f>+AE52</f>
        <v>1.2999999999999999E-3</v>
      </c>
      <c r="AM52" s="64">
        <f>+$F$18</f>
        <v>1277500</v>
      </c>
      <c r="AN52" s="73">
        <f t="shared" si="47"/>
        <v>1660.75</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1277500</v>
      </c>
      <c r="H54" s="73">
        <f t="shared" si="42"/>
        <v>8865.85</v>
      </c>
      <c r="I54" s="27"/>
      <c r="J54" s="72">
        <f>+F54</f>
        <v>6.94E-3</v>
      </c>
      <c r="K54" s="76">
        <f>$F$18</f>
        <v>1277500</v>
      </c>
      <c r="L54" s="73">
        <f t="shared" si="43"/>
        <v>8865.85</v>
      </c>
      <c r="M54" s="27"/>
      <c r="N54" s="30">
        <f t="shared" si="41"/>
        <v>0</v>
      </c>
      <c r="O54" s="74">
        <f t="shared" si="26"/>
        <v>0</v>
      </c>
      <c r="Q54" s="72">
        <f>+J54</f>
        <v>6.94E-3</v>
      </c>
      <c r="R54" s="76">
        <f>$F$18</f>
        <v>1277500</v>
      </c>
      <c r="S54" s="73">
        <f t="shared" si="44"/>
        <v>8865.85</v>
      </c>
      <c r="T54" s="27"/>
      <c r="U54" s="30">
        <f t="shared" si="1"/>
        <v>0</v>
      </c>
      <c r="V54" s="74">
        <f t="shared" si="2"/>
        <v>0</v>
      </c>
      <c r="X54" s="72">
        <f>+Q54</f>
        <v>6.94E-3</v>
      </c>
      <c r="Y54" s="76">
        <f>$F$18</f>
        <v>1277500</v>
      </c>
      <c r="Z54" s="73">
        <f t="shared" si="45"/>
        <v>8865.85</v>
      </c>
      <c r="AA54" s="27"/>
      <c r="AB54" s="30">
        <f t="shared" si="3"/>
        <v>0</v>
      </c>
      <c r="AC54" s="74">
        <f t="shared" si="4"/>
        <v>0</v>
      </c>
      <c r="AE54" s="72">
        <f>+X54</f>
        <v>6.94E-3</v>
      </c>
      <c r="AF54" s="76">
        <f>$F$18</f>
        <v>1277500</v>
      </c>
      <c r="AG54" s="73">
        <f t="shared" si="46"/>
        <v>8865.85</v>
      </c>
      <c r="AH54" s="27"/>
      <c r="AI54" s="30">
        <f t="shared" si="5"/>
        <v>0</v>
      </c>
      <c r="AJ54" s="74">
        <f t="shared" si="6"/>
        <v>0</v>
      </c>
      <c r="AL54" s="72">
        <f>+AE54</f>
        <v>6.94E-3</v>
      </c>
      <c r="AM54" s="76">
        <f>$F$18</f>
        <v>1277500</v>
      </c>
      <c r="AN54" s="73">
        <f t="shared" si="47"/>
        <v>8865.85</v>
      </c>
      <c r="AO54" s="27"/>
      <c r="AP54" s="30">
        <f t="shared" si="7"/>
        <v>0</v>
      </c>
      <c r="AQ54" s="74">
        <f t="shared" si="8"/>
        <v>0</v>
      </c>
    </row>
    <row r="55" spans="2:43" x14ac:dyDescent="0.2">
      <c r="B55" s="49" t="s">
        <v>46</v>
      </c>
      <c r="C55" s="21"/>
      <c r="D55" s="22"/>
      <c r="E55" s="23"/>
      <c r="F55" s="72">
        <v>0.08</v>
      </c>
      <c r="G55" s="77">
        <f>0.64*$F$18</f>
        <v>817600</v>
      </c>
      <c r="H55" s="73">
        <f t="shared" si="42"/>
        <v>65408</v>
      </c>
      <c r="I55" s="27"/>
      <c r="J55" s="72">
        <v>0.08</v>
      </c>
      <c r="K55" s="77">
        <f>$G$55</f>
        <v>817600</v>
      </c>
      <c r="L55" s="73">
        <f t="shared" si="43"/>
        <v>65408</v>
      </c>
      <c r="M55" s="27"/>
      <c r="N55" s="30">
        <f t="shared" si="41"/>
        <v>0</v>
      </c>
      <c r="O55" s="74">
        <f t="shared" si="26"/>
        <v>0</v>
      </c>
      <c r="Q55" s="72">
        <v>0.08</v>
      </c>
      <c r="R55" s="77">
        <f>$G$55</f>
        <v>817600</v>
      </c>
      <c r="S55" s="73">
        <f t="shared" si="44"/>
        <v>65408</v>
      </c>
      <c r="T55" s="27"/>
      <c r="U55" s="30">
        <f t="shared" si="1"/>
        <v>0</v>
      </c>
      <c r="V55" s="74">
        <f t="shared" si="2"/>
        <v>0</v>
      </c>
      <c r="X55" s="72">
        <v>0.08</v>
      </c>
      <c r="Y55" s="77">
        <f>$G$55</f>
        <v>817600</v>
      </c>
      <c r="Z55" s="73">
        <f t="shared" si="45"/>
        <v>65408</v>
      </c>
      <c r="AA55" s="27"/>
      <c r="AB55" s="30">
        <f t="shared" si="3"/>
        <v>0</v>
      </c>
      <c r="AC55" s="74">
        <f t="shared" si="4"/>
        <v>0</v>
      </c>
      <c r="AE55" s="72">
        <v>0.08</v>
      </c>
      <c r="AF55" s="77">
        <f>$G$55</f>
        <v>817600</v>
      </c>
      <c r="AG55" s="73">
        <f t="shared" si="46"/>
        <v>65408</v>
      </c>
      <c r="AH55" s="27"/>
      <c r="AI55" s="30">
        <f t="shared" si="5"/>
        <v>0</v>
      </c>
      <c r="AJ55" s="74">
        <f t="shared" si="6"/>
        <v>0</v>
      </c>
      <c r="AL55" s="72">
        <v>0.08</v>
      </c>
      <c r="AM55" s="77">
        <f>$G$55</f>
        <v>817600</v>
      </c>
      <c r="AN55" s="73">
        <f t="shared" si="47"/>
        <v>65408</v>
      </c>
      <c r="AO55" s="27"/>
      <c r="AP55" s="30">
        <f t="shared" si="7"/>
        <v>0</v>
      </c>
      <c r="AQ55" s="74">
        <f t="shared" si="8"/>
        <v>0</v>
      </c>
    </row>
    <row r="56" spans="2:43" x14ac:dyDescent="0.2">
      <c r="B56" s="49" t="s">
        <v>47</v>
      </c>
      <c r="C56" s="21"/>
      <c r="D56" s="22"/>
      <c r="E56" s="23"/>
      <c r="F56" s="72">
        <v>0.122</v>
      </c>
      <c r="G56" s="77">
        <f>0.18*$F$18</f>
        <v>229950</v>
      </c>
      <c r="H56" s="73">
        <f t="shared" si="42"/>
        <v>28053.899999999998</v>
      </c>
      <c r="I56" s="27"/>
      <c r="J56" s="72">
        <v>0.122</v>
      </c>
      <c r="K56" s="77">
        <f>$G$56</f>
        <v>229950</v>
      </c>
      <c r="L56" s="73">
        <f t="shared" si="43"/>
        <v>28053.899999999998</v>
      </c>
      <c r="M56" s="27"/>
      <c r="N56" s="30">
        <f t="shared" si="41"/>
        <v>0</v>
      </c>
      <c r="O56" s="74">
        <f t="shared" si="26"/>
        <v>0</v>
      </c>
      <c r="Q56" s="72">
        <v>0.122</v>
      </c>
      <c r="R56" s="77">
        <f>$G$56</f>
        <v>229950</v>
      </c>
      <c r="S56" s="73">
        <f t="shared" si="44"/>
        <v>28053.899999999998</v>
      </c>
      <c r="T56" s="27"/>
      <c r="U56" s="30">
        <f t="shared" si="1"/>
        <v>0</v>
      </c>
      <c r="V56" s="74">
        <f t="shared" si="2"/>
        <v>0</v>
      </c>
      <c r="X56" s="72">
        <v>0.122</v>
      </c>
      <c r="Y56" s="77">
        <f>$G$56</f>
        <v>229950</v>
      </c>
      <c r="Z56" s="73">
        <f t="shared" si="45"/>
        <v>28053.899999999998</v>
      </c>
      <c r="AA56" s="27"/>
      <c r="AB56" s="30">
        <f t="shared" si="3"/>
        <v>0</v>
      </c>
      <c r="AC56" s="74">
        <f t="shared" si="4"/>
        <v>0</v>
      </c>
      <c r="AE56" s="72">
        <v>0.122</v>
      </c>
      <c r="AF56" s="77">
        <f>$G$56</f>
        <v>229950</v>
      </c>
      <c r="AG56" s="73">
        <f t="shared" si="46"/>
        <v>28053.899999999998</v>
      </c>
      <c r="AH56" s="27"/>
      <c r="AI56" s="30">
        <f t="shared" si="5"/>
        <v>0</v>
      </c>
      <c r="AJ56" s="74">
        <f t="shared" si="6"/>
        <v>0</v>
      </c>
      <c r="AL56" s="72">
        <v>0.122</v>
      </c>
      <c r="AM56" s="77">
        <f>$G$56</f>
        <v>229950</v>
      </c>
      <c r="AN56" s="73">
        <f t="shared" si="47"/>
        <v>28053.899999999998</v>
      </c>
      <c r="AO56" s="27"/>
      <c r="AP56" s="30">
        <f t="shared" si="7"/>
        <v>0</v>
      </c>
      <c r="AQ56" s="74">
        <f t="shared" si="8"/>
        <v>0</v>
      </c>
    </row>
    <row r="57" spans="2:43" x14ac:dyDescent="0.2">
      <c r="B57" s="11" t="s">
        <v>48</v>
      </c>
      <c r="C57" s="21"/>
      <c r="D57" s="22"/>
      <c r="E57" s="23"/>
      <c r="F57" s="72">
        <v>0.161</v>
      </c>
      <c r="G57" s="77">
        <f>0.18*$F$18</f>
        <v>229950</v>
      </c>
      <c r="H57" s="73">
        <f t="shared" si="42"/>
        <v>37021.950000000004</v>
      </c>
      <c r="I57" s="27"/>
      <c r="J57" s="72">
        <v>0.161</v>
      </c>
      <c r="K57" s="77">
        <f>$G$57</f>
        <v>229950</v>
      </c>
      <c r="L57" s="73">
        <f t="shared" si="43"/>
        <v>37021.950000000004</v>
      </c>
      <c r="M57" s="27"/>
      <c r="N57" s="30">
        <f t="shared" si="41"/>
        <v>0</v>
      </c>
      <c r="O57" s="74">
        <f t="shared" si="26"/>
        <v>0</v>
      </c>
      <c r="Q57" s="72">
        <v>0.161</v>
      </c>
      <c r="R57" s="77">
        <f>$G$57</f>
        <v>229950</v>
      </c>
      <c r="S57" s="73">
        <f t="shared" si="44"/>
        <v>37021.950000000004</v>
      </c>
      <c r="T57" s="27"/>
      <c r="U57" s="30">
        <f t="shared" si="1"/>
        <v>0</v>
      </c>
      <c r="V57" s="74">
        <f t="shared" si="2"/>
        <v>0</v>
      </c>
      <c r="X57" s="72">
        <v>0.161</v>
      </c>
      <c r="Y57" s="77">
        <f>$G$57</f>
        <v>229950</v>
      </c>
      <c r="Z57" s="73">
        <f t="shared" si="45"/>
        <v>37021.950000000004</v>
      </c>
      <c r="AA57" s="27"/>
      <c r="AB57" s="30">
        <f t="shared" si="3"/>
        <v>0</v>
      </c>
      <c r="AC57" s="74">
        <f t="shared" si="4"/>
        <v>0</v>
      </c>
      <c r="AE57" s="72">
        <v>0.161</v>
      </c>
      <c r="AF57" s="77">
        <f>$G$57</f>
        <v>229950</v>
      </c>
      <c r="AG57" s="73">
        <f t="shared" si="46"/>
        <v>37021.950000000004</v>
      </c>
      <c r="AH57" s="27"/>
      <c r="AI57" s="30">
        <f t="shared" si="5"/>
        <v>0</v>
      </c>
      <c r="AJ57" s="74">
        <f t="shared" si="6"/>
        <v>0</v>
      </c>
      <c r="AL57" s="72">
        <v>0.161</v>
      </c>
      <c r="AM57" s="77">
        <f>$G$57</f>
        <v>229950</v>
      </c>
      <c r="AN57" s="73">
        <f t="shared" si="47"/>
        <v>37021.950000000004</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6"/>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1276750</v>
      </c>
      <c r="H59" s="73">
        <f>G59*F59</f>
        <v>140442.5</v>
      </c>
      <c r="I59" s="83"/>
      <c r="J59" s="72">
        <v>0.11</v>
      </c>
      <c r="K59" s="82">
        <f>$G$59</f>
        <v>1276750</v>
      </c>
      <c r="L59" s="73">
        <f>K59*J59</f>
        <v>140442.5</v>
      </c>
      <c r="M59" s="83"/>
      <c r="N59" s="84">
        <f t="shared" si="41"/>
        <v>0</v>
      </c>
      <c r="O59" s="74">
        <f t="shared" si="26"/>
        <v>0</v>
      </c>
      <c r="Q59" s="72">
        <v>0.11</v>
      </c>
      <c r="R59" s="82">
        <f>$G$59</f>
        <v>1276750</v>
      </c>
      <c r="S59" s="73">
        <f>R59*Q59</f>
        <v>140442.5</v>
      </c>
      <c r="T59" s="83"/>
      <c r="U59" s="84">
        <f t="shared" si="1"/>
        <v>0</v>
      </c>
      <c r="V59" s="74">
        <f t="shared" si="2"/>
        <v>0</v>
      </c>
      <c r="X59" s="72">
        <v>0.11</v>
      </c>
      <c r="Y59" s="82">
        <f>$G$59</f>
        <v>1276750</v>
      </c>
      <c r="Z59" s="73">
        <f>Y59*X59</f>
        <v>140442.5</v>
      </c>
      <c r="AA59" s="83"/>
      <c r="AB59" s="84">
        <f t="shared" si="3"/>
        <v>0</v>
      </c>
      <c r="AC59" s="74">
        <f t="shared" si="4"/>
        <v>0</v>
      </c>
      <c r="AE59" s="72">
        <v>0.11</v>
      </c>
      <c r="AF59" s="82">
        <f>$G$59</f>
        <v>1276750</v>
      </c>
      <c r="AG59" s="73">
        <f>AF59*AE59</f>
        <v>140442.5</v>
      </c>
      <c r="AH59" s="83"/>
      <c r="AI59" s="84">
        <f t="shared" si="5"/>
        <v>0</v>
      </c>
      <c r="AJ59" s="74">
        <f t="shared" si="6"/>
        <v>0</v>
      </c>
      <c r="AL59" s="72">
        <v>0.11</v>
      </c>
      <c r="AM59" s="82">
        <f>$G$59</f>
        <v>1276750</v>
      </c>
      <c r="AN59" s="73">
        <f>AM59*AL59</f>
        <v>140442.5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188826.27848000001</v>
      </c>
      <c r="I61" s="100"/>
      <c r="J61" s="101"/>
      <c r="K61" s="101"/>
      <c r="L61" s="99">
        <f>SUM(L51:L57,L50)</f>
        <v>190118.56997500002</v>
      </c>
      <c r="M61" s="102"/>
      <c r="N61" s="103">
        <f t="shared" ref="N61" si="48">L61-H61</f>
        <v>1292.2914950000122</v>
      </c>
      <c r="O61" s="104">
        <f t="shared" ref="O61" si="49">IF((H61)=0,"",(N61/H61))</f>
        <v>6.8438117056725681E-3</v>
      </c>
      <c r="Q61" s="101"/>
      <c r="R61" s="101"/>
      <c r="S61" s="99">
        <f>SUM(S51:S57,S50)</f>
        <v>189993.39897500002</v>
      </c>
      <c r="T61" s="102"/>
      <c r="U61" s="103">
        <f t="shared" si="1"/>
        <v>-125.1710000000021</v>
      </c>
      <c r="V61" s="104">
        <f>IF((L61)=0,"",(U61/L61))</f>
        <v>-6.5838387074162021E-4</v>
      </c>
      <c r="X61" s="101"/>
      <c r="Y61" s="101"/>
      <c r="Z61" s="99">
        <f>SUM(Z51:Z57,Z50)</f>
        <v>191046.438975</v>
      </c>
      <c r="AA61" s="102"/>
      <c r="AB61" s="103">
        <f t="shared" si="3"/>
        <v>1053.039999999979</v>
      </c>
      <c r="AC61" s="104">
        <f>IF((S61)=0,"",(AB61/S61))</f>
        <v>5.5425083486113202E-3</v>
      </c>
      <c r="AE61" s="101"/>
      <c r="AF61" s="101"/>
      <c r="AG61" s="99">
        <f>SUM(AG51:AG57,AG50)</f>
        <v>191960.51897500001</v>
      </c>
      <c r="AH61" s="102"/>
      <c r="AI61" s="103">
        <f t="shared" ref="AI61:AI65" si="50">AG61-Z61</f>
        <v>914.0800000000163</v>
      </c>
      <c r="AJ61" s="104">
        <f>IF((Z61)=0,"",(AI61/Z61))</f>
        <v>4.7845958548310401E-3</v>
      </c>
      <c r="AL61" s="101"/>
      <c r="AM61" s="101"/>
      <c r="AN61" s="99">
        <f>SUM(AN51:AN57,AN50)</f>
        <v>192418.59897500003</v>
      </c>
      <c r="AO61" s="102"/>
      <c r="AP61" s="103">
        <f t="shared" ref="AP61:AP65" si="51">AN61-AG61</f>
        <v>458.0800000000163</v>
      </c>
      <c r="AQ61" s="104">
        <f>IF((AG61)=0,"",(AP61/AG61))</f>
        <v>2.3863240339523899E-3</v>
      </c>
    </row>
    <row r="62" spans="2:43" x14ac:dyDescent="0.2">
      <c r="B62" s="105" t="s">
        <v>52</v>
      </c>
      <c r="C62" s="21"/>
      <c r="D62" s="21"/>
      <c r="E62" s="21"/>
      <c r="F62" s="106">
        <v>0.13</v>
      </c>
      <c r="G62" s="107"/>
      <c r="H62" s="108">
        <f>H61*F62</f>
        <v>24547.416202400003</v>
      </c>
      <c r="I62" s="109"/>
      <c r="J62" s="110">
        <v>0.13</v>
      </c>
      <c r="K62" s="109"/>
      <c r="L62" s="111">
        <f>L61*J62</f>
        <v>24715.414096750002</v>
      </c>
      <c r="M62" s="112"/>
      <c r="N62" s="113">
        <f t="shared" si="41"/>
        <v>167.99789434999911</v>
      </c>
      <c r="O62" s="114">
        <f t="shared" si="26"/>
        <v>6.8438117056724666E-3</v>
      </c>
      <c r="Q62" s="110">
        <v>0.13</v>
      </c>
      <c r="R62" s="109"/>
      <c r="S62" s="111">
        <f>S61*Q62</f>
        <v>24699.141866750004</v>
      </c>
      <c r="T62" s="112"/>
      <c r="U62" s="113">
        <f t="shared" si="1"/>
        <v>-16.272229999998672</v>
      </c>
      <c r="V62" s="114">
        <f t="shared" ref="V62:V71" si="52">IF((L62)=0,"",(U62/L62))</f>
        <v>-6.5838387074155548E-4</v>
      </c>
      <c r="X62" s="110">
        <v>0.13</v>
      </c>
      <c r="Y62" s="109"/>
      <c r="Z62" s="111">
        <f>Z61*X62</f>
        <v>24836.037066749999</v>
      </c>
      <c r="AA62" s="112"/>
      <c r="AB62" s="113">
        <f t="shared" si="3"/>
        <v>136.89519999999538</v>
      </c>
      <c r="AC62" s="114">
        <f t="shared" ref="AC62:AC71" si="53">IF((S62)=0,"",(AB62/S62))</f>
        <v>5.542508348611243E-3</v>
      </c>
      <c r="AE62" s="110">
        <v>0.13</v>
      </c>
      <c r="AF62" s="109"/>
      <c r="AG62" s="111">
        <f>AG61*AE62</f>
        <v>24954.867466750002</v>
      </c>
      <c r="AH62" s="112"/>
      <c r="AI62" s="113">
        <f t="shared" si="50"/>
        <v>118.83040000000256</v>
      </c>
      <c r="AJ62" s="114">
        <f t="shared" ref="AJ62:AJ71" si="54">IF((Z62)=0,"",(AI62/Z62))</f>
        <v>4.7845958548310584E-3</v>
      </c>
      <c r="AL62" s="110">
        <v>0.13</v>
      </c>
      <c r="AM62" s="109"/>
      <c r="AN62" s="111">
        <f>AN61*AL62</f>
        <v>25014.417866750005</v>
      </c>
      <c r="AO62" s="112"/>
      <c r="AP62" s="113">
        <f t="shared" si="51"/>
        <v>59.550400000003719</v>
      </c>
      <c r="AQ62" s="114">
        <f t="shared" ref="AQ62:AQ71" si="55">IF((AG62)=0,"",(AP62/AG62))</f>
        <v>2.3863240339524541E-3</v>
      </c>
    </row>
    <row r="63" spans="2:43" x14ac:dyDescent="0.2">
      <c r="B63" s="115" t="s">
        <v>53</v>
      </c>
      <c r="C63" s="21"/>
      <c r="D63" s="21"/>
      <c r="E63" s="21"/>
      <c r="F63" s="116"/>
      <c r="G63" s="107"/>
      <c r="H63" s="108">
        <f>H61+H62</f>
        <v>213373.6946824</v>
      </c>
      <c r="I63" s="109"/>
      <c r="J63" s="109"/>
      <c r="K63" s="109"/>
      <c r="L63" s="111">
        <f>L61+L62</f>
        <v>214833.98407175002</v>
      </c>
      <c r="M63" s="112"/>
      <c r="N63" s="113">
        <f t="shared" si="41"/>
        <v>1460.289389350015</v>
      </c>
      <c r="O63" s="114">
        <f t="shared" si="26"/>
        <v>6.8438117056725742E-3</v>
      </c>
      <c r="Q63" s="109"/>
      <c r="R63" s="109"/>
      <c r="S63" s="111">
        <f>S61+S62</f>
        <v>214692.54084175001</v>
      </c>
      <c r="T63" s="112"/>
      <c r="U63" s="113">
        <f t="shared" si="1"/>
        <v>-141.44323000000441</v>
      </c>
      <c r="V63" s="114">
        <f t="shared" si="52"/>
        <v>-6.5838387074162975E-4</v>
      </c>
      <c r="X63" s="109"/>
      <c r="Y63" s="109"/>
      <c r="Z63" s="111">
        <f>Z61+Z62</f>
        <v>215882.47604174999</v>
      </c>
      <c r="AA63" s="112"/>
      <c r="AB63" s="113">
        <f t="shared" si="3"/>
        <v>1189.9351999999781</v>
      </c>
      <c r="AC63" s="114">
        <f t="shared" si="53"/>
        <v>5.5425083486113289E-3</v>
      </c>
      <c r="AE63" s="109"/>
      <c r="AF63" s="109"/>
      <c r="AG63" s="111">
        <f>AG61+AG62</f>
        <v>216915.38644175002</v>
      </c>
      <c r="AH63" s="112"/>
      <c r="AI63" s="113">
        <f t="shared" si="50"/>
        <v>1032.9104000000225</v>
      </c>
      <c r="AJ63" s="114">
        <f t="shared" si="54"/>
        <v>4.7845958548310592E-3</v>
      </c>
      <c r="AL63" s="109"/>
      <c r="AM63" s="109"/>
      <c r="AN63" s="111">
        <f>AN61+AN62</f>
        <v>217433.01684175004</v>
      </c>
      <c r="AO63" s="112"/>
      <c r="AP63" s="113">
        <f t="shared" si="51"/>
        <v>517.63040000002366</v>
      </c>
      <c r="AQ63" s="114">
        <f t="shared" si="55"/>
        <v>2.3863240339524138E-3</v>
      </c>
    </row>
    <row r="64" spans="2:43" ht="15.75" customHeight="1" x14ac:dyDescent="0.2">
      <c r="B64" s="267" t="s">
        <v>54</v>
      </c>
      <c r="C64" s="267"/>
      <c r="D64" s="267"/>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1:43" ht="13.5" thickBot="1" x14ac:dyDescent="0.25">
      <c r="B65" s="268" t="s">
        <v>55</v>
      </c>
      <c r="C65" s="268"/>
      <c r="D65" s="268"/>
      <c r="E65" s="120"/>
      <c r="F65" s="121"/>
      <c r="G65" s="122"/>
      <c r="H65" s="123">
        <f>H63+H64</f>
        <v>213373.6946824</v>
      </c>
      <c r="I65" s="124"/>
      <c r="J65" s="124"/>
      <c r="K65" s="124"/>
      <c r="L65" s="125">
        <f>L63+L64</f>
        <v>214833.98407175002</v>
      </c>
      <c r="M65" s="126"/>
      <c r="N65" s="127">
        <f t="shared" si="41"/>
        <v>1460.289389350015</v>
      </c>
      <c r="O65" s="128">
        <f t="shared" si="26"/>
        <v>6.8438117056725742E-3</v>
      </c>
      <c r="Q65" s="124"/>
      <c r="R65" s="124"/>
      <c r="S65" s="125">
        <f>S63+S64</f>
        <v>214692.54084175001</v>
      </c>
      <c r="T65" s="126"/>
      <c r="U65" s="127">
        <f t="shared" si="1"/>
        <v>-141.44323000000441</v>
      </c>
      <c r="V65" s="128">
        <f t="shared" si="52"/>
        <v>-6.5838387074162975E-4</v>
      </c>
      <c r="X65" s="124"/>
      <c r="Y65" s="124"/>
      <c r="Z65" s="125">
        <f>Z63+Z64</f>
        <v>215882.47604174999</v>
      </c>
      <c r="AA65" s="126"/>
      <c r="AB65" s="127">
        <f t="shared" si="3"/>
        <v>1189.9351999999781</v>
      </c>
      <c r="AC65" s="128">
        <f t="shared" si="53"/>
        <v>5.5425083486113289E-3</v>
      </c>
      <c r="AE65" s="124"/>
      <c r="AF65" s="124"/>
      <c r="AG65" s="125">
        <f>AG63+AG64</f>
        <v>216915.38644175002</v>
      </c>
      <c r="AH65" s="126"/>
      <c r="AI65" s="127">
        <f t="shared" si="50"/>
        <v>1032.9104000000225</v>
      </c>
      <c r="AJ65" s="128">
        <f t="shared" si="54"/>
        <v>4.7845958548310592E-3</v>
      </c>
      <c r="AL65" s="124"/>
      <c r="AM65" s="124"/>
      <c r="AN65" s="125">
        <f>AN63+AN64</f>
        <v>217433.01684175004</v>
      </c>
      <c r="AO65" s="126"/>
      <c r="AP65" s="127">
        <f t="shared" si="51"/>
        <v>517.63040000002366</v>
      </c>
      <c r="AQ65" s="128">
        <f t="shared" si="55"/>
        <v>2.3863240339524138E-3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198855.42848000003</v>
      </c>
      <c r="I67" s="140"/>
      <c r="J67" s="141"/>
      <c r="K67" s="141"/>
      <c r="L67" s="139">
        <f>SUM(L58:L59,L50,L51:L54)</f>
        <v>200147.71997500001</v>
      </c>
      <c r="M67" s="142"/>
      <c r="N67" s="143">
        <f t="shared" ref="N67:N71" si="56">L67-H67</f>
        <v>1292.2914949999831</v>
      </c>
      <c r="O67" s="104">
        <f t="shared" ref="O67:O71" si="57">IF((H67)=0,"",(N67/H67))</f>
        <v>6.4986483138928033E-3</v>
      </c>
      <c r="Q67" s="141"/>
      <c r="R67" s="141"/>
      <c r="S67" s="139">
        <f>SUM(S58:S59,S50,S51:S54)</f>
        <v>200022.54897500001</v>
      </c>
      <c r="T67" s="142"/>
      <c r="U67" s="143">
        <f t="shared" si="1"/>
        <v>-125.1710000000021</v>
      </c>
      <c r="V67" s="104">
        <f t="shared" si="52"/>
        <v>-6.2539308474579135E-4</v>
      </c>
      <c r="X67" s="141"/>
      <c r="Y67" s="141"/>
      <c r="Z67" s="139">
        <f>SUM(Z58:Z59,Z50,Z51:Z54)</f>
        <v>201075.58897499999</v>
      </c>
      <c r="AA67" s="142"/>
      <c r="AB67" s="143">
        <f t="shared" si="3"/>
        <v>1053.039999999979</v>
      </c>
      <c r="AC67" s="104">
        <f t="shared" si="53"/>
        <v>5.2646064426045995E-3</v>
      </c>
      <c r="AE67" s="141"/>
      <c r="AF67" s="141"/>
      <c r="AG67" s="139">
        <f>SUM(AG58:AG59,AG50,AG51:AG54)</f>
        <v>201989.66897500001</v>
      </c>
      <c r="AH67" s="142"/>
      <c r="AI67" s="143">
        <f t="shared" ref="AI67:AI71" si="58">AG67-Z67</f>
        <v>914.0800000000163</v>
      </c>
      <c r="AJ67" s="104">
        <f t="shared" si="54"/>
        <v>4.5459521200938279E-3</v>
      </c>
      <c r="AL67" s="141"/>
      <c r="AM67" s="141"/>
      <c r="AN67" s="139">
        <f>SUM(AN58:AN59,AN50,AN51:AN54)</f>
        <v>202447.74897500002</v>
      </c>
      <c r="AO67" s="142"/>
      <c r="AP67" s="143">
        <f t="shared" ref="AP67:AP71" si="59">AN67-AG67</f>
        <v>458.0800000000163</v>
      </c>
      <c r="AQ67" s="104">
        <f t="shared" si="55"/>
        <v>2.2678387579154469E-3</v>
      </c>
    </row>
    <row r="68" spans="1:43" s="85" customFormat="1" x14ac:dyDescent="0.2">
      <c r="B68" s="144" t="s">
        <v>52</v>
      </c>
      <c r="C68" s="79"/>
      <c r="D68" s="79"/>
      <c r="E68" s="79"/>
      <c r="F68" s="145">
        <v>0.13</v>
      </c>
      <c r="G68" s="138"/>
      <c r="H68" s="146">
        <f>H67*F68</f>
        <v>25851.205702400006</v>
      </c>
      <c r="I68" s="147"/>
      <c r="J68" s="148">
        <v>0.13</v>
      </c>
      <c r="K68" s="149"/>
      <c r="L68" s="150">
        <f>L67*J68</f>
        <v>26019.203596750001</v>
      </c>
      <c r="M68" s="151"/>
      <c r="N68" s="152">
        <f t="shared" si="56"/>
        <v>167.99789434999548</v>
      </c>
      <c r="O68" s="114">
        <f t="shared" si="57"/>
        <v>6.4986483138927123E-3</v>
      </c>
      <c r="Q68" s="148">
        <v>0.13</v>
      </c>
      <c r="R68" s="149"/>
      <c r="S68" s="150">
        <f>S67*Q68</f>
        <v>26002.931366750003</v>
      </c>
      <c r="T68" s="151"/>
      <c r="U68" s="152">
        <f t="shared" si="1"/>
        <v>-16.272229999998672</v>
      </c>
      <c r="V68" s="114">
        <f t="shared" si="52"/>
        <v>-6.2539308474572977E-4</v>
      </c>
      <c r="X68" s="148">
        <v>0.13</v>
      </c>
      <c r="Y68" s="149"/>
      <c r="Z68" s="150">
        <f>Z67*X68</f>
        <v>26139.826566749998</v>
      </c>
      <c r="AA68" s="151"/>
      <c r="AB68" s="152">
        <f t="shared" si="3"/>
        <v>136.89519999999538</v>
      </c>
      <c r="AC68" s="114">
        <f t="shared" si="53"/>
        <v>5.2646064426045266E-3</v>
      </c>
      <c r="AE68" s="148">
        <v>0.13</v>
      </c>
      <c r="AF68" s="149"/>
      <c r="AG68" s="150">
        <f>AG67*AE68</f>
        <v>26258.656966750001</v>
      </c>
      <c r="AH68" s="151"/>
      <c r="AI68" s="152">
        <f t="shared" si="58"/>
        <v>118.83040000000256</v>
      </c>
      <c r="AJ68" s="114">
        <f t="shared" si="54"/>
        <v>4.5459521200938444E-3</v>
      </c>
      <c r="AL68" s="148">
        <v>0.13</v>
      </c>
      <c r="AM68" s="149"/>
      <c r="AN68" s="150">
        <f>AN67*AL68</f>
        <v>26318.207366750004</v>
      </c>
      <c r="AO68" s="151"/>
      <c r="AP68" s="152">
        <f t="shared" si="59"/>
        <v>59.550400000003719</v>
      </c>
      <c r="AQ68" s="114">
        <f t="shared" si="55"/>
        <v>2.267838757915508E-3</v>
      </c>
    </row>
    <row r="69" spans="1:43" s="85" customFormat="1" x14ac:dyDescent="0.2">
      <c r="B69" s="153" t="s">
        <v>53</v>
      </c>
      <c r="C69" s="79"/>
      <c r="D69" s="79"/>
      <c r="E69" s="79"/>
      <c r="F69" s="154"/>
      <c r="G69" s="155"/>
      <c r="H69" s="146">
        <f>H67+H68</f>
        <v>224706.63418240004</v>
      </c>
      <c r="I69" s="147"/>
      <c r="J69" s="147"/>
      <c r="K69" s="147"/>
      <c r="L69" s="150">
        <f>L67+L68</f>
        <v>226166.92357175003</v>
      </c>
      <c r="M69" s="151"/>
      <c r="N69" s="152">
        <f t="shared" si="56"/>
        <v>1460.2893893499859</v>
      </c>
      <c r="O69" s="114">
        <f t="shared" si="57"/>
        <v>6.498648313892825E-3</v>
      </c>
      <c r="Q69" s="147"/>
      <c r="R69" s="147"/>
      <c r="S69" s="150">
        <f>S67+S68</f>
        <v>226025.48034175002</v>
      </c>
      <c r="T69" s="151"/>
      <c r="U69" s="152">
        <f t="shared" si="1"/>
        <v>-141.44323000000441</v>
      </c>
      <c r="V69" s="114">
        <f t="shared" si="52"/>
        <v>-6.2539308474580035E-4</v>
      </c>
      <c r="X69" s="147"/>
      <c r="Y69" s="147"/>
      <c r="Z69" s="150">
        <f>Z67+Z68</f>
        <v>227215.41554175</v>
      </c>
      <c r="AA69" s="151"/>
      <c r="AB69" s="152">
        <f t="shared" si="3"/>
        <v>1189.9351999999781</v>
      </c>
      <c r="AC69" s="114">
        <f t="shared" si="53"/>
        <v>5.2646064426046064E-3</v>
      </c>
      <c r="AE69" s="147"/>
      <c r="AF69" s="147"/>
      <c r="AG69" s="150">
        <f>AG67+AG68</f>
        <v>228248.32594175002</v>
      </c>
      <c r="AH69" s="151"/>
      <c r="AI69" s="152">
        <f t="shared" si="58"/>
        <v>1032.9104000000225</v>
      </c>
      <c r="AJ69" s="114">
        <f t="shared" si="54"/>
        <v>4.5459521200938453E-3</v>
      </c>
      <c r="AL69" s="147"/>
      <c r="AM69" s="147"/>
      <c r="AN69" s="150">
        <f>AN67+AN68</f>
        <v>228765.95634175002</v>
      </c>
      <c r="AO69" s="151"/>
      <c r="AP69" s="152">
        <f t="shared" si="59"/>
        <v>517.63039999999455</v>
      </c>
      <c r="AQ69" s="114">
        <f t="shared" si="55"/>
        <v>2.2678387579153424E-3</v>
      </c>
    </row>
    <row r="70" spans="1:43" s="85" customFormat="1" ht="15.75" customHeight="1" x14ac:dyDescent="0.2">
      <c r="B70" s="269" t="s">
        <v>54</v>
      </c>
      <c r="C70" s="269"/>
      <c r="D70" s="269"/>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1:43" s="85" customFormat="1" ht="13.5" thickBot="1" x14ac:dyDescent="0.25">
      <c r="B71" s="266" t="s">
        <v>57</v>
      </c>
      <c r="C71" s="266"/>
      <c r="D71" s="266"/>
      <c r="E71" s="158"/>
      <c r="F71" s="159"/>
      <c r="G71" s="160"/>
      <c r="H71" s="161">
        <f>SUM(H69:H70)</f>
        <v>224706.63418240004</v>
      </c>
      <c r="I71" s="162"/>
      <c r="J71" s="162"/>
      <c r="K71" s="162"/>
      <c r="L71" s="163">
        <f>SUM(L69:L70)</f>
        <v>226166.92357175003</v>
      </c>
      <c r="M71" s="164"/>
      <c r="N71" s="165">
        <f t="shared" si="56"/>
        <v>1460.2893893499859</v>
      </c>
      <c r="O71" s="166">
        <f t="shared" si="57"/>
        <v>6.498648313892825E-3</v>
      </c>
      <c r="Q71" s="162"/>
      <c r="R71" s="162"/>
      <c r="S71" s="163">
        <f>SUM(S69:S70)</f>
        <v>226025.48034175002</v>
      </c>
      <c r="T71" s="164"/>
      <c r="U71" s="165">
        <f t="shared" si="1"/>
        <v>-141.44323000000441</v>
      </c>
      <c r="V71" s="166">
        <f t="shared" si="52"/>
        <v>-6.2539308474580035E-4</v>
      </c>
      <c r="X71" s="162"/>
      <c r="Y71" s="162"/>
      <c r="Z71" s="163">
        <f>SUM(Z69:Z70)</f>
        <v>227215.41554175</v>
      </c>
      <c r="AA71" s="164"/>
      <c r="AB71" s="165">
        <f t="shared" si="3"/>
        <v>1189.9351999999781</v>
      </c>
      <c r="AC71" s="166">
        <f t="shared" si="53"/>
        <v>5.2646064426046064E-3</v>
      </c>
      <c r="AE71" s="162"/>
      <c r="AF71" s="162"/>
      <c r="AG71" s="163">
        <f>SUM(AG69:AG70)</f>
        <v>228248.32594175002</v>
      </c>
      <c r="AH71" s="164"/>
      <c r="AI71" s="165">
        <f t="shared" si="58"/>
        <v>1032.9104000000225</v>
      </c>
      <c r="AJ71" s="166">
        <f t="shared" si="54"/>
        <v>4.5459521200938453E-3</v>
      </c>
      <c r="AL71" s="162"/>
      <c r="AM71" s="162"/>
      <c r="AN71" s="163">
        <f>SUM(AN69:AN70)</f>
        <v>228765.95634175002</v>
      </c>
      <c r="AO71" s="164"/>
      <c r="AP71" s="165">
        <f t="shared" si="59"/>
        <v>517.63039999999455</v>
      </c>
      <c r="AQ71" s="166">
        <f t="shared" si="55"/>
        <v>2.2678387579153424E-3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8:D49 D40:D46">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Option Button 1">
              <controlPr defaultSize="0" autoFill="0" autoLine="0" autoPict="0">
                <anchor moveWithCells="1">
                  <from>
                    <xdr:col>6</xdr:col>
                    <xdr:colOff>476250</xdr:colOff>
                    <xdr:row>16</xdr:row>
                    <xdr:rowOff>171450</xdr:rowOff>
                  </from>
                  <to>
                    <xdr:col>9</xdr:col>
                    <xdr:colOff>57150</xdr:colOff>
                    <xdr:row>18</xdr:row>
                    <xdr:rowOff>28575</xdr:rowOff>
                  </to>
                </anchor>
              </controlPr>
            </control>
          </mc:Choice>
        </mc:AlternateContent>
        <mc:AlternateContent xmlns:mc="http://schemas.openxmlformats.org/markup-compatibility/2006">
          <mc:Choice Requires="x14">
            <control shapeId="35842" r:id="rId5" name="Option Button 2">
              <controlPr defaultSize="0" autoFill="0" autoLine="0" autoPict="0">
                <anchor moveWithCells="1">
                  <from>
                    <xdr:col>9</xdr:col>
                    <xdr:colOff>361950</xdr:colOff>
                    <xdr:row>16</xdr:row>
                    <xdr:rowOff>114300</xdr:rowOff>
                  </from>
                  <to>
                    <xdr:col>14</xdr:col>
                    <xdr:colOff>504825</xdr:colOff>
                    <xdr:row>18</xdr:row>
                    <xdr:rowOff>133350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8"/>
  <sheetViews>
    <sheetView showGridLines="0" view="pageBreakPreview" topLeftCell="A41" zoomScale="70" zoomScaleNormal="85" zoomScaleSheetLayoutView="70"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10.5703125" style="6" bestFit="1" customWidth="1"/>
    <col min="8" max="8" width="17.5703125" style="6" bestFit="1" customWidth="1"/>
    <col min="9" max="9" width="2.85546875" style="6" customWidth="1"/>
    <col min="10" max="10" width="11.85546875" style="6" bestFit="1" customWidth="1"/>
    <col min="11" max="11" width="9.85546875" style="6" bestFit="1" customWidth="1"/>
    <col min="12" max="12" width="18" style="6" bestFit="1" customWidth="1"/>
    <col min="13" max="13" width="2.85546875" style="6" customWidth="1"/>
    <col min="14" max="14" width="15.5703125" style="6" bestFit="1" customWidth="1"/>
    <col min="15" max="15" width="12" style="6" bestFit="1" customWidth="1"/>
    <col min="16" max="16" width="3.85546875" style="6" customWidth="1"/>
    <col min="17" max="17" width="11.5703125" style="6" bestFit="1" customWidth="1"/>
    <col min="18" max="18" width="9.85546875" style="6" bestFit="1" customWidth="1"/>
    <col min="19" max="19" width="17.7109375" style="6" bestFit="1" customWidth="1"/>
    <col min="20" max="20" width="2.7109375" style="6" bestFit="1" customWidth="1"/>
    <col min="21" max="21" width="15.85546875" style="6" bestFit="1" customWidth="1"/>
    <col min="22" max="22" width="12" style="6" bestFit="1" customWidth="1"/>
    <col min="23" max="23" width="4.5703125" style="6" customWidth="1"/>
    <col min="24" max="24" width="11.85546875" style="6" bestFit="1" customWidth="1"/>
    <col min="25" max="25" width="9.85546875" style="6" bestFit="1" customWidth="1"/>
    <col min="26" max="26" width="17.7109375" style="6" bestFit="1" customWidth="1"/>
    <col min="27" max="27" width="2.7109375" style="6" bestFit="1" customWidth="1"/>
    <col min="28" max="28" width="14.85546875" style="6" bestFit="1" customWidth="1"/>
    <col min="29" max="29" width="12" style="6" bestFit="1" customWidth="1"/>
    <col min="30" max="30" width="4.5703125" style="6" customWidth="1"/>
    <col min="31" max="31" width="12" style="6" bestFit="1" customWidth="1"/>
    <col min="32" max="32" width="9.85546875" style="6" bestFit="1" customWidth="1"/>
    <col min="33" max="33" width="17.7109375" style="6" bestFit="1" customWidth="1"/>
    <col min="34" max="34" width="2.7109375" style="6" bestFit="1" customWidth="1"/>
    <col min="35" max="35" width="15.140625" style="6" bestFit="1" customWidth="1"/>
    <col min="36" max="36" width="12" style="6" bestFit="1" customWidth="1"/>
    <col min="37" max="37" width="4.5703125" style="6" customWidth="1"/>
    <col min="38" max="38" width="12" style="6" bestFit="1" customWidth="1"/>
    <col min="39" max="39" width="9.85546875" style="6" bestFit="1" customWidth="1"/>
    <col min="40" max="40" width="17.7109375" style="6" bestFit="1" customWidth="1"/>
    <col min="41" max="41" width="2.7109375" style="6" bestFit="1" customWidth="1"/>
    <col min="42" max="42" width="14.4257812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77</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4000000</v>
      </c>
      <c r="G18" s="12" t="s">
        <v>7</v>
      </c>
    </row>
    <row r="19" spans="2:43" x14ac:dyDescent="0.2">
      <c r="B19" s="11"/>
      <c r="F19" s="13">
        <v>7500</v>
      </c>
      <c r="G19" s="6" t="s">
        <v>73</v>
      </c>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182">
        <v>15231.32</v>
      </c>
      <c r="G23" s="25">
        <v>1</v>
      </c>
      <c r="H23" s="26">
        <f>G23*F23</f>
        <v>15231.32</v>
      </c>
      <c r="I23" s="27"/>
      <c r="J23" s="183">
        <f>+'Proposed Rates'!D11</f>
        <v>15231.32</v>
      </c>
      <c r="K23" s="29">
        <v>1</v>
      </c>
      <c r="L23" s="26">
        <f>K23*J23</f>
        <v>15231.32</v>
      </c>
      <c r="M23" s="27"/>
      <c r="N23" s="30">
        <f>L23-H23</f>
        <v>0</v>
      </c>
      <c r="O23" s="31">
        <f>IF((H23)=0,"",(N23/H23))</f>
        <v>0</v>
      </c>
      <c r="Q23" s="183">
        <f>+'Proposed Rates'!E11</f>
        <v>15231.32</v>
      </c>
      <c r="R23" s="29">
        <v>1</v>
      </c>
      <c r="S23" s="26">
        <f>R23*Q23</f>
        <v>15231.32</v>
      </c>
      <c r="T23" s="27"/>
      <c r="U23" s="30">
        <f>S23-L23</f>
        <v>0</v>
      </c>
      <c r="V23" s="31">
        <f>IF((L23)=0,"",(U23/L23))</f>
        <v>0</v>
      </c>
      <c r="X23" s="183">
        <f>+'Proposed Rates'!F11</f>
        <v>15231.32</v>
      </c>
      <c r="Y23" s="29">
        <v>1</v>
      </c>
      <c r="Z23" s="26">
        <f>Y23*X23</f>
        <v>15231.32</v>
      </c>
      <c r="AA23" s="27"/>
      <c r="AB23" s="30">
        <f>Z23-S23</f>
        <v>0</v>
      </c>
      <c r="AC23" s="31">
        <f>IF((S23)=0,"",(AB23/S23))</f>
        <v>0</v>
      </c>
      <c r="AE23" s="183">
        <f>+'Proposed Rates'!G11</f>
        <v>15231.32</v>
      </c>
      <c r="AF23" s="29">
        <v>1</v>
      </c>
      <c r="AG23" s="26">
        <f>AF23*AE23</f>
        <v>15231.32</v>
      </c>
      <c r="AH23" s="27"/>
      <c r="AI23" s="30">
        <f>AG23-Z23</f>
        <v>0</v>
      </c>
      <c r="AJ23" s="31">
        <f>IF((Z23)=0,"",(AI23/Z23))</f>
        <v>0</v>
      </c>
      <c r="AL23" s="183">
        <f>+'Proposed Rates'!H11</f>
        <v>15231.32</v>
      </c>
      <c r="AM23" s="29">
        <v>1</v>
      </c>
      <c r="AN23" s="26">
        <f>AM23*AL23</f>
        <v>15231.32</v>
      </c>
      <c r="AO23" s="27"/>
      <c r="AP23" s="30">
        <f>AN23-AG23</f>
        <v>0</v>
      </c>
      <c r="AQ23" s="31">
        <f>IF((AG23)=0,"",(AP23/AG23))</f>
        <v>0</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74</v>
      </c>
      <c r="E29" s="23"/>
      <c r="F29" s="24">
        <v>3.3129</v>
      </c>
      <c r="G29" s="51">
        <f>+$F$19</f>
        <v>7500</v>
      </c>
      <c r="H29" s="26">
        <f t="shared" si="0"/>
        <v>24846.75</v>
      </c>
      <c r="I29" s="27"/>
      <c r="J29" s="28">
        <f>+'Proposed Rates'!D24</f>
        <v>3.4813999999999998</v>
      </c>
      <c r="K29" s="51">
        <f>+$F$19</f>
        <v>7500</v>
      </c>
      <c r="L29" s="26">
        <f t="shared" si="9"/>
        <v>26110.5</v>
      </c>
      <c r="M29" s="27"/>
      <c r="N29" s="30">
        <f t="shared" si="10"/>
        <v>1263.75</v>
      </c>
      <c r="O29" s="31">
        <f t="shared" si="11"/>
        <v>5.0861782728123396E-2</v>
      </c>
      <c r="Q29" s="28">
        <f>+'Proposed Rates'!E24</f>
        <v>3.7204000000000002</v>
      </c>
      <c r="R29" s="51">
        <f>+$F$19</f>
        <v>7500</v>
      </c>
      <c r="S29" s="26">
        <f t="shared" si="12"/>
        <v>27903</v>
      </c>
      <c r="T29" s="27"/>
      <c r="U29" s="30">
        <f t="shared" si="1"/>
        <v>1792.5</v>
      </c>
      <c r="V29" s="31">
        <f t="shared" si="2"/>
        <v>6.865054288504624E-2</v>
      </c>
      <c r="X29" s="28">
        <f>+'Proposed Rates'!F24</f>
        <v>3.9695</v>
      </c>
      <c r="Y29" s="51">
        <f>+$F$19</f>
        <v>7500</v>
      </c>
      <c r="Z29" s="26">
        <f t="shared" si="13"/>
        <v>29771.25</v>
      </c>
      <c r="AA29" s="27"/>
      <c r="AB29" s="30">
        <f t="shared" si="3"/>
        <v>1868.25</v>
      </c>
      <c r="AC29" s="31">
        <f t="shared" si="4"/>
        <v>6.6955166111170847E-2</v>
      </c>
      <c r="AE29" s="28">
        <f>+'Proposed Rates'!G24</f>
        <v>4.1905999999999999</v>
      </c>
      <c r="AF29" s="51">
        <f>+$F$19</f>
        <v>7500</v>
      </c>
      <c r="AG29" s="26">
        <f t="shared" si="14"/>
        <v>31429.5</v>
      </c>
      <c r="AH29" s="27"/>
      <c r="AI29" s="30">
        <f t="shared" si="5"/>
        <v>1658.25</v>
      </c>
      <c r="AJ29" s="31">
        <f t="shared" si="6"/>
        <v>5.5699710290968638E-2</v>
      </c>
      <c r="AL29" s="28">
        <f>+'Proposed Rates'!H24</f>
        <v>4.3074000000000003</v>
      </c>
      <c r="AM29" s="51">
        <f>+$F$19</f>
        <v>7500</v>
      </c>
      <c r="AN29" s="26">
        <f t="shared" si="15"/>
        <v>32305.500000000004</v>
      </c>
      <c r="AO29" s="27"/>
      <c r="AP29" s="30">
        <f t="shared" si="7"/>
        <v>876.00000000000364</v>
      </c>
      <c r="AQ29" s="31">
        <f t="shared" si="8"/>
        <v>2.7871903784661024E-2</v>
      </c>
    </row>
    <row r="30" spans="2:43" x14ac:dyDescent="0.2">
      <c r="B30" s="21" t="s">
        <v>31</v>
      </c>
      <c r="C30" s="21"/>
      <c r="D30" s="22"/>
      <c r="E30" s="23"/>
      <c r="F30" s="24"/>
      <c r="G30" s="25">
        <f t="shared" ref="G30" si="16">$F$18</f>
        <v>4000000</v>
      </c>
      <c r="H30" s="26">
        <f t="shared" si="0"/>
        <v>0</v>
      </c>
      <c r="I30" s="27"/>
      <c r="J30" s="28"/>
      <c r="K30" s="25">
        <f t="shared" ref="K30:K38" si="17">$F$18</f>
        <v>4000000</v>
      </c>
      <c r="L30" s="26">
        <f t="shared" si="9"/>
        <v>0</v>
      </c>
      <c r="M30" s="27"/>
      <c r="N30" s="30">
        <f t="shared" si="10"/>
        <v>0</v>
      </c>
      <c r="O30" s="31" t="str">
        <f t="shared" si="11"/>
        <v/>
      </c>
      <c r="Q30" s="28"/>
      <c r="R30" s="25">
        <f t="shared" ref="R30:R38" si="18">$F$18</f>
        <v>4000000</v>
      </c>
      <c r="S30" s="26">
        <f t="shared" si="12"/>
        <v>0</v>
      </c>
      <c r="T30" s="27"/>
      <c r="U30" s="30">
        <f t="shared" si="1"/>
        <v>0</v>
      </c>
      <c r="V30" s="31" t="str">
        <f t="shared" si="2"/>
        <v/>
      </c>
      <c r="X30" s="28"/>
      <c r="Y30" s="25">
        <f t="shared" ref="Y30:Y38" si="19">$F$18</f>
        <v>4000000</v>
      </c>
      <c r="Z30" s="26">
        <f t="shared" si="13"/>
        <v>0</v>
      </c>
      <c r="AA30" s="27"/>
      <c r="AB30" s="30">
        <f t="shared" si="3"/>
        <v>0</v>
      </c>
      <c r="AC30" s="31" t="str">
        <f t="shared" si="4"/>
        <v/>
      </c>
      <c r="AE30" s="28"/>
      <c r="AF30" s="25">
        <f t="shared" ref="AF30:AF38" si="20">$F$18</f>
        <v>4000000</v>
      </c>
      <c r="AG30" s="26">
        <f t="shared" si="14"/>
        <v>0</v>
      </c>
      <c r="AH30" s="27"/>
      <c r="AI30" s="30">
        <f t="shared" si="5"/>
        <v>0</v>
      </c>
      <c r="AJ30" s="31" t="str">
        <f t="shared" si="6"/>
        <v/>
      </c>
      <c r="AL30" s="28"/>
      <c r="AM30" s="25">
        <f t="shared" ref="AM30:AM38" si="21">$F$18</f>
        <v>4000000</v>
      </c>
      <c r="AN30" s="26">
        <f t="shared" si="15"/>
        <v>0</v>
      </c>
      <c r="AO30" s="27"/>
      <c r="AP30" s="30">
        <f t="shared" si="7"/>
        <v>0</v>
      </c>
      <c r="AQ30" s="31" t="str">
        <f t="shared" si="8"/>
        <v/>
      </c>
    </row>
    <row r="31" spans="2:43" x14ac:dyDescent="0.2">
      <c r="B31" s="21" t="s">
        <v>32</v>
      </c>
      <c r="C31" s="21"/>
      <c r="D31" s="22" t="s">
        <v>74</v>
      </c>
      <c r="E31" s="23"/>
      <c r="F31" s="24">
        <v>0</v>
      </c>
      <c r="G31" s="51">
        <f>+$F$19</f>
        <v>7500</v>
      </c>
      <c r="H31" s="26">
        <f t="shared" si="0"/>
        <v>0</v>
      </c>
      <c r="I31" s="27"/>
      <c r="J31" s="185">
        <f>+'Proposed Rates'!D71</f>
        <v>-7.7109999999999998E-2</v>
      </c>
      <c r="K31" s="51">
        <f>+$F$19</f>
        <v>7500</v>
      </c>
      <c r="L31" s="26">
        <f t="shared" si="9"/>
        <v>-578.32499999999993</v>
      </c>
      <c r="M31" s="27"/>
      <c r="N31" s="30">
        <f t="shared" si="10"/>
        <v>-578.32499999999993</v>
      </c>
      <c r="O31" s="31" t="str">
        <f t="shared" si="11"/>
        <v/>
      </c>
      <c r="Q31" s="28"/>
      <c r="R31" s="51">
        <f>+$F$19</f>
        <v>7500</v>
      </c>
      <c r="S31" s="26">
        <f t="shared" si="12"/>
        <v>0</v>
      </c>
      <c r="T31" s="27"/>
      <c r="U31" s="30">
        <f t="shared" si="1"/>
        <v>578.32499999999993</v>
      </c>
      <c r="V31" s="31">
        <f t="shared" si="2"/>
        <v>-1</v>
      </c>
      <c r="X31" s="28"/>
      <c r="Y31" s="51">
        <f>+$F$19</f>
        <v>7500</v>
      </c>
      <c r="Z31" s="26">
        <f t="shared" si="13"/>
        <v>0</v>
      </c>
      <c r="AA31" s="27"/>
      <c r="AB31" s="30">
        <f t="shared" si="3"/>
        <v>0</v>
      </c>
      <c r="AC31" s="31" t="str">
        <f t="shared" si="4"/>
        <v/>
      </c>
      <c r="AE31" s="28"/>
      <c r="AF31" s="51">
        <f>+$F$19</f>
        <v>7500</v>
      </c>
      <c r="AG31" s="26">
        <f t="shared" si="14"/>
        <v>0</v>
      </c>
      <c r="AH31" s="27"/>
      <c r="AI31" s="30">
        <f t="shared" si="5"/>
        <v>0</v>
      </c>
      <c r="AJ31" s="31" t="str">
        <f t="shared" si="6"/>
        <v/>
      </c>
      <c r="AL31" s="28"/>
      <c r="AM31" s="51">
        <f>+$F$19</f>
        <v>7500</v>
      </c>
      <c r="AN31" s="26">
        <f t="shared" si="15"/>
        <v>0</v>
      </c>
      <c r="AO31" s="27"/>
      <c r="AP31" s="30">
        <f t="shared" si="7"/>
        <v>0</v>
      </c>
      <c r="AQ31" s="31" t="str">
        <f t="shared" si="8"/>
        <v/>
      </c>
    </row>
    <row r="32" spans="2:43" x14ac:dyDescent="0.2">
      <c r="B32" s="33"/>
      <c r="C32" s="21"/>
      <c r="D32" s="22"/>
      <c r="E32" s="23"/>
      <c r="F32" s="24"/>
      <c r="G32" s="25">
        <f t="shared" ref="G32:G38" si="22">$F$18</f>
        <v>4000000</v>
      </c>
      <c r="H32" s="26">
        <f t="shared" si="0"/>
        <v>0</v>
      </c>
      <c r="I32" s="27"/>
      <c r="J32" s="28"/>
      <c r="K32" s="25">
        <f t="shared" si="17"/>
        <v>4000000</v>
      </c>
      <c r="L32" s="26">
        <f t="shared" si="9"/>
        <v>0</v>
      </c>
      <c r="M32" s="27"/>
      <c r="N32" s="30">
        <f t="shared" si="10"/>
        <v>0</v>
      </c>
      <c r="O32" s="31" t="str">
        <f t="shared" si="11"/>
        <v/>
      </c>
      <c r="Q32" s="28"/>
      <c r="R32" s="25">
        <f t="shared" si="18"/>
        <v>4000000</v>
      </c>
      <c r="S32" s="26">
        <f t="shared" si="12"/>
        <v>0</v>
      </c>
      <c r="T32" s="27"/>
      <c r="U32" s="30">
        <f t="shared" si="1"/>
        <v>0</v>
      </c>
      <c r="V32" s="31" t="str">
        <f t="shared" si="2"/>
        <v/>
      </c>
      <c r="X32" s="28"/>
      <c r="Y32" s="25">
        <f t="shared" si="19"/>
        <v>4000000</v>
      </c>
      <c r="Z32" s="26">
        <f t="shared" si="13"/>
        <v>0</v>
      </c>
      <c r="AA32" s="27"/>
      <c r="AB32" s="30">
        <f t="shared" si="3"/>
        <v>0</v>
      </c>
      <c r="AC32" s="31" t="str">
        <f t="shared" si="4"/>
        <v/>
      </c>
      <c r="AE32" s="28"/>
      <c r="AF32" s="25">
        <f t="shared" si="20"/>
        <v>4000000</v>
      </c>
      <c r="AG32" s="26">
        <f t="shared" si="14"/>
        <v>0</v>
      </c>
      <c r="AH32" s="27"/>
      <c r="AI32" s="30">
        <f t="shared" si="5"/>
        <v>0</v>
      </c>
      <c r="AJ32" s="31" t="str">
        <f t="shared" si="6"/>
        <v/>
      </c>
      <c r="AL32" s="28"/>
      <c r="AM32" s="25">
        <f t="shared" si="21"/>
        <v>4000000</v>
      </c>
      <c r="AN32" s="26">
        <f t="shared" si="15"/>
        <v>0</v>
      </c>
      <c r="AO32" s="27"/>
      <c r="AP32" s="30">
        <f t="shared" si="7"/>
        <v>0</v>
      </c>
      <c r="AQ32" s="31" t="str">
        <f t="shared" si="8"/>
        <v/>
      </c>
    </row>
    <row r="33" spans="2:43" x14ac:dyDescent="0.2">
      <c r="B33" s="33"/>
      <c r="C33" s="21"/>
      <c r="D33" s="22"/>
      <c r="E33" s="23"/>
      <c r="F33" s="24"/>
      <c r="G33" s="25">
        <f t="shared" si="22"/>
        <v>4000000</v>
      </c>
      <c r="H33" s="26">
        <f t="shared" si="0"/>
        <v>0</v>
      </c>
      <c r="I33" s="27"/>
      <c r="J33" s="28"/>
      <c r="K33" s="25">
        <f t="shared" si="17"/>
        <v>4000000</v>
      </c>
      <c r="L33" s="26">
        <f t="shared" si="9"/>
        <v>0</v>
      </c>
      <c r="M33" s="27"/>
      <c r="N33" s="30">
        <f t="shared" si="10"/>
        <v>0</v>
      </c>
      <c r="O33" s="31" t="str">
        <f t="shared" si="11"/>
        <v/>
      </c>
      <c r="Q33" s="28"/>
      <c r="R33" s="25">
        <f t="shared" si="18"/>
        <v>4000000</v>
      </c>
      <c r="S33" s="26">
        <f t="shared" si="12"/>
        <v>0</v>
      </c>
      <c r="T33" s="27"/>
      <c r="U33" s="30">
        <f t="shared" si="1"/>
        <v>0</v>
      </c>
      <c r="V33" s="31" t="str">
        <f t="shared" si="2"/>
        <v/>
      </c>
      <c r="X33" s="28"/>
      <c r="Y33" s="25">
        <f t="shared" si="19"/>
        <v>4000000</v>
      </c>
      <c r="Z33" s="26">
        <f t="shared" si="13"/>
        <v>0</v>
      </c>
      <c r="AA33" s="27"/>
      <c r="AB33" s="30">
        <f t="shared" si="3"/>
        <v>0</v>
      </c>
      <c r="AC33" s="31" t="str">
        <f t="shared" si="4"/>
        <v/>
      </c>
      <c r="AE33" s="28"/>
      <c r="AF33" s="25">
        <f t="shared" si="20"/>
        <v>4000000</v>
      </c>
      <c r="AG33" s="26">
        <f t="shared" si="14"/>
        <v>0</v>
      </c>
      <c r="AH33" s="27"/>
      <c r="AI33" s="30">
        <f t="shared" si="5"/>
        <v>0</v>
      </c>
      <c r="AJ33" s="31" t="str">
        <f t="shared" si="6"/>
        <v/>
      </c>
      <c r="AL33" s="28"/>
      <c r="AM33" s="25">
        <f t="shared" si="21"/>
        <v>4000000</v>
      </c>
      <c r="AN33" s="26">
        <f t="shared" si="15"/>
        <v>0</v>
      </c>
      <c r="AO33" s="27"/>
      <c r="AP33" s="30">
        <f t="shared" si="7"/>
        <v>0</v>
      </c>
      <c r="AQ33" s="31" t="str">
        <f t="shared" si="8"/>
        <v/>
      </c>
    </row>
    <row r="34" spans="2:43" x14ac:dyDescent="0.2">
      <c r="B34" s="33"/>
      <c r="C34" s="21"/>
      <c r="D34" s="22"/>
      <c r="E34" s="23"/>
      <c r="F34" s="24"/>
      <c r="G34" s="25">
        <f t="shared" si="22"/>
        <v>4000000</v>
      </c>
      <c r="H34" s="26">
        <f t="shared" si="0"/>
        <v>0</v>
      </c>
      <c r="I34" s="27"/>
      <c r="J34" s="28"/>
      <c r="K34" s="25">
        <f t="shared" si="17"/>
        <v>4000000</v>
      </c>
      <c r="L34" s="26">
        <f t="shared" si="9"/>
        <v>0</v>
      </c>
      <c r="M34" s="27"/>
      <c r="N34" s="30">
        <f t="shared" si="10"/>
        <v>0</v>
      </c>
      <c r="O34" s="31" t="str">
        <f t="shared" si="11"/>
        <v/>
      </c>
      <c r="Q34" s="28"/>
      <c r="R34" s="25">
        <f t="shared" si="18"/>
        <v>4000000</v>
      </c>
      <c r="S34" s="26">
        <f t="shared" si="12"/>
        <v>0</v>
      </c>
      <c r="T34" s="27"/>
      <c r="U34" s="30">
        <f t="shared" si="1"/>
        <v>0</v>
      </c>
      <c r="V34" s="31" t="str">
        <f t="shared" si="2"/>
        <v/>
      </c>
      <c r="X34" s="28"/>
      <c r="Y34" s="25">
        <f t="shared" si="19"/>
        <v>4000000</v>
      </c>
      <c r="Z34" s="26">
        <f t="shared" si="13"/>
        <v>0</v>
      </c>
      <c r="AA34" s="27"/>
      <c r="AB34" s="30">
        <f t="shared" si="3"/>
        <v>0</v>
      </c>
      <c r="AC34" s="31" t="str">
        <f t="shared" si="4"/>
        <v/>
      </c>
      <c r="AE34" s="28"/>
      <c r="AF34" s="25">
        <f t="shared" si="20"/>
        <v>4000000</v>
      </c>
      <c r="AG34" s="26">
        <f t="shared" si="14"/>
        <v>0</v>
      </c>
      <c r="AH34" s="27"/>
      <c r="AI34" s="30">
        <f t="shared" si="5"/>
        <v>0</v>
      </c>
      <c r="AJ34" s="31" t="str">
        <f t="shared" si="6"/>
        <v/>
      </c>
      <c r="AL34" s="28"/>
      <c r="AM34" s="25">
        <f t="shared" si="21"/>
        <v>4000000</v>
      </c>
      <c r="AN34" s="26">
        <f t="shared" si="15"/>
        <v>0</v>
      </c>
      <c r="AO34" s="27"/>
      <c r="AP34" s="30">
        <f t="shared" si="7"/>
        <v>0</v>
      </c>
      <c r="AQ34" s="31" t="str">
        <f t="shared" si="8"/>
        <v/>
      </c>
    </row>
    <row r="35" spans="2:43" x14ac:dyDescent="0.2">
      <c r="B35" s="33"/>
      <c r="C35" s="21"/>
      <c r="D35" s="22"/>
      <c r="E35" s="23"/>
      <c r="F35" s="24"/>
      <c r="G35" s="25">
        <f t="shared" si="22"/>
        <v>4000000</v>
      </c>
      <c r="H35" s="26">
        <f t="shared" si="0"/>
        <v>0</v>
      </c>
      <c r="I35" s="27"/>
      <c r="J35" s="28"/>
      <c r="K35" s="25">
        <f t="shared" si="17"/>
        <v>4000000</v>
      </c>
      <c r="L35" s="26">
        <f t="shared" si="9"/>
        <v>0</v>
      </c>
      <c r="M35" s="27"/>
      <c r="N35" s="30">
        <f t="shared" si="10"/>
        <v>0</v>
      </c>
      <c r="O35" s="31" t="str">
        <f t="shared" si="11"/>
        <v/>
      </c>
      <c r="Q35" s="28"/>
      <c r="R35" s="25">
        <f t="shared" si="18"/>
        <v>4000000</v>
      </c>
      <c r="S35" s="26">
        <f t="shared" si="12"/>
        <v>0</v>
      </c>
      <c r="T35" s="27"/>
      <c r="U35" s="30">
        <f t="shared" si="1"/>
        <v>0</v>
      </c>
      <c r="V35" s="31" t="str">
        <f t="shared" si="2"/>
        <v/>
      </c>
      <c r="X35" s="28"/>
      <c r="Y35" s="25">
        <f t="shared" si="19"/>
        <v>4000000</v>
      </c>
      <c r="Z35" s="26">
        <f t="shared" si="13"/>
        <v>0</v>
      </c>
      <c r="AA35" s="27"/>
      <c r="AB35" s="30">
        <f t="shared" si="3"/>
        <v>0</v>
      </c>
      <c r="AC35" s="31" t="str">
        <f t="shared" si="4"/>
        <v/>
      </c>
      <c r="AE35" s="28"/>
      <c r="AF35" s="25">
        <f t="shared" si="20"/>
        <v>4000000</v>
      </c>
      <c r="AG35" s="26">
        <f t="shared" si="14"/>
        <v>0</v>
      </c>
      <c r="AH35" s="27"/>
      <c r="AI35" s="30">
        <f t="shared" si="5"/>
        <v>0</v>
      </c>
      <c r="AJ35" s="31" t="str">
        <f t="shared" si="6"/>
        <v/>
      </c>
      <c r="AL35" s="28"/>
      <c r="AM35" s="25">
        <f t="shared" si="21"/>
        <v>4000000</v>
      </c>
      <c r="AN35" s="26">
        <f t="shared" si="15"/>
        <v>0</v>
      </c>
      <c r="AO35" s="27"/>
      <c r="AP35" s="30">
        <f t="shared" si="7"/>
        <v>0</v>
      </c>
      <c r="AQ35" s="31" t="str">
        <f t="shared" si="8"/>
        <v/>
      </c>
    </row>
    <row r="36" spans="2:43" x14ac:dyDescent="0.2">
      <c r="B36" s="33"/>
      <c r="C36" s="21"/>
      <c r="D36" s="22"/>
      <c r="E36" s="23"/>
      <c r="F36" s="24"/>
      <c r="G36" s="25">
        <f t="shared" si="22"/>
        <v>4000000</v>
      </c>
      <c r="H36" s="26">
        <f t="shared" si="0"/>
        <v>0</v>
      </c>
      <c r="I36" s="27"/>
      <c r="J36" s="28"/>
      <c r="K36" s="25">
        <f t="shared" si="17"/>
        <v>4000000</v>
      </c>
      <c r="L36" s="26">
        <f t="shared" si="9"/>
        <v>0</v>
      </c>
      <c r="M36" s="27"/>
      <c r="N36" s="30">
        <f t="shared" si="10"/>
        <v>0</v>
      </c>
      <c r="O36" s="31" t="str">
        <f t="shared" si="11"/>
        <v/>
      </c>
      <c r="Q36" s="28"/>
      <c r="R36" s="25">
        <f t="shared" si="18"/>
        <v>4000000</v>
      </c>
      <c r="S36" s="26">
        <f t="shared" si="12"/>
        <v>0</v>
      </c>
      <c r="T36" s="27"/>
      <c r="U36" s="30">
        <f t="shared" si="1"/>
        <v>0</v>
      </c>
      <c r="V36" s="31" t="str">
        <f t="shared" si="2"/>
        <v/>
      </c>
      <c r="X36" s="28"/>
      <c r="Y36" s="25">
        <f t="shared" si="19"/>
        <v>4000000</v>
      </c>
      <c r="Z36" s="26">
        <f t="shared" si="13"/>
        <v>0</v>
      </c>
      <c r="AA36" s="27"/>
      <c r="AB36" s="30">
        <f t="shared" si="3"/>
        <v>0</v>
      </c>
      <c r="AC36" s="31" t="str">
        <f t="shared" si="4"/>
        <v/>
      </c>
      <c r="AE36" s="28"/>
      <c r="AF36" s="25">
        <f t="shared" si="20"/>
        <v>4000000</v>
      </c>
      <c r="AG36" s="26">
        <f t="shared" si="14"/>
        <v>0</v>
      </c>
      <c r="AH36" s="27"/>
      <c r="AI36" s="30">
        <f t="shared" si="5"/>
        <v>0</v>
      </c>
      <c r="AJ36" s="31" t="str">
        <f t="shared" si="6"/>
        <v/>
      </c>
      <c r="AL36" s="28"/>
      <c r="AM36" s="25">
        <f t="shared" si="21"/>
        <v>4000000</v>
      </c>
      <c r="AN36" s="26">
        <f t="shared" si="15"/>
        <v>0</v>
      </c>
      <c r="AO36" s="27"/>
      <c r="AP36" s="30">
        <f t="shared" si="7"/>
        <v>0</v>
      </c>
      <c r="AQ36" s="31" t="str">
        <f t="shared" si="8"/>
        <v/>
      </c>
    </row>
    <row r="37" spans="2:43" x14ac:dyDescent="0.2">
      <c r="B37" s="33"/>
      <c r="C37" s="21"/>
      <c r="D37" s="22"/>
      <c r="E37" s="23"/>
      <c r="F37" s="24"/>
      <c r="G37" s="25">
        <f t="shared" si="22"/>
        <v>4000000</v>
      </c>
      <c r="H37" s="26">
        <f t="shared" si="0"/>
        <v>0</v>
      </c>
      <c r="I37" s="27"/>
      <c r="J37" s="28"/>
      <c r="K37" s="25">
        <f t="shared" si="17"/>
        <v>4000000</v>
      </c>
      <c r="L37" s="26">
        <f t="shared" si="9"/>
        <v>0</v>
      </c>
      <c r="M37" s="27"/>
      <c r="N37" s="30">
        <f t="shared" si="10"/>
        <v>0</v>
      </c>
      <c r="O37" s="31" t="str">
        <f t="shared" si="11"/>
        <v/>
      </c>
      <c r="Q37" s="28"/>
      <c r="R37" s="25">
        <f t="shared" si="18"/>
        <v>4000000</v>
      </c>
      <c r="S37" s="26">
        <f t="shared" si="12"/>
        <v>0</v>
      </c>
      <c r="T37" s="27"/>
      <c r="U37" s="30">
        <f t="shared" si="1"/>
        <v>0</v>
      </c>
      <c r="V37" s="31" t="str">
        <f t="shared" si="2"/>
        <v/>
      </c>
      <c r="X37" s="28"/>
      <c r="Y37" s="25">
        <f t="shared" si="19"/>
        <v>4000000</v>
      </c>
      <c r="Z37" s="26">
        <f t="shared" si="13"/>
        <v>0</v>
      </c>
      <c r="AA37" s="27"/>
      <c r="AB37" s="30">
        <f t="shared" si="3"/>
        <v>0</v>
      </c>
      <c r="AC37" s="31" t="str">
        <f t="shared" si="4"/>
        <v/>
      </c>
      <c r="AE37" s="28"/>
      <c r="AF37" s="25">
        <f t="shared" si="20"/>
        <v>4000000</v>
      </c>
      <c r="AG37" s="26">
        <f t="shared" si="14"/>
        <v>0</v>
      </c>
      <c r="AH37" s="27"/>
      <c r="AI37" s="30">
        <f t="shared" si="5"/>
        <v>0</v>
      </c>
      <c r="AJ37" s="31" t="str">
        <f t="shared" si="6"/>
        <v/>
      </c>
      <c r="AL37" s="28"/>
      <c r="AM37" s="25">
        <f t="shared" si="21"/>
        <v>4000000</v>
      </c>
      <c r="AN37" s="26">
        <f t="shared" si="15"/>
        <v>0</v>
      </c>
      <c r="AO37" s="27"/>
      <c r="AP37" s="30">
        <f t="shared" si="7"/>
        <v>0</v>
      </c>
      <c r="AQ37" s="31" t="str">
        <f t="shared" si="8"/>
        <v/>
      </c>
    </row>
    <row r="38" spans="2:43" x14ac:dyDescent="0.2">
      <c r="B38" s="33"/>
      <c r="C38" s="21"/>
      <c r="D38" s="22"/>
      <c r="E38" s="23"/>
      <c r="F38" s="24"/>
      <c r="G38" s="25">
        <f t="shared" si="22"/>
        <v>4000000</v>
      </c>
      <c r="H38" s="26">
        <f t="shared" si="0"/>
        <v>0</v>
      </c>
      <c r="I38" s="27"/>
      <c r="J38" s="28"/>
      <c r="K38" s="25">
        <f t="shared" si="17"/>
        <v>4000000</v>
      </c>
      <c r="L38" s="26">
        <f t="shared" si="9"/>
        <v>0</v>
      </c>
      <c r="M38" s="27"/>
      <c r="N38" s="30">
        <f t="shared" si="10"/>
        <v>0</v>
      </c>
      <c r="O38" s="31" t="str">
        <f t="shared" si="11"/>
        <v/>
      </c>
      <c r="Q38" s="28"/>
      <c r="R38" s="25">
        <f t="shared" si="18"/>
        <v>4000000</v>
      </c>
      <c r="S38" s="26">
        <f t="shared" si="12"/>
        <v>0</v>
      </c>
      <c r="T38" s="27"/>
      <c r="U38" s="30">
        <f t="shared" si="1"/>
        <v>0</v>
      </c>
      <c r="V38" s="31" t="str">
        <f t="shared" si="2"/>
        <v/>
      </c>
      <c r="X38" s="28"/>
      <c r="Y38" s="25">
        <f t="shared" si="19"/>
        <v>4000000</v>
      </c>
      <c r="Z38" s="26">
        <f t="shared" si="13"/>
        <v>0</v>
      </c>
      <c r="AA38" s="27"/>
      <c r="AB38" s="30">
        <f t="shared" si="3"/>
        <v>0</v>
      </c>
      <c r="AC38" s="31" t="str">
        <f t="shared" si="4"/>
        <v/>
      </c>
      <c r="AE38" s="28"/>
      <c r="AF38" s="25">
        <f t="shared" si="20"/>
        <v>4000000</v>
      </c>
      <c r="AG38" s="26">
        <f t="shared" si="14"/>
        <v>0</v>
      </c>
      <c r="AH38" s="27"/>
      <c r="AI38" s="30">
        <f t="shared" si="5"/>
        <v>0</v>
      </c>
      <c r="AJ38" s="31" t="str">
        <f t="shared" si="6"/>
        <v/>
      </c>
      <c r="AL38" s="28"/>
      <c r="AM38" s="25">
        <f t="shared" si="21"/>
        <v>4000000</v>
      </c>
      <c r="AN38" s="26">
        <f t="shared" si="15"/>
        <v>0</v>
      </c>
      <c r="AO38" s="27"/>
      <c r="AP38" s="30">
        <f t="shared" si="7"/>
        <v>0</v>
      </c>
      <c r="AQ38" s="31" t="str">
        <f t="shared" si="8"/>
        <v/>
      </c>
    </row>
    <row r="39" spans="2:43" s="45" customFormat="1" x14ac:dyDescent="0.2">
      <c r="B39" s="34" t="s">
        <v>33</v>
      </c>
      <c r="C39" s="35"/>
      <c r="D39" s="36"/>
      <c r="E39" s="35"/>
      <c r="F39" s="37"/>
      <c r="G39" s="38"/>
      <c r="H39" s="39">
        <f>SUM(H23:H38)</f>
        <v>40078.07</v>
      </c>
      <c r="I39" s="40"/>
      <c r="J39" s="41"/>
      <c r="K39" s="42"/>
      <c r="L39" s="39">
        <f>SUM(L23:L38)</f>
        <v>40763.495000000003</v>
      </c>
      <c r="M39" s="40"/>
      <c r="N39" s="43">
        <f t="shared" si="10"/>
        <v>685.42500000000291</v>
      </c>
      <c r="O39" s="44">
        <f t="shared" si="11"/>
        <v>1.7102245691970767E-2</v>
      </c>
      <c r="Q39" s="41"/>
      <c r="R39" s="42"/>
      <c r="S39" s="39">
        <f>SUM(S23:S38)</f>
        <v>43134.32</v>
      </c>
      <c r="T39" s="40"/>
      <c r="U39" s="43">
        <f t="shared" si="1"/>
        <v>2370.8249999999971</v>
      </c>
      <c r="V39" s="44">
        <f t="shared" si="2"/>
        <v>5.816049384381778E-2</v>
      </c>
      <c r="X39" s="41"/>
      <c r="Y39" s="42"/>
      <c r="Z39" s="39">
        <f>SUM(Z23:Z38)</f>
        <v>45002.57</v>
      </c>
      <c r="AA39" s="40"/>
      <c r="AB39" s="43">
        <f t="shared" si="3"/>
        <v>1868.25</v>
      </c>
      <c r="AC39" s="44">
        <f t="shared" si="4"/>
        <v>4.3312378634924577E-2</v>
      </c>
      <c r="AE39" s="41"/>
      <c r="AF39" s="42"/>
      <c r="AG39" s="39">
        <f>SUM(AG23:AG38)</f>
        <v>46660.82</v>
      </c>
      <c r="AH39" s="40"/>
      <c r="AI39" s="43">
        <f t="shared" si="5"/>
        <v>1658.25</v>
      </c>
      <c r="AJ39" s="44">
        <f t="shared" si="6"/>
        <v>3.6847895575741564E-2</v>
      </c>
      <c r="AL39" s="41"/>
      <c r="AM39" s="42"/>
      <c r="AN39" s="39">
        <f>SUM(AN23:AN38)</f>
        <v>47536.820000000007</v>
      </c>
      <c r="AO39" s="40"/>
      <c r="AP39" s="43">
        <f t="shared" si="7"/>
        <v>876.00000000000728</v>
      </c>
      <c r="AQ39" s="44">
        <f t="shared" si="8"/>
        <v>1.87737806579483E-2</v>
      </c>
    </row>
    <row r="40" spans="2:43" ht="38.25" x14ac:dyDescent="0.2">
      <c r="B40" s="46" t="str">
        <f>+'&gt;50 (100)'!B40</f>
        <v>Deferral/Variance Account Disposition Rate Rider Class 1</v>
      </c>
      <c r="C40" s="21"/>
      <c r="D40" s="22" t="str">
        <f>+'&gt;50 (100)'!D40</f>
        <v>per kW</v>
      </c>
      <c r="E40" s="23"/>
      <c r="F40" s="24">
        <v>0</v>
      </c>
      <c r="G40" s="51">
        <f>+$F$19</f>
        <v>7500</v>
      </c>
      <c r="H40" s="26">
        <f>G40*F40</f>
        <v>0</v>
      </c>
      <c r="I40" s="27"/>
      <c r="J40" s="28">
        <f>+'Proposed Rates'!D42</f>
        <v>-0.46758</v>
      </c>
      <c r="K40" s="51">
        <f>+$F$19</f>
        <v>7500</v>
      </c>
      <c r="L40" s="26">
        <f>K40*J40</f>
        <v>-3506.85</v>
      </c>
      <c r="M40" s="27"/>
      <c r="N40" s="30">
        <f>L40-H40</f>
        <v>-3506.85</v>
      </c>
      <c r="O40" s="31" t="str">
        <f>IF((H40)=0,"",(N40/H40))</f>
        <v/>
      </c>
      <c r="Q40" s="28"/>
      <c r="R40" s="51">
        <f>+$F$19</f>
        <v>7500</v>
      </c>
      <c r="S40" s="26">
        <f>R40*Q40</f>
        <v>0</v>
      </c>
      <c r="T40" s="27"/>
      <c r="U40" s="30">
        <f t="shared" si="1"/>
        <v>3506.85</v>
      </c>
      <c r="V40" s="31">
        <f t="shared" si="2"/>
        <v>-1</v>
      </c>
      <c r="X40" s="28"/>
      <c r="Y40" s="51">
        <f>+$F$19</f>
        <v>7500</v>
      </c>
      <c r="Z40" s="26">
        <f>Y40*X40</f>
        <v>0</v>
      </c>
      <c r="AA40" s="27"/>
      <c r="AB40" s="30">
        <f t="shared" si="3"/>
        <v>0</v>
      </c>
      <c r="AC40" s="31" t="str">
        <f t="shared" si="4"/>
        <v/>
      </c>
      <c r="AE40" s="28"/>
      <c r="AF40" s="51">
        <f>+$F$19</f>
        <v>7500</v>
      </c>
      <c r="AG40" s="26">
        <f>AF40*AE40</f>
        <v>0</v>
      </c>
      <c r="AH40" s="27"/>
      <c r="AI40" s="30">
        <f t="shared" si="5"/>
        <v>0</v>
      </c>
      <c r="AJ40" s="31" t="str">
        <f t="shared" si="6"/>
        <v/>
      </c>
      <c r="AL40" s="28"/>
      <c r="AM40" s="51">
        <f>+$F$19</f>
        <v>7500</v>
      </c>
      <c r="AN40" s="26">
        <f>AM40*AL40</f>
        <v>0</v>
      </c>
      <c r="AO40" s="27"/>
      <c r="AP40" s="30">
        <f t="shared" si="7"/>
        <v>0</v>
      </c>
      <c r="AQ40" s="31" t="str">
        <f t="shared" si="8"/>
        <v/>
      </c>
    </row>
    <row r="41" spans="2:43" ht="38.25" x14ac:dyDescent="0.2">
      <c r="B41" s="46" t="str">
        <f>+'&gt;50 (100)'!B41</f>
        <v>Deferral/Variance Account Disposition Rate Rider Class 2</v>
      </c>
      <c r="C41" s="21"/>
      <c r="D41" s="22" t="str">
        <f>+'&gt;50 (100)'!D41</f>
        <v>per kW</v>
      </c>
      <c r="E41" s="23"/>
      <c r="F41" s="24"/>
      <c r="G41" s="51">
        <f>+F19</f>
        <v>7500</v>
      </c>
      <c r="H41" s="26">
        <f t="shared" ref="H41:H45" si="23">G41*F41</f>
        <v>0</v>
      </c>
      <c r="I41" s="47"/>
      <c r="J41" s="28">
        <f>+'Proposed Rates'!D56</f>
        <v>0.67249000000000003</v>
      </c>
      <c r="K41" s="51">
        <f>$G$41</f>
        <v>7500</v>
      </c>
      <c r="L41" s="26">
        <f t="shared" ref="L41:L45" si="24">K41*J41</f>
        <v>5043.6750000000002</v>
      </c>
      <c r="M41" s="48"/>
      <c r="N41" s="30">
        <f t="shared" ref="N41:N45" si="25">L41-H41</f>
        <v>5043.6750000000002</v>
      </c>
      <c r="O41" s="31" t="str">
        <f t="shared" ref="O41:O65" si="26">IF((H41)=0,"",(N41/H41))</f>
        <v/>
      </c>
      <c r="Q41" s="28"/>
      <c r="R41" s="51">
        <f>$G$41</f>
        <v>7500</v>
      </c>
      <c r="S41" s="26">
        <f t="shared" ref="S41:S43" si="27">R41*Q41</f>
        <v>0</v>
      </c>
      <c r="T41" s="48"/>
      <c r="U41" s="30">
        <f t="shared" si="1"/>
        <v>-5043.6750000000002</v>
      </c>
      <c r="V41" s="31">
        <f t="shared" si="2"/>
        <v>-1</v>
      </c>
      <c r="X41" s="28"/>
      <c r="Y41" s="51">
        <f>$G$41</f>
        <v>7500</v>
      </c>
      <c r="Z41" s="26">
        <f t="shared" ref="Z41:Z43" si="28">Y41*X41</f>
        <v>0</v>
      </c>
      <c r="AA41" s="48"/>
      <c r="AB41" s="30">
        <f t="shared" si="3"/>
        <v>0</v>
      </c>
      <c r="AC41" s="31" t="str">
        <f t="shared" si="4"/>
        <v/>
      </c>
      <c r="AE41" s="28"/>
      <c r="AF41" s="51">
        <f>$G$41</f>
        <v>7500</v>
      </c>
      <c r="AG41" s="26">
        <f t="shared" ref="AG41:AG43" si="29">AF41*AE41</f>
        <v>0</v>
      </c>
      <c r="AH41" s="48"/>
      <c r="AI41" s="30">
        <f t="shared" si="5"/>
        <v>0</v>
      </c>
      <c r="AJ41" s="31" t="str">
        <f t="shared" si="6"/>
        <v/>
      </c>
      <c r="AL41" s="28"/>
      <c r="AM41" s="51">
        <f>$G$41</f>
        <v>7500</v>
      </c>
      <c r="AN41" s="26">
        <f t="shared" ref="AN41:AN43" si="30">AM41*AL41</f>
        <v>0</v>
      </c>
      <c r="AO41" s="48"/>
      <c r="AP41" s="30">
        <f t="shared" si="7"/>
        <v>0</v>
      </c>
      <c r="AQ41" s="31" t="str">
        <f t="shared" si="8"/>
        <v/>
      </c>
    </row>
    <row r="42" spans="2:43" ht="38.25" x14ac:dyDescent="0.2">
      <c r="B42" s="46" t="str">
        <f>+'&gt;50 (100)'!B42</f>
        <v xml:space="preserve">Deferral/Variance Account Disposition Rate Rider -  Global Adjustment </v>
      </c>
      <c r="C42" s="21"/>
      <c r="D42" s="22" t="str">
        <f>+'&gt;50 (100)'!D42</f>
        <v>per kWh</v>
      </c>
      <c r="E42" s="23"/>
      <c r="F42" s="24"/>
      <c r="G42" s="25">
        <f t="shared" ref="G42:G43" si="31">$F$18</f>
        <v>4000000</v>
      </c>
      <c r="H42" s="26">
        <f t="shared" si="23"/>
        <v>0</v>
      </c>
      <c r="I42" s="47"/>
      <c r="J42" s="28">
        <f>+'Proposed Rates'!D85</f>
        <v>2.81E-3</v>
      </c>
      <c r="K42" s="25">
        <f t="shared" ref="K42" si="32">$F$18</f>
        <v>4000000</v>
      </c>
      <c r="L42" s="26">
        <f t="shared" si="24"/>
        <v>11240</v>
      </c>
      <c r="M42" s="48"/>
      <c r="N42" s="30">
        <f t="shared" si="25"/>
        <v>11240</v>
      </c>
      <c r="O42" s="31" t="str">
        <f t="shared" si="26"/>
        <v/>
      </c>
      <c r="Q42" s="28"/>
      <c r="R42" s="25">
        <f t="shared" ref="R42:R43" si="33">$F$18</f>
        <v>4000000</v>
      </c>
      <c r="S42" s="26">
        <f t="shared" si="27"/>
        <v>0</v>
      </c>
      <c r="T42" s="48"/>
      <c r="U42" s="30">
        <f t="shared" si="1"/>
        <v>-11240</v>
      </c>
      <c r="V42" s="31">
        <f t="shared" si="2"/>
        <v>-1</v>
      </c>
      <c r="X42" s="28"/>
      <c r="Y42" s="25">
        <f t="shared" ref="Y42:Y43" si="34">$F$18</f>
        <v>4000000</v>
      </c>
      <c r="Z42" s="26">
        <f t="shared" si="28"/>
        <v>0</v>
      </c>
      <c r="AA42" s="48"/>
      <c r="AB42" s="30">
        <f t="shared" si="3"/>
        <v>0</v>
      </c>
      <c r="AC42" s="31" t="str">
        <f t="shared" si="4"/>
        <v/>
      </c>
      <c r="AE42" s="28"/>
      <c r="AF42" s="25">
        <f t="shared" ref="AF42:AF43" si="35">$F$18</f>
        <v>4000000</v>
      </c>
      <c r="AG42" s="26">
        <f t="shared" si="29"/>
        <v>0</v>
      </c>
      <c r="AH42" s="48"/>
      <c r="AI42" s="30">
        <f t="shared" si="5"/>
        <v>0</v>
      </c>
      <c r="AJ42" s="31" t="str">
        <f t="shared" si="6"/>
        <v/>
      </c>
      <c r="AL42" s="28"/>
      <c r="AM42" s="25">
        <f t="shared" ref="AM42:AM43" si="36">$F$18</f>
        <v>4000000</v>
      </c>
      <c r="AN42" s="26">
        <f t="shared" si="30"/>
        <v>0</v>
      </c>
      <c r="AO42" s="48"/>
      <c r="AP42" s="30">
        <f t="shared" si="7"/>
        <v>0</v>
      </c>
      <c r="AQ42" s="31" t="str">
        <f t="shared" si="8"/>
        <v/>
      </c>
    </row>
    <row r="43" spans="2:43" ht="38.25" x14ac:dyDescent="0.2">
      <c r="B43" s="46" t="str">
        <f>+'&gt;50 (100)'!B43</f>
        <v>Deferral / Variance Accounts Balances (excluding Global Adj.) - NON-WMP</v>
      </c>
      <c r="C43" s="21"/>
      <c r="D43" s="22" t="s">
        <v>74</v>
      </c>
      <c r="E43" s="23"/>
      <c r="F43" s="24"/>
      <c r="G43" s="25">
        <f t="shared" si="31"/>
        <v>4000000</v>
      </c>
      <c r="H43" s="26">
        <f t="shared" si="23"/>
        <v>0</v>
      </c>
      <c r="I43" s="47"/>
      <c r="J43" s="28">
        <f>+'Proposed Rates'!D101</f>
        <v>-0.83478799999999997</v>
      </c>
      <c r="K43" s="51">
        <f>$G$41</f>
        <v>7500</v>
      </c>
      <c r="L43" s="26">
        <f t="shared" si="24"/>
        <v>-6260.91</v>
      </c>
      <c r="M43" s="48"/>
      <c r="N43" s="30">
        <f t="shared" si="25"/>
        <v>-6260.91</v>
      </c>
      <c r="O43" s="31" t="str">
        <f t="shared" si="26"/>
        <v/>
      </c>
      <c r="Q43" s="28"/>
      <c r="R43" s="25">
        <f t="shared" si="33"/>
        <v>4000000</v>
      </c>
      <c r="S43" s="26">
        <f t="shared" si="27"/>
        <v>0</v>
      </c>
      <c r="T43" s="48"/>
      <c r="U43" s="30">
        <f t="shared" si="1"/>
        <v>6260.91</v>
      </c>
      <c r="V43" s="31">
        <f t="shared" si="2"/>
        <v>-1</v>
      </c>
      <c r="X43" s="28"/>
      <c r="Y43" s="25">
        <f t="shared" si="34"/>
        <v>4000000</v>
      </c>
      <c r="Z43" s="26">
        <f t="shared" si="28"/>
        <v>0</v>
      </c>
      <c r="AA43" s="48"/>
      <c r="AB43" s="30">
        <f t="shared" si="3"/>
        <v>0</v>
      </c>
      <c r="AC43" s="31" t="str">
        <f t="shared" si="4"/>
        <v/>
      </c>
      <c r="AE43" s="28"/>
      <c r="AF43" s="25">
        <f t="shared" si="35"/>
        <v>4000000</v>
      </c>
      <c r="AG43" s="26">
        <f t="shared" si="29"/>
        <v>0</v>
      </c>
      <c r="AH43" s="48"/>
      <c r="AI43" s="30">
        <f t="shared" si="5"/>
        <v>0</v>
      </c>
      <c r="AJ43" s="31" t="str">
        <f t="shared" si="6"/>
        <v/>
      </c>
      <c r="AL43" s="28"/>
      <c r="AM43" s="25">
        <f t="shared" si="36"/>
        <v>4000000</v>
      </c>
      <c r="AN43" s="26">
        <f t="shared" si="30"/>
        <v>0</v>
      </c>
      <c r="AO43" s="48"/>
      <c r="AP43" s="30">
        <f t="shared" si="7"/>
        <v>0</v>
      </c>
      <c r="AQ43" s="31" t="str">
        <f t="shared" si="8"/>
        <v/>
      </c>
    </row>
    <row r="44" spans="2:43" x14ac:dyDescent="0.2">
      <c r="B44" s="49" t="s">
        <v>35</v>
      </c>
      <c r="C44" s="21"/>
      <c r="D44" s="22" t="s">
        <v>74</v>
      </c>
      <c r="E44" s="23"/>
      <c r="F44" s="50">
        <v>2.8330000000000001E-2</v>
      </c>
      <c r="G44" s="51">
        <f>+$F$19</f>
        <v>7500</v>
      </c>
      <c r="H44" s="26">
        <f>G44*F44</f>
        <v>212.47499999999999</v>
      </c>
      <c r="I44" s="27"/>
      <c r="J44" s="52">
        <v>3.04E-2</v>
      </c>
      <c r="K44" s="51">
        <f>+$F$19</f>
        <v>7500</v>
      </c>
      <c r="L44" s="26">
        <f>K44*J44</f>
        <v>228</v>
      </c>
      <c r="M44" s="27"/>
      <c r="N44" s="30">
        <f>L44-H44</f>
        <v>15.525000000000006</v>
      </c>
      <c r="O44" s="31">
        <f>IF((H44)=0,"",(N44/H44))</f>
        <v>7.3067419696434904E-2</v>
      </c>
      <c r="Q44" s="52">
        <v>3.0669999999999999E-2</v>
      </c>
      <c r="R44" s="51">
        <f>+$F$19</f>
        <v>7500</v>
      </c>
      <c r="S44" s="26">
        <f>R44*Q44</f>
        <v>230.02500000000001</v>
      </c>
      <c r="T44" s="27"/>
      <c r="U44" s="30">
        <f t="shared" si="1"/>
        <v>2.0250000000000057</v>
      </c>
      <c r="V44" s="31">
        <f t="shared" si="2"/>
        <v>8.8815789473684452E-3</v>
      </c>
      <c r="X44" s="52">
        <v>3.074E-2</v>
      </c>
      <c r="Y44" s="51">
        <f>+$F$19</f>
        <v>7500</v>
      </c>
      <c r="Z44" s="26">
        <f>Y44*X44</f>
        <v>230.55</v>
      </c>
      <c r="AA44" s="27"/>
      <c r="AB44" s="30">
        <f t="shared" si="3"/>
        <v>0.52500000000000568</v>
      </c>
      <c r="AC44" s="31">
        <f t="shared" si="4"/>
        <v>2.2823606129768752E-3</v>
      </c>
      <c r="AE44" s="52">
        <v>3.0769999999999999E-2</v>
      </c>
      <c r="AF44" s="51">
        <f>+$F$19</f>
        <v>7500</v>
      </c>
      <c r="AG44" s="26">
        <f>AF44*AE44</f>
        <v>230.77499999999998</v>
      </c>
      <c r="AH44" s="27"/>
      <c r="AI44" s="30">
        <f t="shared" si="5"/>
        <v>0.22499999999996589</v>
      </c>
      <c r="AJ44" s="31">
        <f t="shared" si="6"/>
        <v>9.7592713077408755E-4</v>
      </c>
      <c r="AL44" s="52">
        <v>3.0790000000000001E-2</v>
      </c>
      <c r="AM44" s="51">
        <f>+$F$19</f>
        <v>7500</v>
      </c>
      <c r="AN44" s="26">
        <f>AM44*AL44</f>
        <v>230.92500000000001</v>
      </c>
      <c r="AO44" s="27"/>
      <c r="AP44" s="30">
        <f t="shared" si="7"/>
        <v>0.15000000000003411</v>
      </c>
      <c r="AQ44" s="31">
        <f t="shared" si="8"/>
        <v>6.4998375040638766E-4</v>
      </c>
    </row>
    <row r="45" spans="2:43" x14ac:dyDescent="0.2">
      <c r="B45" s="49" t="s">
        <v>36</v>
      </c>
      <c r="C45" s="21"/>
      <c r="D45" s="22"/>
      <c r="E45" s="23"/>
      <c r="F45" s="53">
        <f>IF(ISBLANK(D16)=TRUE, 0, IF(D16="TOU", 0.64*$F$55+0.18*$F$56+0.18*$F$57, IF(AND(D16="non-TOU", G59&gt;0), F59,F58)))</f>
        <v>0.10214000000000001</v>
      </c>
      <c r="G45" s="54">
        <f>$F$18*(1+$F$74)-$F$18</f>
        <v>27599.999999999534</v>
      </c>
      <c r="H45" s="26">
        <f t="shared" si="23"/>
        <v>2819.0639999999526</v>
      </c>
      <c r="I45" s="27"/>
      <c r="J45" s="55">
        <f>0.64*$J$55+0.18*$J$56+0.18*$J$57</f>
        <v>0.10214000000000001</v>
      </c>
      <c r="K45" s="54">
        <f>$F$18*(1+$J$74)-$F$18</f>
        <v>24800</v>
      </c>
      <c r="L45" s="26">
        <f t="shared" si="24"/>
        <v>2533.0720000000001</v>
      </c>
      <c r="M45" s="27"/>
      <c r="N45" s="30">
        <f t="shared" si="25"/>
        <v>-285.99199999995244</v>
      </c>
      <c r="O45" s="31">
        <f t="shared" si="26"/>
        <v>-0.10144927536230368</v>
      </c>
      <c r="Q45" s="55">
        <f>0.64*$Q$55+0.18*$Q$56+0.18*$Q$57</f>
        <v>0.10214000000000001</v>
      </c>
      <c r="R45" s="54">
        <f>$F$18*(1+Q74)-$F$18</f>
        <v>24800</v>
      </c>
      <c r="S45" s="26">
        <f t="shared" ref="S45" si="37">R45*Q45</f>
        <v>2533.0720000000001</v>
      </c>
      <c r="T45" s="27"/>
      <c r="U45" s="30">
        <f t="shared" si="1"/>
        <v>0</v>
      </c>
      <c r="V45" s="31">
        <f t="shared" si="2"/>
        <v>0</v>
      </c>
      <c r="X45" s="55">
        <f>0.64*$X$55+0.18*$X$56+0.18*$X$57</f>
        <v>0.10214000000000001</v>
      </c>
      <c r="Y45" s="54">
        <f>$F$18*(1+X74)-$F$18</f>
        <v>24800</v>
      </c>
      <c r="Z45" s="26">
        <f t="shared" ref="Z45" si="38">Y45*X45</f>
        <v>2533.0720000000001</v>
      </c>
      <c r="AA45" s="27"/>
      <c r="AB45" s="30">
        <f t="shared" si="3"/>
        <v>0</v>
      </c>
      <c r="AC45" s="31">
        <f t="shared" si="4"/>
        <v>0</v>
      </c>
      <c r="AE45" s="55">
        <f>0.64*$AE$55+0.18*$AE$56+0.18*$AE$57</f>
        <v>0.10214000000000001</v>
      </c>
      <c r="AF45" s="54">
        <f>$F$18*(1+AE74)-$F$18</f>
        <v>24800</v>
      </c>
      <c r="AG45" s="26">
        <f t="shared" ref="AG45" si="39">AF45*AE45</f>
        <v>2533.0720000000001</v>
      </c>
      <c r="AH45" s="27"/>
      <c r="AI45" s="30">
        <f t="shared" si="5"/>
        <v>0</v>
      </c>
      <c r="AJ45" s="31">
        <f t="shared" si="6"/>
        <v>0</v>
      </c>
      <c r="AL45" s="55">
        <f>0.64*$AL$55+0.18*$AL$56+0.18*$AL$57</f>
        <v>0.10214000000000001</v>
      </c>
      <c r="AM45" s="54">
        <f>$F$18*(1+AL74)-$F$18</f>
        <v>24800</v>
      </c>
      <c r="AN45" s="26">
        <f t="shared" ref="AN45" si="40">AM45*AL45</f>
        <v>2533.0720000000001</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43109.608999999953</v>
      </c>
      <c r="I47" s="40"/>
      <c r="J47" s="59"/>
      <c r="K47" s="61"/>
      <c r="L47" s="60">
        <f>SUM(L40:L46)+L39</f>
        <v>50040.482000000004</v>
      </c>
      <c r="M47" s="40"/>
      <c r="N47" s="43">
        <f t="shared" ref="N47:N65" si="41">L47-H47</f>
        <v>6930.8730000000505</v>
      </c>
      <c r="O47" s="44">
        <f t="shared" si="26"/>
        <v>0.16077327446880946</v>
      </c>
      <c r="Q47" s="59"/>
      <c r="R47" s="61"/>
      <c r="S47" s="60">
        <f>SUM(S40:S46)+S39</f>
        <v>45897.417000000001</v>
      </c>
      <c r="T47" s="40"/>
      <c r="U47" s="43">
        <f t="shared" si="1"/>
        <v>-4143.0650000000023</v>
      </c>
      <c r="V47" s="44">
        <f t="shared" si="2"/>
        <v>-8.279426645011137E-2</v>
      </c>
      <c r="X47" s="59"/>
      <c r="Y47" s="61"/>
      <c r="Z47" s="60">
        <f>SUM(Z40:Z46)+Z39</f>
        <v>47766.192000000003</v>
      </c>
      <c r="AA47" s="40"/>
      <c r="AB47" s="43">
        <f t="shared" si="3"/>
        <v>1868.7750000000015</v>
      </c>
      <c r="AC47" s="44">
        <f t="shared" si="4"/>
        <v>4.0716343579857692E-2</v>
      </c>
      <c r="AE47" s="59"/>
      <c r="AF47" s="61"/>
      <c r="AG47" s="60">
        <f>SUM(AG40:AG46)+AG39</f>
        <v>49424.667000000001</v>
      </c>
      <c r="AH47" s="40"/>
      <c r="AI47" s="43">
        <f t="shared" si="5"/>
        <v>1658.4749999999985</v>
      </c>
      <c r="AJ47" s="44">
        <f t="shared" si="6"/>
        <v>3.4720686966212388E-2</v>
      </c>
      <c r="AL47" s="59"/>
      <c r="AM47" s="61"/>
      <c r="AN47" s="60">
        <f>SUM(AN40:AN46)+AN39</f>
        <v>50300.81700000001</v>
      </c>
      <c r="AO47" s="40"/>
      <c r="AP47" s="43">
        <f t="shared" si="7"/>
        <v>876.15000000000873</v>
      </c>
      <c r="AQ47" s="44">
        <f t="shared" si="8"/>
        <v>1.7726978312266804E-2</v>
      </c>
    </row>
    <row r="48" spans="2:43" x14ac:dyDescent="0.2">
      <c r="B48" s="27" t="s">
        <v>39</v>
      </c>
      <c r="C48" s="27"/>
      <c r="D48" s="62" t="s">
        <v>74</v>
      </c>
      <c r="E48" s="63"/>
      <c r="F48" s="28">
        <v>3.3462000000000001</v>
      </c>
      <c r="G48" s="64">
        <f>+$F$19</f>
        <v>7500</v>
      </c>
      <c r="H48" s="26">
        <f>G48*F48</f>
        <v>25096.5</v>
      </c>
      <c r="I48" s="27"/>
      <c r="J48" s="28">
        <f>+F48</f>
        <v>3.3462000000000001</v>
      </c>
      <c r="K48" s="64">
        <f>+$F$19</f>
        <v>7500</v>
      </c>
      <c r="L48" s="26">
        <f>K48*J48</f>
        <v>25096.5</v>
      </c>
      <c r="M48" s="27"/>
      <c r="N48" s="30">
        <f t="shared" si="41"/>
        <v>0</v>
      </c>
      <c r="O48" s="31">
        <f t="shared" si="26"/>
        <v>0</v>
      </c>
      <c r="Q48" s="28">
        <f>+$J48</f>
        <v>3.3462000000000001</v>
      </c>
      <c r="R48" s="64">
        <f>+$F$19</f>
        <v>7500</v>
      </c>
      <c r="S48" s="26">
        <f>R48*Q48</f>
        <v>25096.5</v>
      </c>
      <c r="T48" s="27"/>
      <c r="U48" s="30">
        <f t="shared" si="1"/>
        <v>0</v>
      </c>
      <c r="V48" s="31">
        <f t="shared" si="2"/>
        <v>0</v>
      </c>
      <c r="X48" s="28">
        <f>+$J48</f>
        <v>3.3462000000000001</v>
      </c>
      <c r="Y48" s="64">
        <f>+$F$19</f>
        <v>7500</v>
      </c>
      <c r="Z48" s="26">
        <f>Y48*X48</f>
        <v>25096.5</v>
      </c>
      <c r="AA48" s="27"/>
      <c r="AB48" s="30">
        <f t="shared" si="3"/>
        <v>0</v>
      </c>
      <c r="AC48" s="31">
        <f t="shared" si="4"/>
        <v>0</v>
      </c>
      <c r="AE48" s="28">
        <f>+$J48</f>
        <v>3.3462000000000001</v>
      </c>
      <c r="AF48" s="64">
        <f>+$F$19</f>
        <v>7500</v>
      </c>
      <c r="AG48" s="26">
        <f>AF48*AE48</f>
        <v>25096.5</v>
      </c>
      <c r="AH48" s="27"/>
      <c r="AI48" s="30">
        <f t="shared" si="5"/>
        <v>0</v>
      </c>
      <c r="AJ48" s="31">
        <f t="shared" si="6"/>
        <v>0</v>
      </c>
      <c r="AL48" s="28">
        <f>+$J48</f>
        <v>3.3462000000000001</v>
      </c>
      <c r="AM48" s="64">
        <f>+$F$19</f>
        <v>7500</v>
      </c>
      <c r="AN48" s="26">
        <f>AM48*AL48</f>
        <v>25096.5</v>
      </c>
      <c r="AO48" s="27"/>
      <c r="AP48" s="30">
        <f t="shared" si="7"/>
        <v>0</v>
      </c>
      <c r="AQ48" s="31">
        <f t="shared" si="8"/>
        <v>0</v>
      </c>
    </row>
    <row r="49" spans="2:43" ht="25.5" x14ac:dyDescent="0.2">
      <c r="B49" s="66" t="s">
        <v>40</v>
      </c>
      <c r="C49" s="27"/>
      <c r="D49" s="62" t="s">
        <v>74</v>
      </c>
      <c r="E49" s="63"/>
      <c r="F49" s="28">
        <v>1.9535</v>
      </c>
      <c r="G49" s="64">
        <f>G48</f>
        <v>7500</v>
      </c>
      <c r="H49" s="26">
        <f>G49*F49</f>
        <v>14651.25</v>
      </c>
      <c r="I49" s="27"/>
      <c r="J49" s="28">
        <f>+F49</f>
        <v>1.9535</v>
      </c>
      <c r="K49" s="64">
        <f>K48</f>
        <v>7500</v>
      </c>
      <c r="L49" s="26">
        <f>K49*J49</f>
        <v>14651.25</v>
      </c>
      <c r="M49" s="27"/>
      <c r="N49" s="30">
        <f t="shared" si="41"/>
        <v>0</v>
      </c>
      <c r="O49" s="31">
        <f t="shared" si="26"/>
        <v>0</v>
      </c>
      <c r="Q49" s="28">
        <f>+$J49</f>
        <v>1.9535</v>
      </c>
      <c r="R49" s="64">
        <f>R48</f>
        <v>7500</v>
      </c>
      <c r="S49" s="26">
        <f>R49*Q49</f>
        <v>14651.25</v>
      </c>
      <c r="T49" s="27"/>
      <c r="U49" s="30">
        <f t="shared" si="1"/>
        <v>0</v>
      </c>
      <c r="V49" s="31">
        <f t="shared" si="2"/>
        <v>0</v>
      </c>
      <c r="X49" s="28">
        <f>+$J49</f>
        <v>1.9535</v>
      </c>
      <c r="Y49" s="64">
        <f>Y48</f>
        <v>7500</v>
      </c>
      <c r="Z49" s="26">
        <f>Y49*X49</f>
        <v>14651.25</v>
      </c>
      <c r="AA49" s="27"/>
      <c r="AB49" s="30">
        <f t="shared" si="3"/>
        <v>0</v>
      </c>
      <c r="AC49" s="31">
        <f t="shared" si="4"/>
        <v>0</v>
      </c>
      <c r="AE49" s="28">
        <f>+$J49</f>
        <v>1.9535</v>
      </c>
      <c r="AF49" s="64">
        <f>AF48</f>
        <v>7500</v>
      </c>
      <c r="AG49" s="26">
        <f>AF49*AE49</f>
        <v>14651.25</v>
      </c>
      <c r="AH49" s="27"/>
      <c r="AI49" s="30">
        <f t="shared" si="5"/>
        <v>0</v>
      </c>
      <c r="AJ49" s="31">
        <f t="shared" si="6"/>
        <v>0</v>
      </c>
      <c r="AL49" s="28">
        <f>+$J49</f>
        <v>1.9535</v>
      </c>
      <c r="AM49" s="64">
        <f>AM48</f>
        <v>7500</v>
      </c>
      <c r="AN49" s="26">
        <f>AM49*AL49</f>
        <v>14651.25</v>
      </c>
      <c r="AO49" s="27"/>
      <c r="AP49" s="30">
        <f t="shared" si="7"/>
        <v>0</v>
      </c>
      <c r="AQ49" s="31">
        <f t="shared" si="8"/>
        <v>0</v>
      </c>
    </row>
    <row r="50" spans="2:43" ht="25.5" x14ac:dyDescent="0.2">
      <c r="B50" s="56" t="s">
        <v>41</v>
      </c>
      <c r="C50" s="35"/>
      <c r="D50" s="35"/>
      <c r="E50" s="35"/>
      <c r="F50" s="67"/>
      <c r="G50" s="59"/>
      <c r="H50" s="60">
        <f>SUM(H47:H49)</f>
        <v>82857.358999999953</v>
      </c>
      <c r="I50" s="68"/>
      <c r="J50" s="69"/>
      <c r="K50" s="59"/>
      <c r="L50" s="60">
        <f>SUM(L47:L49)</f>
        <v>89788.232000000004</v>
      </c>
      <c r="M50" s="68"/>
      <c r="N50" s="43">
        <f t="shared" si="41"/>
        <v>6930.8730000000505</v>
      </c>
      <c r="O50" s="44">
        <f t="shared" si="26"/>
        <v>8.3648249034826885E-2</v>
      </c>
      <c r="Q50" s="69"/>
      <c r="R50" s="59"/>
      <c r="S50" s="60">
        <f>SUM(S47:S49)</f>
        <v>85645.167000000001</v>
      </c>
      <c r="T50" s="68"/>
      <c r="U50" s="43">
        <f t="shared" si="1"/>
        <v>-4143.0650000000023</v>
      </c>
      <c r="V50" s="44">
        <f t="shared" si="2"/>
        <v>-4.6142628134163532E-2</v>
      </c>
      <c r="X50" s="69"/>
      <c r="Y50" s="59"/>
      <c r="Z50" s="60">
        <f>SUM(Z47:Z49)</f>
        <v>87513.94200000001</v>
      </c>
      <c r="AA50" s="68"/>
      <c r="AB50" s="43">
        <f t="shared" si="3"/>
        <v>1868.7750000000087</v>
      </c>
      <c r="AC50" s="44">
        <f t="shared" si="4"/>
        <v>2.1819970296747846E-2</v>
      </c>
      <c r="AE50" s="69"/>
      <c r="AF50" s="59"/>
      <c r="AG50" s="60">
        <f>SUM(AG47:AG49)</f>
        <v>89172.417000000001</v>
      </c>
      <c r="AH50" s="68"/>
      <c r="AI50" s="43">
        <f t="shared" si="5"/>
        <v>1658.4749999999913</v>
      </c>
      <c r="AJ50" s="44">
        <f t="shared" si="6"/>
        <v>1.8950980404927834E-2</v>
      </c>
      <c r="AL50" s="69"/>
      <c r="AM50" s="59"/>
      <c r="AN50" s="60">
        <f>SUM(AN47:AN49)</f>
        <v>90048.56700000001</v>
      </c>
      <c r="AO50" s="68"/>
      <c r="AP50" s="43">
        <f t="shared" si="7"/>
        <v>876.15000000000873</v>
      </c>
      <c r="AQ50" s="44">
        <f t="shared" si="8"/>
        <v>9.8253476744945556E-3</v>
      </c>
    </row>
    <row r="51" spans="2:43" ht="25.5" x14ac:dyDescent="0.2">
      <c r="B51" s="71" t="s">
        <v>42</v>
      </c>
      <c r="C51" s="21"/>
      <c r="D51" s="22" t="s">
        <v>30</v>
      </c>
      <c r="E51" s="23"/>
      <c r="F51" s="72">
        <v>4.4000000000000003E-3</v>
      </c>
      <c r="G51" s="64">
        <f>+$F$18+G45</f>
        <v>4027599.9999999995</v>
      </c>
      <c r="H51" s="73">
        <f t="shared" ref="H51:H57" si="42">G51*F51</f>
        <v>17721.439999999999</v>
      </c>
      <c r="I51" s="27"/>
      <c r="J51" s="72">
        <v>4.4000000000000003E-3</v>
      </c>
      <c r="K51" s="64">
        <f>+$F$18+K45</f>
        <v>4024800</v>
      </c>
      <c r="L51" s="73">
        <f t="shared" ref="L51:L57" si="43">K51*J51</f>
        <v>17709.120000000003</v>
      </c>
      <c r="M51" s="27"/>
      <c r="N51" s="30">
        <f t="shared" si="41"/>
        <v>-12.319999999996071</v>
      </c>
      <c r="O51" s="74">
        <f t="shared" si="26"/>
        <v>-6.9520309861930362E-4</v>
      </c>
      <c r="Q51" s="72">
        <f>+J51</f>
        <v>4.4000000000000003E-3</v>
      </c>
      <c r="R51" s="64">
        <f>+$F$18+R45</f>
        <v>4024800</v>
      </c>
      <c r="S51" s="73">
        <f t="shared" ref="S51:S57" si="44">R51*Q51</f>
        <v>17709.120000000003</v>
      </c>
      <c r="T51" s="27"/>
      <c r="U51" s="30">
        <f t="shared" si="1"/>
        <v>0</v>
      </c>
      <c r="V51" s="74">
        <f t="shared" si="2"/>
        <v>0</v>
      </c>
      <c r="X51" s="72">
        <f>+Q51</f>
        <v>4.4000000000000003E-3</v>
      </c>
      <c r="Y51" s="64">
        <f>+$F$18+Y45</f>
        <v>4024800</v>
      </c>
      <c r="Z51" s="73">
        <f t="shared" ref="Z51:Z57" si="45">Y51*X51</f>
        <v>17709.120000000003</v>
      </c>
      <c r="AA51" s="27"/>
      <c r="AB51" s="30">
        <f t="shared" si="3"/>
        <v>0</v>
      </c>
      <c r="AC51" s="74">
        <f t="shared" si="4"/>
        <v>0</v>
      </c>
      <c r="AE51" s="72">
        <f>+X51</f>
        <v>4.4000000000000003E-3</v>
      </c>
      <c r="AF51" s="64">
        <f>+$F$18+AF45</f>
        <v>4024800</v>
      </c>
      <c r="AG51" s="73">
        <f t="shared" ref="AG51:AG57" si="46">AF51*AE51</f>
        <v>17709.120000000003</v>
      </c>
      <c r="AH51" s="27"/>
      <c r="AI51" s="30">
        <f t="shared" si="5"/>
        <v>0</v>
      </c>
      <c r="AJ51" s="74">
        <f t="shared" si="6"/>
        <v>0</v>
      </c>
      <c r="AL51" s="72">
        <f>+AE51</f>
        <v>4.4000000000000003E-3</v>
      </c>
      <c r="AM51" s="64">
        <f>+$F$18+AM45</f>
        <v>4024800</v>
      </c>
      <c r="AN51" s="73">
        <f t="shared" ref="AN51:AN57" si="47">AM51*AL51</f>
        <v>17709.120000000003</v>
      </c>
      <c r="AO51" s="27"/>
      <c r="AP51" s="30">
        <f t="shared" si="7"/>
        <v>0</v>
      </c>
      <c r="AQ51" s="74">
        <f t="shared" si="8"/>
        <v>0</v>
      </c>
    </row>
    <row r="52" spans="2:43" ht="25.5" x14ac:dyDescent="0.2">
      <c r="B52" s="71" t="s">
        <v>43</v>
      </c>
      <c r="C52" s="21"/>
      <c r="D52" s="22" t="s">
        <v>30</v>
      </c>
      <c r="E52" s="23"/>
      <c r="F52" s="72">
        <v>1.2999999999999999E-3</v>
      </c>
      <c r="G52" s="64">
        <f>G51</f>
        <v>4027599.9999999995</v>
      </c>
      <c r="H52" s="73">
        <f t="shared" si="42"/>
        <v>5235.8799999999992</v>
      </c>
      <c r="I52" s="27"/>
      <c r="J52" s="72">
        <v>1.2999999999999999E-3</v>
      </c>
      <c r="K52" s="64">
        <f>K51</f>
        <v>4024800</v>
      </c>
      <c r="L52" s="73">
        <f t="shared" si="43"/>
        <v>5232.24</v>
      </c>
      <c r="M52" s="27"/>
      <c r="N52" s="30">
        <f t="shared" si="41"/>
        <v>-3.6399999999994179</v>
      </c>
      <c r="O52" s="74">
        <f t="shared" si="26"/>
        <v>-6.9520309861941421E-4</v>
      </c>
      <c r="Q52" s="72">
        <f>+J52</f>
        <v>1.2999999999999999E-3</v>
      </c>
      <c r="R52" s="64">
        <f>R51</f>
        <v>4024800</v>
      </c>
      <c r="S52" s="73">
        <f t="shared" si="44"/>
        <v>5232.24</v>
      </c>
      <c r="T52" s="27"/>
      <c r="U52" s="30">
        <f t="shared" si="1"/>
        <v>0</v>
      </c>
      <c r="V52" s="74">
        <f t="shared" si="2"/>
        <v>0</v>
      </c>
      <c r="X52" s="72">
        <f>+Q52</f>
        <v>1.2999999999999999E-3</v>
      </c>
      <c r="Y52" s="64">
        <f>Y51</f>
        <v>4024800</v>
      </c>
      <c r="Z52" s="73">
        <f t="shared" si="45"/>
        <v>5232.24</v>
      </c>
      <c r="AA52" s="27"/>
      <c r="AB52" s="30">
        <f t="shared" si="3"/>
        <v>0</v>
      </c>
      <c r="AC52" s="74">
        <f t="shared" si="4"/>
        <v>0</v>
      </c>
      <c r="AE52" s="72">
        <f>+X52</f>
        <v>1.2999999999999999E-3</v>
      </c>
      <c r="AF52" s="64">
        <f>AF51</f>
        <v>4024800</v>
      </c>
      <c r="AG52" s="73">
        <f t="shared" si="46"/>
        <v>5232.24</v>
      </c>
      <c r="AH52" s="27"/>
      <c r="AI52" s="30">
        <f t="shared" si="5"/>
        <v>0</v>
      </c>
      <c r="AJ52" s="74">
        <f t="shared" si="6"/>
        <v>0</v>
      </c>
      <c r="AL52" s="72">
        <f>+AE52</f>
        <v>1.2999999999999999E-3</v>
      </c>
      <c r="AM52" s="64">
        <f>AM51</f>
        <v>4024800</v>
      </c>
      <c r="AN52" s="73">
        <f t="shared" si="47"/>
        <v>5232.24</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4000000</v>
      </c>
      <c r="H54" s="73">
        <f t="shared" si="42"/>
        <v>27760</v>
      </c>
      <c r="I54" s="27"/>
      <c r="J54" s="72">
        <f>+F54</f>
        <v>6.94E-3</v>
      </c>
      <c r="K54" s="76">
        <f>$F$18</f>
        <v>4000000</v>
      </c>
      <c r="L54" s="73">
        <f t="shared" si="43"/>
        <v>27760</v>
      </c>
      <c r="M54" s="27"/>
      <c r="N54" s="30">
        <f t="shared" si="41"/>
        <v>0</v>
      </c>
      <c r="O54" s="74">
        <f t="shared" si="26"/>
        <v>0</v>
      </c>
      <c r="Q54" s="72">
        <f>+J54</f>
        <v>6.94E-3</v>
      </c>
      <c r="R54" s="76">
        <f>$F$18</f>
        <v>4000000</v>
      </c>
      <c r="S54" s="73">
        <f t="shared" si="44"/>
        <v>27760</v>
      </c>
      <c r="T54" s="27"/>
      <c r="U54" s="30">
        <f t="shared" si="1"/>
        <v>0</v>
      </c>
      <c r="V54" s="74">
        <f t="shared" si="2"/>
        <v>0</v>
      </c>
      <c r="X54" s="72">
        <f>+Q54</f>
        <v>6.94E-3</v>
      </c>
      <c r="Y54" s="76">
        <f>$F$18</f>
        <v>4000000</v>
      </c>
      <c r="Z54" s="73">
        <f t="shared" si="45"/>
        <v>27760</v>
      </c>
      <c r="AA54" s="27"/>
      <c r="AB54" s="30">
        <f t="shared" si="3"/>
        <v>0</v>
      </c>
      <c r="AC54" s="74">
        <f t="shared" si="4"/>
        <v>0</v>
      </c>
      <c r="AE54" s="72">
        <f>+X54</f>
        <v>6.94E-3</v>
      </c>
      <c r="AF54" s="76">
        <f>$F$18</f>
        <v>4000000</v>
      </c>
      <c r="AG54" s="73">
        <f t="shared" si="46"/>
        <v>27760</v>
      </c>
      <c r="AH54" s="27"/>
      <c r="AI54" s="30">
        <f t="shared" si="5"/>
        <v>0</v>
      </c>
      <c r="AJ54" s="74">
        <f t="shared" si="6"/>
        <v>0</v>
      </c>
      <c r="AL54" s="72">
        <f>+AE54</f>
        <v>6.94E-3</v>
      </c>
      <c r="AM54" s="76">
        <f>$F$18</f>
        <v>4000000</v>
      </c>
      <c r="AN54" s="73">
        <f t="shared" si="47"/>
        <v>27760</v>
      </c>
      <c r="AO54" s="27"/>
      <c r="AP54" s="30">
        <f t="shared" si="7"/>
        <v>0</v>
      </c>
      <c r="AQ54" s="74">
        <f t="shared" si="8"/>
        <v>0</v>
      </c>
    </row>
    <row r="55" spans="2:43" x14ac:dyDescent="0.2">
      <c r="B55" s="49" t="s">
        <v>46</v>
      </c>
      <c r="C55" s="21"/>
      <c r="D55" s="22"/>
      <c r="E55" s="23"/>
      <c r="F55" s="72">
        <v>0.08</v>
      </c>
      <c r="G55" s="77">
        <f>0.64*$F$18</f>
        <v>2560000</v>
      </c>
      <c r="H55" s="73">
        <f t="shared" si="42"/>
        <v>204800</v>
      </c>
      <c r="I55" s="27"/>
      <c r="J55" s="72">
        <v>0.08</v>
      </c>
      <c r="K55" s="77">
        <f>$G$55</f>
        <v>2560000</v>
      </c>
      <c r="L55" s="73">
        <f t="shared" si="43"/>
        <v>204800</v>
      </c>
      <c r="M55" s="27"/>
      <c r="N55" s="30">
        <f t="shared" si="41"/>
        <v>0</v>
      </c>
      <c r="O55" s="74">
        <f t="shared" si="26"/>
        <v>0</v>
      </c>
      <c r="Q55" s="72">
        <v>0.08</v>
      </c>
      <c r="R55" s="77">
        <f>$G$55</f>
        <v>2560000</v>
      </c>
      <c r="S55" s="73">
        <f t="shared" si="44"/>
        <v>204800</v>
      </c>
      <c r="T55" s="27"/>
      <c r="U55" s="30">
        <f t="shared" si="1"/>
        <v>0</v>
      </c>
      <c r="V55" s="74">
        <f t="shared" si="2"/>
        <v>0</v>
      </c>
      <c r="X55" s="72">
        <v>0.08</v>
      </c>
      <c r="Y55" s="77">
        <f>$G$55</f>
        <v>2560000</v>
      </c>
      <c r="Z55" s="73">
        <f t="shared" si="45"/>
        <v>204800</v>
      </c>
      <c r="AA55" s="27"/>
      <c r="AB55" s="30">
        <f t="shared" si="3"/>
        <v>0</v>
      </c>
      <c r="AC55" s="74">
        <f t="shared" si="4"/>
        <v>0</v>
      </c>
      <c r="AE55" s="72">
        <v>0.08</v>
      </c>
      <c r="AF55" s="77">
        <f>$G$55</f>
        <v>2560000</v>
      </c>
      <c r="AG55" s="73">
        <f t="shared" si="46"/>
        <v>204800</v>
      </c>
      <c r="AH55" s="27"/>
      <c r="AI55" s="30">
        <f t="shared" si="5"/>
        <v>0</v>
      </c>
      <c r="AJ55" s="74">
        <f t="shared" si="6"/>
        <v>0</v>
      </c>
      <c r="AL55" s="72">
        <v>0.08</v>
      </c>
      <c r="AM55" s="77">
        <f>$G$55</f>
        <v>2560000</v>
      </c>
      <c r="AN55" s="73">
        <f t="shared" si="47"/>
        <v>204800</v>
      </c>
      <c r="AO55" s="27"/>
      <c r="AP55" s="30">
        <f t="shared" si="7"/>
        <v>0</v>
      </c>
      <c r="AQ55" s="74">
        <f t="shared" si="8"/>
        <v>0</v>
      </c>
    </row>
    <row r="56" spans="2:43" x14ac:dyDescent="0.2">
      <c r="B56" s="49" t="s">
        <v>47</v>
      </c>
      <c r="C56" s="21"/>
      <c r="D56" s="22"/>
      <c r="E56" s="23"/>
      <c r="F56" s="72">
        <v>0.122</v>
      </c>
      <c r="G56" s="77">
        <f>0.18*$F$18</f>
        <v>720000</v>
      </c>
      <c r="H56" s="73">
        <f t="shared" si="42"/>
        <v>87840</v>
      </c>
      <c r="I56" s="27"/>
      <c r="J56" s="72">
        <v>0.122</v>
      </c>
      <c r="K56" s="77">
        <f>$G$56</f>
        <v>720000</v>
      </c>
      <c r="L56" s="73">
        <f t="shared" si="43"/>
        <v>87840</v>
      </c>
      <c r="M56" s="27"/>
      <c r="N56" s="30">
        <f t="shared" si="41"/>
        <v>0</v>
      </c>
      <c r="O56" s="74">
        <f t="shared" si="26"/>
        <v>0</v>
      </c>
      <c r="Q56" s="72">
        <v>0.122</v>
      </c>
      <c r="R56" s="77">
        <f>$G$56</f>
        <v>720000</v>
      </c>
      <c r="S56" s="73">
        <f t="shared" si="44"/>
        <v>87840</v>
      </c>
      <c r="T56" s="27"/>
      <c r="U56" s="30">
        <f t="shared" si="1"/>
        <v>0</v>
      </c>
      <c r="V56" s="74">
        <f t="shared" si="2"/>
        <v>0</v>
      </c>
      <c r="X56" s="72">
        <v>0.122</v>
      </c>
      <c r="Y56" s="77">
        <f>$G$56</f>
        <v>720000</v>
      </c>
      <c r="Z56" s="73">
        <f t="shared" si="45"/>
        <v>87840</v>
      </c>
      <c r="AA56" s="27"/>
      <c r="AB56" s="30">
        <f t="shared" si="3"/>
        <v>0</v>
      </c>
      <c r="AC56" s="74">
        <f t="shared" si="4"/>
        <v>0</v>
      </c>
      <c r="AE56" s="72">
        <v>0.122</v>
      </c>
      <c r="AF56" s="77">
        <f>$G$56</f>
        <v>720000</v>
      </c>
      <c r="AG56" s="73">
        <f t="shared" si="46"/>
        <v>87840</v>
      </c>
      <c r="AH56" s="27"/>
      <c r="AI56" s="30">
        <f t="shared" si="5"/>
        <v>0</v>
      </c>
      <c r="AJ56" s="74">
        <f t="shared" si="6"/>
        <v>0</v>
      </c>
      <c r="AL56" s="72">
        <v>0.122</v>
      </c>
      <c r="AM56" s="77">
        <f>$G$56</f>
        <v>720000</v>
      </c>
      <c r="AN56" s="73">
        <f t="shared" si="47"/>
        <v>87840</v>
      </c>
      <c r="AO56" s="27"/>
      <c r="AP56" s="30">
        <f t="shared" si="7"/>
        <v>0</v>
      </c>
      <c r="AQ56" s="74">
        <f t="shared" si="8"/>
        <v>0</v>
      </c>
    </row>
    <row r="57" spans="2:43" x14ac:dyDescent="0.2">
      <c r="B57" s="11" t="s">
        <v>48</v>
      </c>
      <c r="C57" s="21"/>
      <c r="D57" s="22"/>
      <c r="E57" s="23"/>
      <c r="F57" s="72">
        <v>0.161</v>
      </c>
      <c r="G57" s="77">
        <f>0.18*$F$18</f>
        <v>720000</v>
      </c>
      <c r="H57" s="73">
        <f t="shared" si="42"/>
        <v>115920</v>
      </c>
      <c r="I57" s="27"/>
      <c r="J57" s="72">
        <v>0.161</v>
      </c>
      <c r="K57" s="77">
        <f>$G$57</f>
        <v>720000</v>
      </c>
      <c r="L57" s="73">
        <f t="shared" si="43"/>
        <v>115920</v>
      </c>
      <c r="M57" s="27"/>
      <c r="N57" s="30">
        <f t="shared" si="41"/>
        <v>0</v>
      </c>
      <c r="O57" s="74">
        <f t="shared" si="26"/>
        <v>0</v>
      </c>
      <c r="Q57" s="72">
        <v>0.161</v>
      </c>
      <c r="R57" s="77">
        <f>$G$57</f>
        <v>720000</v>
      </c>
      <c r="S57" s="73">
        <f t="shared" si="44"/>
        <v>115920</v>
      </c>
      <c r="T57" s="27"/>
      <c r="U57" s="30">
        <f t="shared" si="1"/>
        <v>0</v>
      </c>
      <c r="V57" s="74">
        <f t="shared" si="2"/>
        <v>0</v>
      </c>
      <c r="X57" s="72">
        <v>0.161</v>
      </c>
      <c r="Y57" s="77">
        <f>$G$57</f>
        <v>720000</v>
      </c>
      <c r="Z57" s="73">
        <f t="shared" si="45"/>
        <v>115920</v>
      </c>
      <c r="AA57" s="27"/>
      <c r="AB57" s="30">
        <f t="shared" si="3"/>
        <v>0</v>
      </c>
      <c r="AC57" s="74">
        <f t="shared" si="4"/>
        <v>0</v>
      </c>
      <c r="AE57" s="72">
        <v>0.161</v>
      </c>
      <c r="AF57" s="77">
        <f>$G$57</f>
        <v>720000</v>
      </c>
      <c r="AG57" s="73">
        <f t="shared" si="46"/>
        <v>115920</v>
      </c>
      <c r="AH57" s="27"/>
      <c r="AI57" s="30">
        <f t="shared" si="5"/>
        <v>0</v>
      </c>
      <c r="AJ57" s="74">
        <f t="shared" si="6"/>
        <v>0</v>
      </c>
      <c r="AL57" s="72">
        <v>0.161</v>
      </c>
      <c r="AM57" s="77">
        <f>$G$57</f>
        <v>720000</v>
      </c>
      <c r="AN57" s="73">
        <f t="shared" si="47"/>
        <v>115920</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6"/>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3999250</v>
      </c>
      <c r="H59" s="73">
        <f>G59*F59</f>
        <v>439917.5</v>
      </c>
      <c r="I59" s="83"/>
      <c r="J59" s="72">
        <v>0.11</v>
      </c>
      <c r="K59" s="82">
        <f>$G$59</f>
        <v>3999250</v>
      </c>
      <c r="L59" s="73">
        <f>K59*J59</f>
        <v>439917.5</v>
      </c>
      <c r="M59" s="83"/>
      <c r="N59" s="84">
        <f t="shared" si="41"/>
        <v>0</v>
      </c>
      <c r="O59" s="74">
        <f t="shared" si="26"/>
        <v>0</v>
      </c>
      <c r="Q59" s="72">
        <v>0.11</v>
      </c>
      <c r="R59" s="82">
        <f>$G$59</f>
        <v>3999250</v>
      </c>
      <c r="S59" s="73">
        <f>R59*Q59</f>
        <v>439917.5</v>
      </c>
      <c r="T59" s="83"/>
      <c r="U59" s="84">
        <f t="shared" si="1"/>
        <v>0</v>
      </c>
      <c r="V59" s="74">
        <f t="shared" si="2"/>
        <v>0</v>
      </c>
      <c r="X59" s="72">
        <v>0.11</v>
      </c>
      <c r="Y59" s="82">
        <f>$G$59</f>
        <v>3999250</v>
      </c>
      <c r="Z59" s="73">
        <f>Y59*X59</f>
        <v>439917.5</v>
      </c>
      <c r="AA59" s="83"/>
      <c r="AB59" s="84">
        <f t="shared" si="3"/>
        <v>0</v>
      </c>
      <c r="AC59" s="74">
        <f t="shared" si="4"/>
        <v>0</v>
      </c>
      <c r="AE59" s="72">
        <v>0.11</v>
      </c>
      <c r="AF59" s="82">
        <f>$G$59</f>
        <v>3999250</v>
      </c>
      <c r="AG59" s="73">
        <f>AF59*AE59</f>
        <v>439917.5</v>
      </c>
      <c r="AH59" s="83"/>
      <c r="AI59" s="84">
        <f t="shared" si="5"/>
        <v>0</v>
      </c>
      <c r="AJ59" s="74">
        <f t="shared" si="6"/>
        <v>0</v>
      </c>
      <c r="AL59" s="72">
        <v>0.11</v>
      </c>
      <c r="AM59" s="82">
        <f>$G$59</f>
        <v>3999250</v>
      </c>
      <c r="AN59" s="73">
        <f>AM59*AL59</f>
        <v>439917.5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542134.929</v>
      </c>
      <c r="I61" s="100"/>
      <c r="J61" s="101"/>
      <c r="K61" s="101"/>
      <c r="L61" s="99">
        <f>SUM(L51:L57,L50)</f>
        <v>549049.84199999995</v>
      </c>
      <c r="M61" s="102"/>
      <c r="N61" s="103">
        <f t="shared" ref="N61" si="48">L61-H61</f>
        <v>6914.9129999999423</v>
      </c>
      <c r="O61" s="104">
        <f t="shared" ref="O61" si="49">IF((H61)=0,"",(N61/H61))</f>
        <v>1.2754966762158102E-2</v>
      </c>
      <c r="Q61" s="101"/>
      <c r="R61" s="101"/>
      <c r="S61" s="99">
        <f>SUM(S51:S57,S50)</f>
        <v>544906.777</v>
      </c>
      <c r="T61" s="102"/>
      <c r="U61" s="103">
        <f t="shared" si="1"/>
        <v>-4143.0649999999441</v>
      </c>
      <c r="V61" s="104">
        <f>IF((L61)=0,"",(U61/L61))</f>
        <v>-7.5458814174468782E-3</v>
      </c>
      <c r="X61" s="101"/>
      <c r="Y61" s="101"/>
      <c r="Z61" s="99">
        <f>SUM(Z51:Z57,Z50)</f>
        <v>546775.55200000003</v>
      </c>
      <c r="AA61" s="102"/>
      <c r="AB61" s="103">
        <f t="shared" si="3"/>
        <v>1868.7750000000233</v>
      </c>
      <c r="AC61" s="104">
        <f>IF((S61)=0,"",(AB61/S61))</f>
        <v>3.4295315802248196E-3</v>
      </c>
      <c r="AE61" s="101"/>
      <c r="AF61" s="101"/>
      <c r="AG61" s="99">
        <f>SUM(AG51:AG57,AG50)</f>
        <v>548434.027</v>
      </c>
      <c r="AH61" s="102"/>
      <c r="AI61" s="103">
        <f t="shared" ref="AI61:AI65" si="50">AG61-Z61</f>
        <v>1658.4749999999767</v>
      </c>
      <c r="AJ61" s="104">
        <f>IF((Z61)=0,"",(AI61/Z61))</f>
        <v>3.0331915791289377E-3</v>
      </c>
      <c r="AL61" s="101"/>
      <c r="AM61" s="101"/>
      <c r="AN61" s="99">
        <f>SUM(AN51:AN57,AN50)</f>
        <v>549310.17700000003</v>
      </c>
      <c r="AO61" s="102"/>
      <c r="AP61" s="103">
        <f t="shared" ref="AP61:AP65" si="51">AN61-AG61</f>
        <v>876.15000000002328</v>
      </c>
      <c r="AQ61" s="104">
        <f>IF((AG61)=0,"",(AP61/AG61))</f>
        <v>1.5975485780717674E-3</v>
      </c>
    </row>
    <row r="62" spans="2:43" x14ac:dyDescent="0.2">
      <c r="B62" s="105" t="s">
        <v>52</v>
      </c>
      <c r="C62" s="21"/>
      <c r="D62" s="21"/>
      <c r="E62" s="21"/>
      <c r="F62" s="106">
        <v>0.13</v>
      </c>
      <c r="G62" s="107"/>
      <c r="H62" s="108">
        <f>H61*F62</f>
        <v>70477.540770000007</v>
      </c>
      <c r="I62" s="109"/>
      <c r="J62" s="110">
        <v>0.13</v>
      </c>
      <c r="K62" s="109"/>
      <c r="L62" s="111">
        <f>L61*J62</f>
        <v>71376.479460000002</v>
      </c>
      <c r="M62" s="112"/>
      <c r="N62" s="113">
        <f t="shared" si="41"/>
        <v>898.9386899999954</v>
      </c>
      <c r="O62" s="114">
        <f t="shared" si="26"/>
        <v>1.2754966762158142E-2</v>
      </c>
      <c r="Q62" s="110">
        <v>0.13</v>
      </c>
      <c r="R62" s="109"/>
      <c r="S62" s="111">
        <f>S61*Q62</f>
        <v>70837.881009999997</v>
      </c>
      <c r="T62" s="112"/>
      <c r="U62" s="113">
        <f t="shared" si="1"/>
        <v>-538.59845000000496</v>
      </c>
      <c r="V62" s="114">
        <f t="shared" ref="V62:V71" si="52">IF((L62)=0,"",(U62/L62))</f>
        <v>-7.5458814174470482E-3</v>
      </c>
      <c r="X62" s="110">
        <v>0.13</v>
      </c>
      <c r="Y62" s="109"/>
      <c r="Z62" s="111">
        <f>Z61*X62</f>
        <v>71080.821760000006</v>
      </c>
      <c r="AA62" s="112"/>
      <c r="AB62" s="113">
        <f t="shared" si="3"/>
        <v>242.94075000000885</v>
      </c>
      <c r="AC62" s="114">
        <f t="shared" ref="AC62:AC71" si="53">IF((S62)=0,"",(AB62/S62))</f>
        <v>3.4295315802249015E-3</v>
      </c>
      <c r="AE62" s="110">
        <v>0.13</v>
      </c>
      <c r="AF62" s="109"/>
      <c r="AG62" s="111">
        <f>AG61*AE62</f>
        <v>71296.423510000008</v>
      </c>
      <c r="AH62" s="112"/>
      <c r="AI62" s="113">
        <f t="shared" si="50"/>
        <v>215.60175000000163</v>
      </c>
      <c r="AJ62" s="114">
        <f t="shared" ref="AJ62:AJ71" si="54">IF((Z62)=0,"",(AI62/Z62))</f>
        <v>3.0331915791290032E-3</v>
      </c>
      <c r="AL62" s="110">
        <v>0.13</v>
      </c>
      <c r="AM62" s="109"/>
      <c r="AN62" s="111">
        <f>AN61*AL62</f>
        <v>71410.323010000007</v>
      </c>
      <c r="AO62" s="112"/>
      <c r="AP62" s="113">
        <f t="shared" si="51"/>
        <v>113.89949999999953</v>
      </c>
      <c r="AQ62" s="114">
        <f t="shared" ref="AQ62:AQ71" si="55">IF((AG62)=0,"",(AP62/AG62))</f>
        <v>1.5975485780717182E-3</v>
      </c>
    </row>
    <row r="63" spans="2:43" x14ac:dyDescent="0.2">
      <c r="B63" s="115" t="s">
        <v>53</v>
      </c>
      <c r="C63" s="21"/>
      <c r="D63" s="21"/>
      <c r="E63" s="21"/>
      <c r="F63" s="116"/>
      <c r="G63" s="107"/>
      <c r="H63" s="108">
        <f>H61+H62</f>
        <v>612612.46976999997</v>
      </c>
      <c r="I63" s="109"/>
      <c r="J63" s="109"/>
      <c r="K63" s="109"/>
      <c r="L63" s="111">
        <f>L61+L62</f>
        <v>620426.32146000001</v>
      </c>
      <c r="M63" s="112"/>
      <c r="N63" s="113">
        <f t="shared" si="41"/>
        <v>7813.8516900000395</v>
      </c>
      <c r="O63" s="114">
        <f t="shared" si="26"/>
        <v>1.2754966762158274E-2</v>
      </c>
      <c r="Q63" s="109"/>
      <c r="R63" s="109"/>
      <c r="S63" s="111">
        <f>S61+S62</f>
        <v>615744.65801000001</v>
      </c>
      <c r="T63" s="112"/>
      <c r="U63" s="113">
        <f t="shared" si="1"/>
        <v>-4681.6634499999927</v>
      </c>
      <c r="V63" s="114">
        <f t="shared" si="52"/>
        <v>-7.5458814174469676E-3</v>
      </c>
      <c r="X63" s="109"/>
      <c r="Y63" s="109"/>
      <c r="Z63" s="111">
        <f>Z61+Z62</f>
        <v>617856.37375999999</v>
      </c>
      <c r="AA63" s="112"/>
      <c r="AB63" s="113">
        <f t="shared" si="3"/>
        <v>2111.7157499999739</v>
      </c>
      <c r="AC63" s="114">
        <f t="shared" si="53"/>
        <v>3.4295315802247341E-3</v>
      </c>
      <c r="AE63" s="109"/>
      <c r="AF63" s="109"/>
      <c r="AG63" s="111">
        <f>AG61+AG62</f>
        <v>619730.45051</v>
      </c>
      <c r="AH63" s="112"/>
      <c r="AI63" s="113">
        <f t="shared" si="50"/>
        <v>1874.0767500000075</v>
      </c>
      <c r="AJ63" s="114">
        <f t="shared" si="54"/>
        <v>3.0331915791289928E-3</v>
      </c>
      <c r="AL63" s="109"/>
      <c r="AM63" s="109"/>
      <c r="AN63" s="111">
        <f>AN61+AN62</f>
        <v>620720.50001000008</v>
      </c>
      <c r="AO63" s="112"/>
      <c r="AP63" s="113">
        <f t="shared" si="51"/>
        <v>990.04950000008103</v>
      </c>
      <c r="AQ63" s="114">
        <f t="shared" si="55"/>
        <v>1.5975485780718556E-3</v>
      </c>
    </row>
    <row r="64" spans="2:43" ht="15.75" customHeight="1" x14ac:dyDescent="0.2">
      <c r="B64" s="267" t="s">
        <v>54</v>
      </c>
      <c r="C64" s="267"/>
      <c r="D64" s="267"/>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2:43" ht="13.5" thickBot="1" x14ac:dyDescent="0.25">
      <c r="B65" s="268" t="s">
        <v>55</v>
      </c>
      <c r="C65" s="268"/>
      <c r="D65" s="268"/>
      <c r="E65" s="120"/>
      <c r="F65" s="121"/>
      <c r="G65" s="122"/>
      <c r="H65" s="123">
        <f>H63+H64</f>
        <v>612612.46976999997</v>
      </c>
      <c r="I65" s="124"/>
      <c r="J65" s="124"/>
      <c r="K65" s="124"/>
      <c r="L65" s="125">
        <f>L63+L64</f>
        <v>620426.32146000001</v>
      </c>
      <c r="M65" s="126"/>
      <c r="N65" s="127">
        <f t="shared" si="41"/>
        <v>7813.8516900000395</v>
      </c>
      <c r="O65" s="128">
        <f t="shared" si="26"/>
        <v>1.2754966762158274E-2</v>
      </c>
      <c r="Q65" s="124"/>
      <c r="R65" s="124"/>
      <c r="S65" s="125">
        <f>S63+S64</f>
        <v>615744.65801000001</v>
      </c>
      <c r="T65" s="126"/>
      <c r="U65" s="127">
        <f t="shared" si="1"/>
        <v>-4681.6634499999927</v>
      </c>
      <c r="V65" s="128">
        <f t="shared" si="52"/>
        <v>-7.5458814174469676E-3</v>
      </c>
      <c r="X65" s="124"/>
      <c r="Y65" s="124"/>
      <c r="Z65" s="125">
        <f>Z63+Z64</f>
        <v>617856.37375999999</v>
      </c>
      <c r="AA65" s="126"/>
      <c r="AB65" s="127">
        <f t="shared" si="3"/>
        <v>2111.7157499999739</v>
      </c>
      <c r="AC65" s="128">
        <f t="shared" si="53"/>
        <v>3.4295315802247341E-3</v>
      </c>
      <c r="AE65" s="124"/>
      <c r="AF65" s="124"/>
      <c r="AG65" s="125">
        <f>AG63+AG64</f>
        <v>619730.45051</v>
      </c>
      <c r="AH65" s="126"/>
      <c r="AI65" s="127">
        <f t="shared" si="50"/>
        <v>1874.0767500000075</v>
      </c>
      <c r="AJ65" s="128">
        <f t="shared" si="54"/>
        <v>3.0331915791289928E-3</v>
      </c>
      <c r="AL65" s="124"/>
      <c r="AM65" s="124"/>
      <c r="AN65" s="125">
        <f>AN63+AN64</f>
        <v>620720.50001000008</v>
      </c>
      <c r="AO65" s="126"/>
      <c r="AP65" s="127">
        <f t="shared" si="51"/>
        <v>990.04950000008103</v>
      </c>
      <c r="AQ65" s="128">
        <f t="shared" si="55"/>
        <v>1.5975485780718556E-3</v>
      </c>
    </row>
    <row r="66" spans="2: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2:43" s="85" customFormat="1" x14ac:dyDescent="0.2">
      <c r="B67" s="136" t="s">
        <v>56</v>
      </c>
      <c r="C67" s="79"/>
      <c r="D67" s="79"/>
      <c r="E67" s="79"/>
      <c r="F67" s="137"/>
      <c r="G67" s="138"/>
      <c r="H67" s="139">
        <f>SUM(H58:H59,H50,H51:H54)</f>
        <v>573562.92899999989</v>
      </c>
      <c r="I67" s="140"/>
      <c r="J67" s="141"/>
      <c r="K67" s="141"/>
      <c r="L67" s="139">
        <f>SUM(L58:L59,L50,L51:L54)</f>
        <v>580477.84199999995</v>
      </c>
      <c r="M67" s="142"/>
      <c r="N67" s="143">
        <f t="shared" ref="N67:N71" si="56">L67-H67</f>
        <v>6914.9130000000587</v>
      </c>
      <c r="O67" s="104">
        <f t="shared" ref="O67:O71" si="57">IF((H67)=0,"",(N67/H67))</f>
        <v>1.2056066824360714E-2</v>
      </c>
      <c r="Q67" s="141"/>
      <c r="R67" s="141"/>
      <c r="S67" s="139">
        <f>SUM(S58:S59,S50,S51:S54)</f>
        <v>576334.777</v>
      </c>
      <c r="T67" s="142"/>
      <c r="U67" s="143">
        <f t="shared" si="1"/>
        <v>-4143.0649999999441</v>
      </c>
      <c r="V67" s="104">
        <f t="shared" si="52"/>
        <v>-7.1373353127920846E-3</v>
      </c>
      <c r="X67" s="141"/>
      <c r="Y67" s="141"/>
      <c r="Z67" s="139">
        <f>SUM(Z58:Z59,Z50,Z51:Z54)</f>
        <v>578203.55200000003</v>
      </c>
      <c r="AA67" s="142"/>
      <c r="AB67" s="143">
        <f t="shared" si="3"/>
        <v>1868.7750000000233</v>
      </c>
      <c r="AC67" s="104">
        <f t="shared" si="53"/>
        <v>3.2425164584507162E-3</v>
      </c>
      <c r="AE67" s="141"/>
      <c r="AF67" s="141"/>
      <c r="AG67" s="139">
        <f>SUM(AG58:AG59,AG50,AG51:AG54)</f>
        <v>579862.027</v>
      </c>
      <c r="AH67" s="142"/>
      <c r="AI67" s="143">
        <f t="shared" ref="AI67:AI71" si="58">AG67-Z67</f>
        <v>1658.4749999999767</v>
      </c>
      <c r="AJ67" s="104">
        <f t="shared" si="54"/>
        <v>2.8683237836629144E-3</v>
      </c>
      <c r="AL67" s="141"/>
      <c r="AM67" s="141"/>
      <c r="AN67" s="139">
        <f>SUM(AN58:AN59,AN50,AN51:AN54)</f>
        <v>580738.17700000003</v>
      </c>
      <c r="AO67" s="142"/>
      <c r="AP67" s="143">
        <f t="shared" ref="AP67:AP71" si="59">AN67-AG67</f>
        <v>876.15000000002328</v>
      </c>
      <c r="AQ67" s="104">
        <f t="shared" si="55"/>
        <v>1.5109628828997683E-3</v>
      </c>
    </row>
    <row r="68" spans="2:43" s="85" customFormat="1" x14ac:dyDescent="0.2">
      <c r="B68" s="144" t="s">
        <v>52</v>
      </c>
      <c r="C68" s="79"/>
      <c r="D68" s="79"/>
      <c r="E68" s="79"/>
      <c r="F68" s="145">
        <v>0.13</v>
      </c>
      <c r="G68" s="138"/>
      <c r="H68" s="146">
        <f>H67*F68</f>
        <v>74563.180769999992</v>
      </c>
      <c r="I68" s="147"/>
      <c r="J68" s="148">
        <v>0.13</v>
      </c>
      <c r="K68" s="149"/>
      <c r="L68" s="150">
        <f>L67*J68</f>
        <v>75462.119460000002</v>
      </c>
      <c r="M68" s="151"/>
      <c r="N68" s="152">
        <f t="shared" si="56"/>
        <v>898.93869000000996</v>
      </c>
      <c r="O68" s="114">
        <f t="shared" si="57"/>
        <v>1.2056066824360745E-2</v>
      </c>
      <c r="Q68" s="148">
        <v>0.13</v>
      </c>
      <c r="R68" s="149"/>
      <c r="S68" s="150">
        <f>S67*Q68</f>
        <v>74923.521009999997</v>
      </c>
      <c r="T68" s="151"/>
      <c r="U68" s="152">
        <f t="shared" si="1"/>
        <v>-538.59845000000496</v>
      </c>
      <c r="V68" s="114">
        <f t="shared" si="52"/>
        <v>-7.137335312792246E-3</v>
      </c>
      <c r="X68" s="148">
        <v>0.13</v>
      </c>
      <c r="Y68" s="149"/>
      <c r="Z68" s="150">
        <f>Z67*X68</f>
        <v>75166.461760000006</v>
      </c>
      <c r="AA68" s="151"/>
      <c r="AB68" s="152">
        <f t="shared" si="3"/>
        <v>242.94075000000885</v>
      </c>
      <c r="AC68" s="114">
        <f t="shared" si="53"/>
        <v>3.2425164584507942E-3</v>
      </c>
      <c r="AE68" s="148">
        <v>0.13</v>
      </c>
      <c r="AF68" s="149"/>
      <c r="AG68" s="150">
        <f>AG67*AE68</f>
        <v>75382.063510000007</v>
      </c>
      <c r="AH68" s="151"/>
      <c r="AI68" s="152">
        <f t="shared" si="58"/>
        <v>215.60175000000163</v>
      </c>
      <c r="AJ68" s="114">
        <f t="shared" si="54"/>
        <v>2.8683237836629764E-3</v>
      </c>
      <c r="AL68" s="148">
        <v>0.13</v>
      </c>
      <c r="AM68" s="149"/>
      <c r="AN68" s="150">
        <f>AN67*AL68</f>
        <v>75495.963010000007</v>
      </c>
      <c r="AO68" s="151"/>
      <c r="AP68" s="152">
        <f t="shared" si="59"/>
        <v>113.89949999999953</v>
      </c>
      <c r="AQ68" s="114">
        <f t="shared" si="55"/>
        <v>1.5109628828997219E-3</v>
      </c>
    </row>
    <row r="69" spans="2:43" s="85" customFormat="1" x14ac:dyDescent="0.2">
      <c r="B69" s="153" t="s">
        <v>53</v>
      </c>
      <c r="C69" s="79"/>
      <c r="D69" s="79"/>
      <c r="E69" s="79"/>
      <c r="F69" s="154"/>
      <c r="G69" s="155"/>
      <c r="H69" s="146">
        <f>H67+H68</f>
        <v>648126.10976999986</v>
      </c>
      <c r="I69" s="147"/>
      <c r="J69" s="147"/>
      <c r="K69" s="147"/>
      <c r="L69" s="150">
        <f>L67+L68</f>
        <v>655939.9614599999</v>
      </c>
      <c r="M69" s="151"/>
      <c r="N69" s="152">
        <f t="shared" si="56"/>
        <v>7813.8516900000395</v>
      </c>
      <c r="O69" s="114">
        <f t="shared" si="57"/>
        <v>1.2056066824360674E-2</v>
      </c>
      <c r="Q69" s="147"/>
      <c r="R69" s="147"/>
      <c r="S69" s="150">
        <f>S67+S68</f>
        <v>651258.29801000003</v>
      </c>
      <c r="T69" s="151"/>
      <c r="U69" s="152">
        <f t="shared" si="1"/>
        <v>-4681.6634499998763</v>
      </c>
      <c r="V69" s="114">
        <f t="shared" si="52"/>
        <v>-7.1373353127919927E-3</v>
      </c>
      <c r="X69" s="147"/>
      <c r="Y69" s="147"/>
      <c r="Z69" s="150">
        <f>Z67+Z68</f>
        <v>653370.01376</v>
      </c>
      <c r="AA69" s="151"/>
      <c r="AB69" s="152">
        <f t="shared" si="3"/>
        <v>2111.7157499999739</v>
      </c>
      <c r="AC69" s="114">
        <f t="shared" si="53"/>
        <v>3.2425164584506355E-3</v>
      </c>
      <c r="AE69" s="147"/>
      <c r="AF69" s="147"/>
      <c r="AG69" s="150">
        <f>AG67+AG68</f>
        <v>655244.09051000001</v>
      </c>
      <c r="AH69" s="151"/>
      <c r="AI69" s="152">
        <f t="shared" si="58"/>
        <v>1874.0767500000075</v>
      </c>
      <c r="AJ69" s="114">
        <f t="shared" si="54"/>
        <v>2.868323783662966E-3</v>
      </c>
      <c r="AL69" s="147"/>
      <c r="AM69" s="147"/>
      <c r="AN69" s="150">
        <f>AN67+AN68</f>
        <v>656234.14000999997</v>
      </c>
      <c r="AO69" s="151"/>
      <c r="AP69" s="152">
        <f t="shared" si="59"/>
        <v>990.04949999996461</v>
      </c>
      <c r="AQ69" s="114">
        <f t="shared" si="55"/>
        <v>1.5109628828996742E-3</v>
      </c>
    </row>
    <row r="70" spans="2:43" s="85" customFormat="1" ht="15.75" customHeight="1" x14ac:dyDescent="0.2">
      <c r="B70" s="269" t="s">
        <v>54</v>
      </c>
      <c r="C70" s="269"/>
      <c r="D70" s="269"/>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2:43" s="85" customFormat="1" ht="13.5" thickBot="1" x14ac:dyDescent="0.25">
      <c r="B71" s="266" t="s">
        <v>57</v>
      </c>
      <c r="C71" s="266"/>
      <c r="D71" s="266"/>
      <c r="E71" s="158"/>
      <c r="F71" s="159"/>
      <c r="G71" s="160"/>
      <c r="H71" s="161">
        <f>SUM(H69:H70)</f>
        <v>648126.10976999986</v>
      </c>
      <c r="I71" s="162"/>
      <c r="J71" s="162"/>
      <c r="K71" s="162"/>
      <c r="L71" s="163">
        <f>SUM(L69:L70)</f>
        <v>655939.9614599999</v>
      </c>
      <c r="M71" s="164"/>
      <c r="N71" s="165">
        <f t="shared" si="56"/>
        <v>7813.8516900000395</v>
      </c>
      <c r="O71" s="166">
        <f t="shared" si="57"/>
        <v>1.2056066824360674E-2</v>
      </c>
      <c r="Q71" s="162"/>
      <c r="R71" s="162"/>
      <c r="S71" s="163">
        <f>SUM(S69:S70)</f>
        <v>651258.29801000003</v>
      </c>
      <c r="T71" s="164"/>
      <c r="U71" s="165">
        <f t="shared" si="1"/>
        <v>-4681.6634499998763</v>
      </c>
      <c r="V71" s="166">
        <f t="shared" si="52"/>
        <v>-7.1373353127919927E-3</v>
      </c>
      <c r="X71" s="162"/>
      <c r="Y71" s="162"/>
      <c r="Z71" s="163">
        <f>SUM(Z69:Z70)</f>
        <v>653370.01376</v>
      </c>
      <c r="AA71" s="164"/>
      <c r="AB71" s="165">
        <f t="shared" si="3"/>
        <v>2111.7157499999739</v>
      </c>
      <c r="AC71" s="166">
        <f t="shared" si="53"/>
        <v>3.2425164584506355E-3</v>
      </c>
      <c r="AE71" s="162"/>
      <c r="AF71" s="162"/>
      <c r="AG71" s="163">
        <f>SUM(AG69:AG70)</f>
        <v>655244.09051000001</v>
      </c>
      <c r="AH71" s="164"/>
      <c r="AI71" s="165">
        <f t="shared" si="58"/>
        <v>1874.0767500000075</v>
      </c>
      <c r="AJ71" s="166">
        <f t="shared" si="54"/>
        <v>2.868323783662966E-3</v>
      </c>
      <c r="AL71" s="162"/>
      <c r="AM71" s="162"/>
      <c r="AN71" s="163">
        <f>SUM(AN69:AN70)</f>
        <v>656234.14000999997</v>
      </c>
      <c r="AO71" s="164"/>
      <c r="AP71" s="165">
        <f t="shared" si="59"/>
        <v>990.04949999996461</v>
      </c>
      <c r="AQ71" s="166">
        <f t="shared" si="55"/>
        <v>1.5109628828996742E-3</v>
      </c>
    </row>
    <row r="72" spans="2: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2:43" x14ac:dyDescent="0.2">
      <c r="L73" s="173"/>
      <c r="S73" s="173"/>
      <c r="Z73" s="173"/>
      <c r="AG73" s="173"/>
      <c r="AN73" s="173"/>
    </row>
    <row r="74" spans="2:43" x14ac:dyDescent="0.2">
      <c r="B74" s="12" t="s">
        <v>58</v>
      </c>
      <c r="F74" s="174">
        <v>6.8999999999999999E-3</v>
      </c>
      <c r="J74" s="174">
        <v>6.1999999999999998E-3</v>
      </c>
      <c r="Q74" s="174">
        <f>J74</f>
        <v>6.1999999999999998E-3</v>
      </c>
      <c r="X74" s="174">
        <f>Q74</f>
        <v>6.1999999999999998E-3</v>
      </c>
      <c r="AE74" s="174">
        <f>X74</f>
        <v>6.1999999999999998E-3</v>
      </c>
      <c r="AL74" s="174">
        <f>AE74</f>
        <v>6.1999999999999998E-3</v>
      </c>
    </row>
    <row r="75" spans="2:43" ht="13.5" thickBot="1" x14ac:dyDescent="0.25"/>
    <row r="76" spans="2:43" ht="8.25" customHeight="1" thickBot="1" x14ac:dyDescent="0.25">
      <c r="B76" s="86"/>
      <c r="C76" s="87"/>
      <c r="D76" s="88"/>
      <c r="E76" s="87"/>
      <c r="F76" s="89"/>
      <c r="G76" s="90"/>
      <c r="H76" s="91"/>
      <c r="I76" s="92"/>
      <c r="J76" s="89"/>
      <c r="K76" s="93"/>
      <c r="L76" s="91"/>
      <c r="M76" s="92"/>
      <c r="N76" s="94"/>
      <c r="O76" s="95"/>
      <c r="Q76" s="89"/>
      <c r="R76" s="93"/>
      <c r="S76" s="91"/>
      <c r="T76" s="92"/>
      <c r="U76" s="94"/>
      <c r="V76" s="95"/>
      <c r="X76" s="89"/>
      <c r="Y76" s="93"/>
      <c r="Z76" s="91"/>
      <c r="AA76" s="92"/>
      <c r="AB76" s="94"/>
      <c r="AC76" s="95"/>
      <c r="AE76" s="89"/>
      <c r="AF76" s="93"/>
      <c r="AG76" s="91"/>
      <c r="AH76" s="92"/>
      <c r="AI76" s="94"/>
      <c r="AJ76" s="95"/>
      <c r="AL76" s="89"/>
      <c r="AM76" s="93"/>
      <c r="AN76" s="91"/>
      <c r="AO76" s="92"/>
      <c r="AP76" s="94"/>
      <c r="AQ76" s="95"/>
    </row>
    <row r="77" spans="2:43" x14ac:dyDescent="0.2">
      <c r="B77" s="96" t="s">
        <v>51</v>
      </c>
      <c r="C77" s="21"/>
      <c r="D77" s="21"/>
      <c r="E77" s="21"/>
      <c r="F77" s="97"/>
      <c r="G77" s="98"/>
      <c r="H77" s="99">
        <f>+H61-H31-H40-H41</f>
        <v>542134.929</v>
      </c>
      <c r="I77" s="100"/>
      <c r="J77" s="101"/>
      <c r="K77" s="101"/>
      <c r="L77" s="99">
        <f>+L61-L31-L40-L41-L42</f>
        <v>536851.34199999983</v>
      </c>
      <c r="M77" s="102"/>
      <c r="N77" s="103">
        <f t="shared" ref="N77:N81" si="60">L77-H77</f>
        <v>-5283.5870000001742</v>
      </c>
      <c r="O77" s="104">
        <f t="shared" ref="O77:O81" si="61">IF((H77)=0,"",(N77/H77))</f>
        <v>-9.7458892931803227E-3</v>
      </c>
      <c r="Q77" s="101"/>
      <c r="R77" s="101"/>
      <c r="S77" s="99">
        <f>+S61-S31-S40-S41-S42</f>
        <v>544906.777</v>
      </c>
      <c r="T77" s="102"/>
      <c r="U77" s="103">
        <f t="shared" ref="U77:U81" si="62">S77-L77</f>
        <v>8055.4350000001723</v>
      </c>
      <c r="V77" s="104">
        <f>IF((L77)=0,"",(U77/L77))</f>
        <v>1.5004963888122636E-2</v>
      </c>
      <c r="X77" s="101"/>
      <c r="Y77" s="101"/>
      <c r="Z77" s="99">
        <f>+Z61-Z31-Z40-Z41-Z42</f>
        <v>546775.55200000003</v>
      </c>
      <c r="AA77" s="102"/>
      <c r="AB77" s="103">
        <f t="shared" ref="AB77:AB81" si="63">Z77-S77</f>
        <v>1868.7750000000233</v>
      </c>
      <c r="AC77" s="104">
        <f>IF((S77)=0,"",(AB77/S77))</f>
        <v>3.4295315802248196E-3</v>
      </c>
      <c r="AE77" s="101"/>
      <c r="AF77" s="101"/>
      <c r="AG77" s="99">
        <f>+AG61-AG31-AG40-AG41-AG42</f>
        <v>548434.027</v>
      </c>
      <c r="AH77" s="102"/>
      <c r="AI77" s="103">
        <f t="shared" ref="AI77:AI81" si="64">AG77-Z77</f>
        <v>1658.4749999999767</v>
      </c>
      <c r="AJ77" s="104">
        <f>IF((Z77)=0,"",(AI77/Z77))</f>
        <v>3.0331915791289377E-3</v>
      </c>
      <c r="AL77" s="101"/>
      <c r="AM77" s="101"/>
      <c r="AN77" s="99">
        <f>+AN61-AN31-AN40-AN41-AN42</f>
        <v>549310.17700000003</v>
      </c>
      <c r="AO77" s="102"/>
      <c r="AP77" s="103">
        <f t="shared" ref="AP77:AP81" si="65">AN77-AG77</f>
        <v>876.15000000002328</v>
      </c>
      <c r="AQ77" s="104">
        <f>IF((AG77)=0,"",(AP77/AG77))</f>
        <v>1.5975485780717674E-3</v>
      </c>
    </row>
    <row r="78" spans="2:43" x14ac:dyDescent="0.2">
      <c r="B78" s="105" t="s">
        <v>52</v>
      </c>
      <c r="C78" s="21"/>
      <c r="D78" s="21"/>
      <c r="E78" s="21"/>
      <c r="F78" s="106">
        <v>0.13</v>
      </c>
      <c r="G78" s="107"/>
      <c r="H78" s="108">
        <f>H77*F78</f>
        <v>70477.540770000007</v>
      </c>
      <c r="I78" s="109"/>
      <c r="J78" s="110">
        <v>0.13</v>
      </c>
      <c r="K78" s="109"/>
      <c r="L78" s="111">
        <f>L77*J78</f>
        <v>69790.67445999998</v>
      </c>
      <c r="M78" s="112"/>
      <c r="N78" s="113">
        <f t="shared" si="60"/>
        <v>-686.86631000002671</v>
      </c>
      <c r="O78" s="114">
        <f t="shared" si="61"/>
        <v>-9.7458892931803799E-3</v>
      </c>
      <c r="Q78" s="110">
        <v>0.13</v>
      </c>
      <c r="R78" s="109"/>
      <c r="S78" s="111">
        <f>S77*Q78</f>
        <v>70837.881009999997</v>
      </c>
      <c r="T78" s="112"/>
      <c r="U78" s="113">
        <f t="shared" si="62"/>
        <v>1047.2065500000172</v>
      </c>
      <c r="V78" s="114">
        <f t="shared" ref="V78:V81" si="66">IF((L78)=0,"",(U78/L78))</f>
        <v>1.500496388812256E-2</v>
      </c>
      <c r="X78" s="110">
        <v>0.13</v>
      </c>
      <c r="Y78" s="109"/>
      <c r="Z78" s="111">
        <f>Z77*X78</f>
        <v>71080.821760000006</v>
      </c>
      <c r="AA78" s="112"/>
      <c r="AB78" s="113">
        <f t="shared" si="63"/>
        <v>242.94075000000885</v>
      </c>
      <c r="AC78" s="114">
        <f t="shared" ref="AC78:AC81" si="67">IF((S78)=0,"",(AB78/S78))</f>
        <v>3.4295315802249015E-3</v>
      </c>
      <c r="AE78" s="110">
        <v>0.13</v>
      </c>
      <c r="AF78" s="109"/>
      <c r="AG78" s="111">
        <f>AG77*AE78</f>
        <v>71296.423510000008</v>
      </c>
      <c r="AH78" s="112"/>
      <c r="AI78" s="113">
        <f t="shared" si="64"/>
        <v>215.60175000000163</v>
      </c>
      <c r="AJ78" s="114">
        <f t="shared" ref="AJ78:AJ81" si="68">IF((Z78)=0,"",(AI78/Z78))</f>
        <v>3.0331915791290032E-3</v>
      </c>
      <c r="AL78" s="110">
        <v>0.13</v>
      </c>
      <c r="AM78" s="109"/>
      <c r="AN78" s="111">
        <f>AN77*AL78</f>
        <v>71410.323010000007</v>
      </c>
      <c r="AO78" s="112"/>
      <c r="AP78" s="113">
        <f t="shared" si="65"/>
        <v>113.89949999999953</v>
      </c>
      <c r="AQ78" s="114">
        <f t="shared" ref="AQ78:AQ81" si="69">IF((AG78)=0,"",(AP78/AG78))</f>
        <v>1.5975485780717182E-3</v>
      </c>
    </row>
    <row r="79" spans="2:43" x14ac:dyDescent="0.2">
      <c r="B79" s="115" t="s">
        <v>53</v>
      </c>
      <c r="C79" s="21"/>
      <c r="D79" s="21"/>
      <c r="E79" s="21"/>
      <c r="F79" s="116"/>
      <c r="G79" s="107"/>
      <c r="H79" s="108">
        <f>H77+H78</f>
        <v>612612.46976999997</v>
      </c>
      <c r="I79" s="109"/>
      <c r="J79" s="109"/>
      <c r="K79" s="109"/>
      <c r="L79" s="111">
        <f>L77+L78</f>
        <v>606642.01645999984</v>
      </c>
      <c r="M79" s="112"/>
      <c r="N79" s="113">
        <f t="shared" si="60"/>
        <v>-5970.4533100001281</v>
      </c>
      <c r="O79" s="114">
        <f t="shared" si="61"/>
        <v>-9.7458892931802099E-3</v>
      </c>
      <c r="Q79" s="109"/>
      <c r="R79" s="109"/>
      <c r="S79" s="111">
        <f>S77+S78</f>
        <v>615744.65801000001</v>
      </c>
      <c r="T79" s="112"/>
      <c r="U79" s="113">
        <f t="shared" si="62"/>
        <v>9102.6415500001749</v>
      </c>
      <c r="V79" s="114">
        <f t="shared" si="66"/>
        <v>1.5004963888122603E-2</v>
      </c>
      <c r="X79" s="109"/>
      <c r="Y79" s="109"/>
      <c r="Z79" s="111">
        <f>Z77+Z78</f>
        <v>617856.37375999999</v>
      </c>
      <c r="AA79" s="112"/>
      <c r="AB79" s="113">
        <f t="shared" si="63"/>
        <v>2111.7157499999739</v>
      </c>
      <c r="AC79" s="114">
        <f t="shared" si="67"/>
        <v>3.4295315802247341E-3</v>
      </c>
      <c r="AE79" s="109"/>
      <c r="AF79" s="109"/>
      <c r="AG79" s="111">
        <f>AG77+AG78</f>
        <v>619730.45051</v>
      </c>
      <c r="AH79" s="112"/>
      <c r="AI79" s="113">
        <f t="shared" si="64"/>
        <v>1874.0767500000075</v>
      </c>
      <c r="AJ79" s="114">
        <f t="shared" si="68"/>
        <v>3.0331915791289928E-3</v>
      </c>
      <c r="AL79" s="109"/>
      <c r="AM79" s="109"/>
      <c r="AN79" s="111">
        <f>AN77+AN78</f>
        <v>620720.50001000008</v>
      </c>
      <c r="AO79" s="112"/>
      <c r="AP79" s="113">
        <f t="shared" si="65"/>
        <v>990.04950000008103</v>
      </c>
      <c r="AQ79" s="114">
        <f t="shared" si="69"/>
        <v>1.5975485780718556E-3</v>
      </c>
    </row>
    <row r="80" spans="2:43" ht="15.75" customHeight="1" x14ac:dyDescent="0.2">
      <c r="B80" s="267" t="s">
        <v>54</v>
      </c>
      <c r="C80" s="267"/>
      <c r="D80" s="267"/>
      <c r="E80" s="21"/>
      <c r="F80" s="116"/>
      <c r="G80" s="107"/>
      <c r="H80" s="117">
        <f>ROUND(-H79*10%,2)</f>
        <v>-61261.25</v>
      </c>
      <c r="I80" s="109"/>
      <c r="J80" s="109"/>
      <c r="K80" s="109"/>
      <c r="L80" s="118">
        <f>ROUND(-L79*10%,2)</f>
        <v>-60664.2</v>
      </c>
      <c r="M80" s="112"/>
      <c r="N80" s="118">
        <f t="shared" si="60"/>
        <v>597.05000000000291</v>
      </c>
      <c r="O80" s="119">
        <f t="shared" si="61"/>
        <v>-9.7459650268318532E-3</v>
      </c>
      <c r="Q80" s="109"/>
      <c r="R80" s="109"/>
      <c r="S80" s="118">
        <f>ROUND(-S79*10%,2)</f>
        <v>-61574.47</v>
      </c>
      <c r="T80" s="112"/>
      <c r="U80" s="118">
        <f t="shared" si="62"/>
        <v>-910.27000000000407</v>
      </c>
      <c r="V80" s="119">
        <f t="shared" si="66"/>
        <v>1.5005060645323009E-2</v>
      </c>
      <c r="X80" s="109"/>
      <c r="Y80" s="109"/>
      <c r="Z80" s="118">
        <f>ROUND(-Z79*10%,2)</f>
        <v>-61785.64</v>
      </c>
      <c r="AA80" s="112"/>
      <c r="AB80" s="118">
        <f t="shared" si="63"/>
        <v>-211.16999999999825</v>
      </c>
      <c r="AC80" s="119">
        <f t="shared" si="67"/>
        <v>3.4295057675689006E-3</v>
      </c>
      <c r="AE80" s="109"/>
      <c r="AF80" s="109"/>
      <c r="AG80" s="118">
        <f>ROUND(-AG79*10%,2)</f>
        <v>-61973.05</v>
      </c>
      <c r="AH80" s="112"/>
      <c r="AI80" s="118">
        <f t="shared" si="64"/>
        <v>-187.41000000000349</v>
      </c>
      <c r="AJ80" s="119">
        <f t="shared" si="68"/>
        <v>3.033229080414211E-3</v>
      </c>
      <c r="AL80" s="109"/>
      <c r="AM80" s="109"/>
      <c r="AN80" s="118">
        <f>ROUND(-AN79*10%,2)</f>
        <v>-62072.05</v>
      </c>
      <c r="AO80" s="112"/>
      <c r="AP80" s="118">
        <f t="shared" si="65"/>
        <v>-99</v>
      </c>
      <c r="AQ80" s="119">
        <f t="shared" si="69"/>
        <v>1.597468577066967E-3</v>
      </c>
    </row>
    <row r="81" spans="1:43" x14ac:dyDescent="0.2">
      <c r="B81" s="268" t="s">
        <v>55</v>
      </c>
      <c r="C81" s="268"/>
      <c r="D81" s="268"/>
      <c r="E81" s="120"/>
      <c r="F81" s="121"/>
      <c r="G81" s="122"/>
      <c r="H81" s="123">
        <f>H79+H80</f>
        <v>551351.21976999997</v>
      </c>
      <c r="I81" s="124"/>
      <c r="J81" s="124"/>
      <c r="K81" s="124"/>
      <c r="L81" s="125">
        <f>L79+L80</f>
        <v>545977.81645999989</v>
      </c>
      <c r="M81" s="126"/>
      <c r="N81" s="127">
        <f t="shared" si="60"/>
        <v>-5373.4033100000815</v>
      </c>
      <c r="O81" s="128">
        <f t="shared" si="61"/>
        <v>-9.7458808783294874E-3</v>
      </c>
      <c r="Q81" s="124"/>
      <c r="R81" s="124"/>
      <c r="S81" s="125">
        <f>S79+S80</f>
        <v>554170.18801000004</v>
      </c>
      <c r="T81" s="126"/>
      <c r="U81" s="127">
        <f t="shared" si="62"/>
        <v>8192.3715500001563</v>
      </c>
      <c r="V81" s="128">
        <f t="shared" si="66"/>
        <v>1.5004953137322854E-2</v>
      </c>
      <c r="X81" s="124"/>
      <c r="Y81" s="124"/>
      <c r="Z81" s="125">
        <f>Z79+Z80</f>
        <v>556070.73375999997</v>
      </c>
      <c r="AA81" s="126"/>
      <c r="AB81" s="127">
        <f t="shared" si="63"/>
        <v>1900.545749999932</v>
      </c>
      <c r="AC81" s="128">
        <f t="shared" si="67"/>
        <v>3.4295344482977428E-3</v>
      </c>
      <c r="AE81" s="124"/>
      <c r="AF81" s="124"/>
      <c r="AG81" s="125">
        <f>AG79+AG80</f>
        <v>557757.40050999995</v>
      </c>
      <c r="AH81" s="126"/>
      <c r="AI81" s="127">
        <f t="shared" si="64"/>
        <v>1686.6667499999749</v>
      </c>
      <c r="AJ81" s="128">
        <f t="shared" si="68"/>
        <v>3.0331874123192752E-3</v>
      </c>
      <c r="AL81" s="124"/>
      <c r="AM81" s="124"/>
      <c r="AN81" s="125">
        <f>AN79+AN80</f>
        <v>558648.45001000003</v>
      </c>
      <c r="AO81" s="126"/>
      <c r="AP81" s="127">
        <f t="shared" si="65"/>
        <v>891.04950000008103</v>
      </c>
      <c r="AQ81" s="128">
        <f t="shared" si="69"/>
        <v>1.5975574670731877E-3</v>
      </c>
    </row>
    <row r="82" spans="1:43" ht="15.75" customHeight="1" x14ac:dyDescent="0.2">
      <c r="A82" s="175" t="s">
        <v>59</v>
      </c>
    </row>
    <row r="83" spans="1:43" ht="13.5" customHeight="1" x14ac:dyDescent="0.2"/>
    <row r="84" spans="1:43" ht="8.25" customHeight="1" x14ac:dyDescent="0.2">
      <c r="A84" s="6" t="s">
        <v>60</v>
      </c>
    </row>
    <row r="85" spans="1:43" x14ac:dyDescent="0.2">
      <c r="A85" s="6" t="s">
        <v>61</v>
      </c>
    </row>
    <row r="87" spans="1:43" x14ac:dyDescent="0.2">
      <c r="A87" s="11" t="s">
        <v>62</v>
      </c>
    </row>
    <row r="88" spans="1:43" x14ac:dyDescent="0.2">
      <c r="A88" s="11" t="s">
        <v>63</v>
      </c>
    </row>
    <row r="90" spans="1:43" x14ac:dyDescent="0.2">
      <c r="A90" s="6" t="s">
        <v>64</v>
      </c>
    </row>
    <row r="91" spans="1:43" x14ac:dyDescent="0.2">
      <c r="A91" s="6" t="s">
        <v>65</v>
      </c>
    </row>
    <row r="92" spans="1:43" x14ac:dyDescent="0.2">
      <c r="A92" s="6" t="s">
        <v>66</v>
      </c>
    </row>
    <row r="93" spans="1:43" x14ac:dyDescent="0.2">
      <c r="A93" s="6" t="s">
        <v>67</v>
      </c>
    </row>
    <row r="94" spans="1:43" x14ac:dyDescent="0.2">
      <c r="A94" s="6" t="s">
        <v>68</v>
      </c>
    </row>
    <row r="96" spans="1:43" x14ac:dyDescent="0.2">
      <c r="A96" s="176"/>
      <c r="B96" s="6" t="s">
        <v>69</v>
      </c>
    </row>
    <row r="98" spans="2:2" x14ac:dyDescent="0.2">
      <c r="B98" s="177" t="s">
        <v>70</v>
      </c>
    </row>
  </sheetData>
  <sheetProtection selectLockedCells="1"/>
  <mergeCells count="30">
    <mergeCell ref="AJ21:AJ22"/>
    <mergeCell ref="AP21:AP22"/>
    <mergeCell ref="AQ21:AQ22"/>
    <mergeCell ref="B64:D64"/>
    <mergeCell ref="B65:D65"/>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80:D80"/>
    <mergeCell ref="B81:D81"/>
    <mergeCell ref="A3:K3"/>
    <mergeCell ref="D14:O14"/>
    <mergeCell ref="F20:H20"/>
    <mergeCell ref="J20:L20"/>
    <mergeCell ref="N20:O20"/>
    <mergeCell ref="B71:D71"/>
    <mergeCell ref="B70:D70"/>
  </mergeCells>
  <dataValidations count="4">
    <dataValidation type="list" allowBlank="1" showInputMessage="1" showErrorMessage="1" sqref="D16">
      <formula1>"TOU, non-TOU"</formula1>
    </dataValidation>
    <dataValidation type="list" allowBlank="1" showInputMessage="1" showErrorMessage="1" prompt="Select Charge Unit - monthly, per kWh, per kW" sqref="D72 D66 D23:D38 D51:D60 D76 D48:D49 D40:D46">
      <formula1>"Monthly, per kWh, per kW"</formula1>
    </dataValidation>
    <dataValidation type="list" allowBlank="1" showInputMessage="1" showErrorMessage="1" sqref="E48:E49 E72 E66 E51:E60 E23:E38 E40:E46">
      <formula1>#REF!</formula1>
    </dataValidation>
    <dataValidation type="list" allowBlank="1" showInputMessage="1" showErrorMessage="1" sqref="E76">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6</xdr:col>
                    <xdr:colOff>476250</xdr:colOff>
                    <xdr:row>16</xdr:row>
                    <xdr:rowOff>171450</xdr:rowOff>
                  </from>
                  <to>
                    <xdr:col>9</xdr:col>
                    <xdr:colOff>85725</xdr:colOff>
                    <xdr:row>18</xdr:row>
                    <xdr:rowOff>28575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9</xdr:col>
                    <xdr:colOff>361950</xdr:colOff>
                    <xdr:row>16</xdr:row>
                    <xdr:rowOff>114300</xdr:rowOff>
                  </from>
                  <to>
                    <xdr:col>14</xdr:col>
                    <xdr:colOff>428625</xdr:colOff>
                    <xdr:row>18</xdr:row>
                    <xdr:rowOff>133350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2"/>
  <sheetViews>
    <sheetView showGridLines="0" view="pageBreakPreview" topLeftCell="A19" zoomScale="55" zoomScaleNormal="85" zoomScaleSheetLayoutView="5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5.7109375" style="6" customWidth="1"/>
    <col min="7" max="7" width="11" style="6" bestFit="1" customWidth="1"/>
    <col min="8" max="8" width="17.85546875" style="6" bestFit="1" customWidth="1"/>
    <col min="9" max="9" width="2.85546875" style="6" customWidth="1"/>
    <col min="10" max="10" width="11.85546875" style="6" bestFit="1" customWidth="1"/>
    <col min="11" max="11" width="11" style="6" bestFit="1" customWidth="1"/>
    <col min="12" max="12" width="19.85546875" style="6" bestFit="1" customWidth="1"/>
    <col min="13" max="13" width="2.85546875" style="6" customWidth="1"/>
    <col min="14" max="14" width="20.140625" style="6" bestFit="1" customWidth="1"/>
    <col min="15" max="15" width="12.28515625" style="6" bestFit="1" customWidth="1"/>
    <col min="16" max="16" width="3.85546875" style="6" customWidth="1"/>
    <col min="17" max="17" width="11.85546875" style="6" bestFit="1" customWidth="1"/>
    <col min="18" max="18" width="11" style="6" bestFit="1" customWidth="1"/>
    <col min="19" max="19" width="17.85546875" style="6" bestFit="1" customWidth="1"/>
    <col min="20" max="20" width="2.28515625" style="6" bestFit="1" customWidth="1"/>
    <col min="21" max="21" width="20.140625" style="6" bestFit="1" customWidth="1"/>
    <col min="22" max="22" width="12.28515625" style="6" bestFit="1" customWidth="1"/>
    <col min="23" max="23" width="4.5703125" style="6" customWidth="1"/>
    <col min="24" max="24" width="11.85546875" style="6" bestFit="1" customWidth="1"/>
    <col min="25" max="25" width="11" style="6" bestFit="1" customWidth="1"/>
    <col min="26" max="26" width="17.85546875" style="6" bestFit="1" customWidth="1"/>
    <col min="27" max="27" width="2.28515625" style="6" bestFit="1" customWidth="1"/>
    <col min="28" max="28" width="15.140625" style="6" bestFit="1" customWidth="1"/>
    <col min="29" max="29" width="12.28515625" style="6" bestFit="1" customWidth="1"/>
    <col min="30" max="30" width="4.5703125" style="6" customWidth="1"/>
    <col min="31" max="31" width="12.140625" style="6" customWidth="1"/>
    <col min="32" max="32" width="11" style="6" bestFit="1" customWidth="1"/>
    <col min="33" max="33" width="17.85546875" style="6" bestFit="1" customWidth="1"/>
    <col min="34" max="34" width="2.28515625" style="6" bestFit="1" customWidth="1"/>
    <col min="35" max="35" width="15.140625" style="6" bestFit="1" customWidth="1"/>
    <col min="36" max="36" width="12.28515625" style="6" bestFit="1" customWidth="1"/>
    <col min="37" max="37" width="4.5703125" style="6" customWidth="1"/>
    <col min="38" max="38" width="12.140625" style="6" customWidth="1"/>
    <col min="39" max="39" width="11" style="6" bestFit="1" customWidth="1"/>
    <col min="40" max="40" width="17.85546875" style="6" bestFit="1" customWidth="1"/>
    <col min="41" max="41" width="2.28515625" style="6" bestFit="1" customWidth="1"/>
    <col min="42" max="42" width="1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77</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4000000</v>
      </c>
      <c r="G18" s="12" t="s">
        <v>7</v>
      </c>
    </row>
    <row r="19" spans="2:43" x14ac:dyDescent="0.2">
      <c r="B19" s="11"/>
      <c r="F19" s="13">
        <v>10000</v>
      </c>
      <c r="G19" s="6" t="s">
        <v>73</v>
      </c>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182">
        <f>+'LU(7500)'!F23</f>
        <v>15231.32</v>
      </c>
      <c r="G23" s="25">
        <v>1</v>
      </c>
      <c r="H23" s="26">
        <f>G23*F23</f>
        <v>15231.32</v>
      </c>
      <c r="I23" s="27"/>
      <c r="J23" s="182">
        <f>+'LU(7500)'!J23</f>
        <v>15231.32</v>
      </c>
      <c r="K23" s="29">
        <v>1</v>
      </c>
      <c r="L23" s="26">
        <f>K23*J23</f>
        <v>15231.32</v>
      </c>
      <c r="M23" s="27"/>
      <c r="N23" s="30">
        <f>L23-H23</f>
        <v>0</v>
      </c>
      <c r="O23" s="31">
        <f>IF((H23)=0,"",(N23/H23))</f>
        <v>0</v>
      </c>
      <c r="Q23" s="182">
        <f>+'LU(7500)'!Q23</f>
        <v>15231.32</v>
      </c>
      <c r="R23" s="29">
        <v>1</v>
      </c>
      <c r="S23" s="26">
        <f>R23*Q23</f>
        <v>15231.32</v>
      </c>
      <c r="T23" s="27"/>
      <c r="U23" s="30">
        <f>S23-L23</f>
        <v>0</v>
      </c>
      <c r="V23" s="31">
        <f>IF((L23)=0,"",(U23/L23))</f>
        <v>0</v>
      </c>
      <c r="X23" s="182">
        <f>+'LU(7500)'!X23</f>
        <v>15231.32</v>
      </c>
      <c r="Y23" s="29">
        <v>1</v>
      </c>
      <c r="Z23" s="26">
        <f>Y23*X23</f>
        <v>15231.32</v>
      </c>
      <c r="AA23" s="27"/>
      <c r="AB23" s="30">
        <f>Z23-S23</f>
        <v>0</v>
      </c>
      <c r="AC23" s="31">
        <f>IF((S23)=0,"",(AB23/S23))</f>
        <v>0</v>
      </c>
      <c r="AE23" s="182">
        <f>+'LU(7500)'!AE23</f>
        <v>15231.32</v>
      </c>
      <c r="AF23" s="29">
        <v>1</v>
      </c>
      <c r="AG23" s="26">
        <f>AF23*AE23</f>
        <v>15231.32</v>
      </c>
      <c r="AH23" s="27"/>
      <c r="AI23" s="30">
        <f>AG23-Z23</f>
        <v>0</v>
      </c>
      <c r="AJ23" s="31">
        <f>IF((Z23)=0,"",(AI23/Z23))</f>
        <v>0</v>
      </c>
      <c r="AL23" s="182">
        <f>+'LU(7500)'!AL23</f>
        <v>15231.32</v>
      </c>
      <c r="AM23" s="29">
        <v>1</v>
      </c>
      <c r="AN23" s="26">
        <f>AM23*AL23</f>
        <v>15231.32</v>
      </c>
      <c r="AO23" s="27"/>
      <c r="AP23" s="30">
        <f>AN23-AG23</f>
        <v>0</v>
      </c>
      <c r="AQ23" s="31">
        <f>IF((AG23)=0,"",(AP23/AG23))</f>
        <v>0</v>
      </c>
    </row>
    <row r="24" spans="2:43" x14ac:dyDescent="0.2">
      <c r="B24" s="21" t="s">
        <v>28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1" si="1">S24-L24</f>
        <v>0</v>
      </c>
      <c r="V24" s="31" t="str">
        <f t="shared" ref="V24:V59" si="2">IF((L24)=0,"",(U24/L24))</f>
        <v/>
      </c>
      <c r="X24" s="24"/>
      <c r="Y24" s="29">
        <v>1</v>
      </c>
      <c r="Z24" s="26">
        <f>Y24*X24</f>
        <v>0</v>
      </c>
      <c r="AA24" s="27"/>
      <c r="AB24" s="30">
        <f t="shared" ref="AB24:AB71" si="3">Z24-S24</f>
        <v>0</v>
      </c>
      <c r="AC24" s="31" t="str">
        <f t="shared" ref="AC24:AC59" si="4">IF((S24)=0,"",(AB24/S24))</f>
        <v/>
      </c>
      <c r="AE24" s="24"/>
      <c r="AF24" s="29">
        <v>1</v>
      </c>
      <c r="AG24" s="26">
        <f>AF24*AE24</f>
        <v>0</v>
      </c>
      <c r="AH24" s="27"/>
      <c r="AI24" s="30">
        <f t="shared" ref="AI24:AI59" si="5">AG24-Z24</f>
        <v>0</v>
      </c>
      <c r="AJ24" s="31" t="str">
        <f t="shared" ref="AJ24:AJ59" si="6">IF((Z24)=0,"",(AI24/Z24))</f>
        <v/>
      </c>
      <c r="AL24" s="24"/>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4"/>
      <c r="K25" s="29">
        <v>1</v>
      </c>
      <c r="L25" s="26">
        <f t="shared" ref="L25:L38" si="9">K25*J25</f>
        <v>0</v>
      </c>
      <c r="M25" s="27"/>
      <c r="N25" s="30">
        <f t="shared" ref="N25:N39" si="10">L25-H25</f>
        <v>0</v>
      </c>
      <c r="O25" s="31" t="str">
        <f t="shared" ref="O25:O39" si="11">IF((H25)=0,"",(N25/H25))</f>
        <v/>
      </c>
      <c r="Q25" s="24"/>
      <c r="R25" s="29">
        <v>1</v>
      </c>
      <c r="S25" s="26">
        <f t="shared" ref="S25:S38" si="12">R25*Q25</f>
        <v>0</v>
      </c>
      <c r="T25" s="27"/>
      <c r="U25" s="30">
        <f t="shared" si="1"/>
        <v>0</v>
      </c>
      <c r="V25" s="31" t="str">
        <f t="shared" si="2"/>
        <v/>
      </c>
      <c r="X25" s="24"/>
      <c r="Y25" s="29">
        <v>1</v>
      </c>
      <c r="Z25" s="26">
        <f t="shared" ref="Z25:Z38" si="13">Y25*X25</f>
        <v>0</v>
      </c>
      <c r="AA25" s="27"/>
      <c r="AB25" s="30">
        <f t="shared" si="3"/>
        <v>0</v>
      </c>
      <c r="AC25" s="31" t="str">
        <f t="shared" si="4"/>
        <v/>
      </c>
      <c r="AE25" s="24"/>
      <c r="AF25" s="29">
        <v>1</v>
      </c>
      <c r="AG25" s="26">
        <f t="shared" ref="AG25:AG38" si="14">AF25*AE25</f>
        <v>0</v>
      </c>
      <c r="AH25" s="27"/>
      <c r="AI25" s="30">
        <f t="shared" si="5"/>
        <v>0</v>
      </c>
      <c r="AJ25" s="31" t="str">
        <f t="shared" si="6"/>
        <v/>
      </c>
      <c r="AL25" s="24"/>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4"/>
      <c r="K26" s="29">
        <v>1</v>
      </c>
      <c r="L26" s="26">
        <f t="shared" si="9"/>
        <v>0</v>
      </c>
      <c r="M26" s="27"/>
      <c r="N26" s="30">
        <f t="shared" si="10"/>
        <v>0</v>
      </c>
      <c r="O26" s="31" t="str">
        <f t="shared" si="11"/>
        <v/>
      </c>
      <c r="Q26" s="24"/>
      <c r="R26" s="29">
        <v>1</v>
      </c>
      <c r="S26" s="26">
        <f t="shared" si="12"/>
        <v>0</v>
      </c>
      <c r="T26" s="27"/>
      <c r="U26" s="30">
        <f t="shared" si="1"/>
        <v>0</v>
      </c>
      <c r="V26" s="31" t="str">
        <f t="shared" si="2"/>
        <v/>
      </c>
      <c r="X26" s="24"/>
      <c r="Y26" s="29">
        <v>1</v>
      </c>
      <c r="Z26" s="26">
        <f t="shared" si="13"/>
        <v>0</v>
      </c>
      <c r="AA26" s="27"/>
      <c r="AB26" s="30">
        <f t="shared" si="3"/>
        <v>0</v>
      </c>
      <c r="AC26" s="31" t="str">
        <f t="shared" si="4"/>
        <v/>
      </c>
      <c r="AE26" s="24"/>
      <c r="AF26" s="29">
        <v>1</v>
      </c>
      <c r="AG26" s="26">
        <f t="shared" si="14"/>
        <v>0</v>
      </c>
      <c r="AH26" s="27"/>
      <c r="AI26" s="30">
        <f t="shared" si="5"/>
        <v>0</v>
      </c>
      <c r="AJ26" s="31" t="str">
        <f t="shared" si="6"/>
        <v/>
      </c>
      <c r="AL26" s="24"/>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4"/>
      <c r="K27" s="29">
        <v>1</v>
      </c>
      <c r="L27" s="26">
        <f t="shared" si="9"/>
        <v>0</v>
      </c>
      <c r="M27" s="27"/>
      <c r="N27" s="30">
        <f t="shared" si="10"/>
        <v>0</v>
      </c>
      <c r="O27" s="31" t="str">
        <f t="shared" si="11"/>
        <v/>
      </c>
      <c r="Q27" s="24"/>
      <c r="R27" s="29">
        <v>1</v>
      </c>
      <c r="S27" s="26">
        <f t="shared" si="12"/>
        <v>0</v>
      </c>
      <c r="T27" s="27"/>
      <c r="U27" s="30">
        <f t="shared" si="1"/>
        <v>0</v>
      </c>
      <c r="V27" s="31" t="str">
        <f t="shared" si="2"/>
        <v/>
      </c>
      <c r="X27" s="24"/>
      <c r="Y27" s="29">
        <v>1</v>
      </c>
      <c r="Z27" s="26">
        <f t="shared" si="13"/>
        <v>0</v>
      </c>
      <c r="AA27" s="27"/>
      <c r="AB27" s="30">
        <f t="shared" si="3"/>
        <v>0</v>
      </c>
      <c r="AC27" s="31" t="str">
        <f t="shared" si="4"/>
        <v/>
      </c>
      <c r="AE27" s="24"/>
      <c r="AF27" s="29">
        <v>1</v>
      </c>
      <c r="AG27" s="26">
        <f t="shared" si="14"/>
        <v>0</v>
      </c>
      <c r="AH27" s="27"/>
      <c r="AI27" s="30">
        <f t="shared" si="5"/>
        <v>0</v>
      </c>
      <c r="AJ27" s="31" t="str">
        <f t="shared" si="6"/>
        <v/>
      </c>
      <c r="AL27" s="24"/>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si="9"/>
        <v>0</v>
      </c>
      <c r="M28" s="27"/>
      <c r="N28" s="30">
        <f t="shared" si="10"/>
        <v>0</v>
      </c>
      <c r="O28" s="31" t="str">
        <f t="shared" si="11"/>
        <v/>
      </c>
      <c r="Q28" s="24"/>
      <c r="R28" s="29">
        <v>1</v>
      </c>
      <c r="S28" s="26">
        <f t="shared" si="12"/>
        <v>0</v>
      </c>
      <c r="T28" s="27"/>
      <c r="U28" s="30">
        <f t="shared" si="1"/>
        <v>0</v>
      </c>
      <c r="V28" s="31" t="str">
        <f t="shared" si="2"/>
        <v/>
      </c>
      <c r="X28" s="24"/>
      <c r="Y28" s="29">
        <v>1</v>
      </c>
      <c r="Z28" s="26">
        <f t="shared" si="13"/>
        <v>0</v>
      </c>
      <c r="AA28" s="27"/>
      <c r="AB28" s="30">
        <f t="shared" si="3"/>
        <v>0</v>
      </c>
      <c r="AC28" s="31" t="str">
        <f t="shared" si="4"/>
        <v/>
      </c>
      <c r="AE28" s="24"/>
      <c r="AF28" s="29">
        <v>1</v>
      </c>
      <c r="AG28" s="26">
        <f t="shared" si="14"/>
        <v>0</v>
      </c>
      <c r="AH28" s="27"/>
      <c r="AI28" s="30">
        <f t="shared" si="5"/>
        <v>0</v>
      </c>
      <c r="AJ28" s="31" t="str">
        <f t="shared" si="6"/>
        <v/>
      </c>
      <c r="AL28" s="24"/>
      <c r="AM28" s="29">
        <v>1</v>
      </c>
      <c r="AN28" s="26">
        <f t="shared" si="15"/>
        <v>0</v>
      </c>
      <c r="AO28" s="27"/>
      <c r="AP28" s="30">
        <f t="shared" si="7"/>
        <v>0</v>
      </c>
      <c r="AQ28" s="31" t="str">
        <f t="shared" si="8"/>
        <v/>
      </c>
    </row>
    <row r="29" spans="2:43" x14ac:dyDescent="0.2">
      <c r="B29" s="21" t="s">
        <v>29</v>
      </c>
      <c r="C29" s="21"/>
      <c r="D29" s="22" t="s">
        <v>74</v>
      </c>
      <c r="E29" s="23"/>
      <c r="F29" s="24">
        <f>+'LU(7500)'!F29</f>
        <v>3.3129</v>
      </c>
      <c r="G29" s="51">
        <f>+$F$19</f>
        <v>10000</v>
      </c>
      <c r="H29" s="26">
        <f t="shared" si="0"/>
        <v>33129</v>
      </c>
      <c r="I29" s="27"/>
      <c r="J29" s="24">
        <f>+'LU(7500)'!J29</f>
        <v>3.4813999999999998</v>
      </c>
      <c r="K29" s="51">
        <f>+$F$19</f>
        <v>10000</v>
      </c>
      <c r="L29" s="26">
        <f t="shared" si="9"/>
        <v>34814</v>
      </c>
      <c r="M29" s="27"/>
      <c r="N29" s="30">
        <f t="shared" si="10"/>
        <v>1685</v>
      </c>
      <c r="O29" s="31">
        <f t="shared" si="11"/>
        <v>5.0861782728123396E-2</v>
      </c>
      <c r="Q29" s="24">
        <f>+'LU(7500)'!Q29</f>
        <v>3.7204000000000002</v>
      </c>
      <c r="R29" s="51">
        <f>+$F$19</f>
        <v>10000</v>
      </c>
      <c r="S29" s="26">
        <f t="shared" si="12"/>
        <v>37204</v>
      </c>
      <c r="T29" s="27"/>
      <c r="U29" s="30">
        <f t="shared" si="1"/>
        <v>2390</v>
      </c>
      <c r="V29" s="31">
        <f t="shared" si="2"/>
        <v>6.865054288504624E-2</v>
      </c>
      <c r="X29" s="24">
        <f>+'LU(7500)'!X29</f>
        <v>3.9695</v>
      </c>
      <c r="Y29" s="51">
        <f>+$F$19</f>
        <v>10000</v>
      </c>
      <c r="Z29" s="26">
        <f t="shared" si="13"/>
        <v>39695</v>
      </c>
      <c r="AA29" s="27"/>
      <c r="AB29" s="30">
        <f t="shared" si="3"/>
        <v>2491</v>
      </c>
      <c r="AC29" s="31">
        <f t="shared" si="4"/>
        <v>6.6955166111170847E-2</v>
      </c>
      <c r="AE29" s="24">
        <f>+'LU(7500)'!AE29</f>
        <v>4.1905999999999999</v>
      </c>
      <c r="AF29" s="51">
        <f>+$F$19</f>
        <v>10000</v>
      </c>
      <c r="AG29" s="26">
        <f t="shared" si="14"/>
        <v>41906</v>
      </c>
      <c r="AH29" s="27"/>
      <c r="AI29" s="30">
        <f t="shared" si="5"/>
        <v>2211</v>
      </c>
      <c r="AJ29" s="31">
        <f t="shared" si="6"/>
        <v>5.5699710290968638E-2</v>
      </c>
      <c r="AL29" s="24">
        <f>+'LU(7500)'!AL29</f>
        <v>4.3074000000000003</v>
      </c>
      <c r="AM29" s="51">
        <f>+$F$19</f>
        <v>10000</v>
      </c>
      <c r="AN29" s="26">
        <f t="shared" si="15"/>
        <v>43074</v>
      </c>
      <c r="AO29" s="27"/>
      <c r="AP29" s="30">
        <f t="shared" si="7"/>
        <v>1168</v>
      </c>
      <c r="AQ29" s="31">
        <f t="shared" si="8"/>
        <v>2.7871903784660909E-2</v>
      </c>
    </row>
    <row r="30" spans="2:43" x14ac:dyDescent="0.2">
      <c r="B30" s="21" t="s">
        <v>31</v>
      </c>
      <c r="C30" s="21"/>
      <c r="D30" s="22"/>
      <c r="E30" s="23"/>
      <c r="F30" s="24"/>
      <c r="G30" s="25">
        <f t="shared" ref="G30" si="16">$F$18</f>
        <v>4000000</v>
      </c>
      <c r="H30" s="26">
        <f t="shared" si="0"/>
        <v>0</v>
      </c>
      <c r="I30" s="27"/>
      <c r="J30" s="24"/>
      <c r="K30" s="25">
        <f t="shared" ref="K30:K38" si="17">$F$18</f>
        <v>4000000</v>
      </c>
      <c r="L30" s="26">
        <f t="shared" si="9"/>
        <v>0</v>
      </c>
      <c r="M30" s="27"/>
      <c r="N30" s="30">
        <f t="shared" si="10"/>
        <v>0</v>
      </c>
      <c r="O30" s="31" t="str">
        <f t="shared" si="11"/>
        <v/>
      </c>
      <c r="Q30" s="24"/>
      <c r="R30" s="25">
        <f t="shared" ref="R30:R38" si="18">$F$18</f>
        <v>4000000</v>
      </c>
      <c r="S30" s="26">
        <f t="shared" si="12"/>
        <v>0</v>
      </c>
      <c r="T30" s="27"/>
      <c r="U30" s="30">
        <f t="shared" si="1"/>
        <v>0</v>
      </c>
      <c r="V30" s="31" t="str">
        <f t="shared" si="2"/>
        <v/>
      </c>
      <c r="X30" s="24"/>
      <c r="Y30" s="25">
        <f t="shared" ref="Y30:Y38" si="19">$F$18</f>
        <v>4000000</v>
      </c>
      <c r="Z30" s="26">
        <f t="shared" si="13"/>
        <v>0</v>
      </c>
      <c r="AA30" s="27"/>
      <c r="AB30" s="30">
        <f t="shared" si="3"/>
        <v>0</v>
      </c>
      <c r="AC30" s="31" t="str">
        <f t="shared" si="4"/>
        <v/>
      </c>
      <c r="AE30" s="24"/>
      <c r="AF30" s="25">
        <f t="shared" ref="AF30:AF38" si="20">$F$18</f>
        <v>4000000</v>
      </c>
      <c r="AG30" s="26">
        <f t="shared" si="14"/>
        <v>0</v>
      </c>
      <c r="AH30" s="27"/>
      <c r="AI30" s="30">
        <f t="shared" si="5"/>
        <v>0</v>
      </c>
      <c r="AJ30" s="31" t="str">
        <f t="shared" si="6"/>
        <v/>
      </c>
      <c r="AL30" s="24"/>
      <c r="AM30" s="25">
        <f t="shared" ref="AM30:AM38" si="21">$F$18</f>
        <v>4000000</v>
      </c>
      <c r="AN30" s="26">
        <f t="shared" si="15"/>
        <v>0</v>
      </c>
      <c r="AO30" s="27"/>
      <c r="AP30" s="30">
        <f t="shared" si="7"/>
        <v>0</v>
      </c>
      <c r="AQ30" s="31" t="str">
        <f t="shared" si="8"/>
        <v/>
      </c>
    </row>
    <row r="31" spans="2:43" x14ac:dyDescent="0.2">
      <c r="B31" s="21" t="s">
        <v>32</v>
      </c>
      <c r="C31" s="21"/>
      <c r="D31" s="22" t="s">
        <v>74</v>
      </c>
      <c r="E31" s="23"/>
      <c r="F31" s="24">
        <f>+'LU(7500)'!F31</f>
        <v>0</v>
      </c>
      <c r="G31" s="51">
        <f>+$F$19</f>
        <v>10000</v>
      </c>
      <c r="H31" s="26">
        <f t="shared" si="0"/>
        <v>0</v>
      </c>
      <c r="I31" s="27"/>
      <c r="J31" s="24">
        <f>+'LU(7500)'!J31</f>
        <v>-7.7109999999999998E-2</v>
      </c>
      <c r="K31" s="51">
        <f>+$F$19</f>
        <v>10000</v>
      </c>
      <c r="L31" s="26">
        <f t="shared" si="9"/>
        <v>-771.1</v>
      </c>
      <c r="M31" s="27"/>
      <c r="N31" s="30">
        <f t="shared" si="10"/>
        <v>-771.1</v>
      </c>
      <c r="O31" s="31" t="str">
        <f t="shared" si="11"/>
        <v/>
      </c>
      <c r="Q31" s="24">
        <f>+'LU(7500)'!Q31</f>
        <v>0</v>
      </c>
      <c r="R31" s="51">
        <f>+$F$19</f>
        <v>10000</v>
      </c>
      <c r="S31" s="26">
        <f t="shared" si="12"/>
        <v>0</v>
      </c>
      <c r="T31" s="27"/>
      <c r="U31" s="30">
        <f t="shared" si="1"/>
        <v>771.1</v>
      </c>
      <c r="V31" s="31">
        <f t="shared" si="2"/>
        <v>-1</v>
      </c>
      <c r="X31" s="24">
        <f>+'LU(7500)'!X31</f>
        <v>0</v>
      </c>
      <c r="Y31" s="51">
        <f>+$F$19</f>
        <v>10000</v>
      </c>
      <c r="Z31" s="26">
        <f t="shared" si="13"/>
        <v>0</v>
      </c>
      <c r="AA31" s="27"/>
      <c r="AB31" s="30">
        <f t="shared" si="3"/>
        <v>0</v>
      </c>
      <c r="AC31" s="31" t="str">
        <f t="shared" si="4"/>
        <v/>
      </c>
      <c r="AE31" s="24">
        <f>+'LU(7500)'!AE31</f>
        <v>0</v>
      </c>
      <c r="AF31" s="51">
        <f>+$F$19</f>
        <v>10000</v>
      </c>
      <c r="AG31" s="26">
        <f t="shared" si="14"/>
        <v>0</v>
      </c>
      <c r="AH31" s="27"/>
      <c r="AI31" s="30">
        <f t="shared" si="5"/>
        <v>0</v>
      </c>
      <c r="AJ31" s="31" t="str">
        <f t="shared" si="6"/>
        <v/>
      </c>
      <c r="AL31" s="24">
        <f>+'LU(7500)'!AL31</f>
        <v>0</v>
      </c>
      <c r="AM31" s="51">
        <f>+$F$19</f>
        <v>10000</v>
      </c>
      <c r="AN31" s="26">
        <f t="shared" si="15"/>
        <v>0</v>
      </c>
      <c r="AO31" s="27"/>
      <c r="AP31" s="30">
        <f t="shared" si="7"/>
        <v>0</v>
      </c>
      <c r="AQ31" s="31" t="str">
        <f t="shared" si="8"/>
        <v/>
      </c>
    </row>
    <row r="32" spans="2:43" x14ac:dyDescent="0.2">
      <c r="B32" s="33"/>
      <c r="C32" s="21"/>
      <c r="D32" s="22"/>
      <c r="E32" s="23"/>
      <c r="F32" s="24"/>
      <c r="G32" s="25">
        <f t="shared" ref="G32:G38" si="22">$F$18</f>
        <v>4000000</v>
      </c>
      <c r="H32" s="26">
        <f t="shared" si="0"/>
        <v>0</v>
      </c>
      <c r="I32" s="27"/>
      <c r="J32" s="28"/>
      <c r="K32" s="25">
        <f t="shared" si="17"/>
        <v>4000000</v>
      </c>
      <c r="L32" s="26">
        <f t="shared" si="9"/>
        <v>0</v>
      </c>
      <c r="M32" s="27"/>
      <c r="N32" s="30">
        <f t="shared" si="10"/>
        <v>0</v>
      </c>
      <c r="O32" s="31" t="str">
        <f t="shared" si="11"/>
        <v/>
      </c>
      <c r="Q32" s="28"/>
      <c r="R32" s="25">
        <f t="shared" si="18"/>
        <v>4000000</v>
      </c>
      <c r="S32" s="26">
        <f t="shared" si="12"/>
        <v>0</v>
      </c>
      <c r="T32" s="27"/>
      <c r="U32" s="30">
        <f t="shared" si="1"/>
        <v>0</v>
      </c>
      <c r="V32" s="31" t="str">
        <f t="shared" si="2"/>
        <v/>
      </c>
      <c r="X32" s="28"/>
      <c r="Y32" s="25">
        <f t="shared" si="19"/>
        <v>4000000</v>
      </c>
      <c r="Z32" s="26">
        <f t="shared" si="13"/>
        <v>0</v>
      </c>
      <c r="AA32" s="27"/>
      <c r="AB32" s="30">
        <f t="shared" si="3"/>
        <v>0</v>
      </c>
      <c r="AC32" s="31" t="str">
        <f t="shared" si="4"/>
        <v/>
      </c>
      <c r="AE32" s="28"/>
      <c r="AF32" s="25">
        <f t="shared" si="20"/>
        <v>4000000</v>
      </c>
      <c r="AG32" s="26">
        <f t="shared" si="14"/>
        <v>0</v>
      </c>
      <c r="AH32" s="27"/>
      <c r="AI32" s="30">
        <f t="shared" si="5"/>
        <v>0</v>
      </c>
      <c r="AJ32" s="31" t="str">
        <f t="shared" si="6"/>
        <v/>
      </c>
      <c r="AL32" s="28"/>
      <c r="AM32" s="25">
        <f t="shared" si="21"/>
        <v>4000000</v>
      </c>
      <c r="AN32" s="26">
        <f t="shared" si="15"/>
        <v>0</v>
      </c>
      <c r="AO32" s="27"/>
      <c r="AP32" s="30">
        <f t="shared" si="7"/>
        <v>0</v>
      </c>
      <c r="AQ32" s="31" t="str">
        <f t="shared" si="8"/>
        <v/>
      </c>
    </row>
    <row r="33" spans="2:43" x14ac:dyDescent="0.2">
      <c r="B33" s="33"/>
      <c r="C33" s="21"/>
      <c r="D33" s="22"/>
      <c r="E33" s="23"/>
      <c r="F33" s="24"/>
      <c r="G33" s="25">
        <f t="shared" si="22"/>
        <v>4000000</v>
      </c>
      <c r="H33" s="26">
        <f t="shared" si="0"/>
        <v>0</v>
      </c>
      <c r="I33" s="27"/>
      <c r="J33" s="28"/>
      <c r="K33" s="25">
        <f t="shared" si="17"/>
        <v>4000000</v>
      </c>
      <c r="L33" s="26">
        <f t="shared" si="9"/>
        <v>0</v>
      </c>
      <c r="M33" s="27"/>
      <c r="N33" s="30">
        <f t="shared" si="10"/>
        <v>0</v>
      </c>
      <c r="O33" s="31" t="str">
        <f t="shared" si="11"/>
        <v/>
      </c>
      <c r="Q33" s="28"/>
      <c r="R33" s="25">
        <f t="shared" si="18"/>
        <v>4000000</v>
      </c>
      <c r="S33" s="26">
        <f t="shared" si="12"/>
        <v>0</v>
      </c>
      <c r="T33" s="27"/>
      <c r="U33" s="30">
        <f t="shared" si="1"/>
        <v>0</v>
      </c>
      <c r="V33" s="31" t="str">
        <f t="shared" si="2"/>
        <v/>
      </c>
      <c r="X33" s="28"/>
      <c r="Y33" s="25">
        <f t="shared" si="19"/>
        <v>4000000</v>
      </c>
      <c r="Z33" s="26">
        <f t="shared" si="13"/>
        <v>0</v>
      </c>
      <c r="AA33" s="27"/>
      <c r="AB33" s="30">
        <f t="shared" si="3"/>
        <v>0</v>
      </c>
      <c r="AC33" s="31" t="str">
        <f t="shared" si="4"/>
        <v/>
      </c>
      <c r="AE33" s="28"/>
      <c r="AF33" s="25">
        <f t="shared" si="20"/>
        <v>4000000</v>
      </c>
      <c r="AG33" s="26">
        <f t="shared" si="14"/>
        <v>0</v>
      </c>
      <c r="AH33" s="27"/>
      <c r="AI33" s="30">
        <f t="shared" si="5"/>
        <v>0</v>
      </c>
      <c r="AJ33" s="31" t="str">
        <f t="shared" si="6"/>
        <v/>
      </c>
      <c r="AL33" s="28"/>
      <c r="AM33" s="25">
        <f t="shared" si="21"/>
        <v>4000000</v>
      </c>
      <c r="AN33" s="26">
        <f t="shared" si="15"/>
        <v>0</v>
      </c>
      <c r="AO33" s="27"/>
      <c r="AP33" s="30">
        <f t="shared" si="7"/>
        <v>0</v>
      </c>
      <c r="AQ33" s="31" t="str">
        <f t="shared" si="8"/>
        <v/>
      </c>
    </row>
    <row r="34" spans="2:43" x14ac:dyDescent="0.2">
      <c r="B34" s="33"/>
      <c r="C34" s="21"/>
      <c r="D34" s="22"/>
      <c r="E34" s="23"/>
      <c r="F34" s="24"/>
      <c r="G34" s="25">
        <f t="shared" si="22"/>
        <v>4000000</v>
      </c>
      <c r="H34" s="26">
        <f t="shared" si="0"/>
        <v>0</v>
      </c>
      <c r="I34" s="27"/>
      <c r="J34" s="28"/>
      <c r="K34" s="25">
        <f t="shared" si="17"/>
        <v>4000000</v>
      </c>
      <c r="L34" s="26">
        <f t="shared" si="9"/>
        <v>0</v>
      </c>
      <c r="M34" s="27"/>
      <c r="N34" s="30">
        <f t="shared" si="10"/>
        <v>0</v>
      </c>
      <c r="O34" s="31" t="str">
        <f t="shared" si="11"/>
        <v/>
      </c>
      <c r="Q34" s="28"/>
      <c r="R34" s="25">
        <f t="shared" si="18"/>
        <v>4000000</v>
      </c>
      <c r="S34" s="26">
        <f t="shared" si="12"/>
        <v>0</v>
      </c>
      <c r="T34" s="27"/>
      <c r="U34" s="30">
        <f t="shared" si="1"/>
        <v>0</v>
      </c>
      <c r="V34" s="31" t="str">
        <f t="shared" si="2"/>
        <v/>
      </c>
      <c r="X34" s="28"/>
      <c r="Y34" s="25">
        <f t="shared" si="19"/>
        <v>4000000</v>
      </c>
      <c r="Z34" s="26">
        <f t="shared" si="13"/>
        <v>0</v>
      </c>
      <c r="AA34" s="27"/>
      <c r="AB34" s="30">
        <f t="shared" si="3"/>
        <v>0</v>
      </c>
      <c r="AC34" s="31" t="str">
        <f t="shared" si="4"/>
        <v/>
      </c>
      <c r="AE34" s="28"/>
      <c r="AF34" s="25">
        <f t="shared" si="20"/>
        <v>4000000</v>
      </c>
      <c r="AG34" s="26">
        <f t="shared" si="14"/>
        <v>0</v>
      </c>
      <c r="AH34" s="27"/>
      <c r="AI34" s="30">
        <f t="shared" si="5"/>
        <v>0</v>
      </c>
      <c r="AJ34" s="31" t="str">
        <f t="shared" si="6"/>
        <v/>
      </c>
      <c r="AL34" s="28"/>
      <c r="AM34" s="25">
        <f t="shared" si="21"/>
        <v>4000000</v>
      </c>
      <c r="AN34" s="26">
        <f t="shared" si="15"/>
        <v>0</v>
      </c>
      <c r="AO34" s="27"/>
      <c r="AP34" s="30">
        <f t="shared" si="7"/>
        <v>0</v>
      </c>
      <c r="AQ34" s="31" t="str">
        <f t="shared" si="8"/>
        <v/>
      </c>
    </row>
    <row r="35" spans="2:43" x14ac:dyDescent="0.2">
      <c r="B35" s="33"/>
      <c r="C35" s="21"/>
      <c r="D35" s="22"/>
      <c r="E35" s="23"/>
      <c r="F35" s="24"/>
      <c r="G35" s="25">
        <f t="shared" si="22"/>
        <v>4000000</v>
      </c>
      <c r="H35" s="26">
        <f t="shared" si="0"/>
        <v>0</v>
      </c>
      <c r="I35" s="27"/>
      <c r="J35" s="28"/>
      <c r="K35" s="25">
        <f t="shared" si="17"/>
        <v>4000000</v>
      </c>
      <c r="L35" s="26">
        <f t="shared" si="9"/>
        <v>0</v>
      </c>
      <c r="M35" s="27"/>
      <c r="N35" s="30">
        <f t="shared" si="10"/>
        <v>0</v>
      </c>
      <c r="O35" s="31" t="str">
        <f t="shared" si="11"/>
        <v/>
      </c>
      <c r="Q35" s="28"/>
      <c r="R35" s="25">
        <f t="shared" si="18"/>
        <v>4000000</v>
      </c>
      <c r="S35" s="26">
        <f t="shared" si="12"/>
        <v>0</v>
      </c>
      <c r="T35" s="27"/>
      <c r="U35" s="30">
        <f t="shared" si="1"/>
        <v>0</v>
      </c>
      <c r="V35" s="31" t="str">
        <f t="shared" si="2"/>
        <v/>
      </c>
      <c r="X35" s="28"/>
      <c r="Y35" s="25">
        <f t="shared" si="19"/>
        <v>4000000</v>
      </c>
      <c r="Z35" s="26">
        <f t="shared" si="13"/>
        <v>0</v>
      </c>
      <c r="AA35" s="27"/>
      <c r="AB35" s="30">
        <f t="shared" si="3"/>
        <v>0</v>
      </c>
      <c r="AC35" s="31" t="str">
        <f t="shared" si="4"/>
        <v/>
      </c>
      <c r="AE35" s="28"/>
      <c r="AF35" s="25">
        <f t="shared" si="20"/>
        <v>4000000</v>
      </c>
      <c r="AG35" s="26">
        <f t="shared" si="14"/>
        <v>0</v>
      </c>
      <c r="AH35" s="27"/>
      <c r="AI35" s="30">
        <f t="shared" si="5"/>
        <v>0</v>
      </c>
      <c r="AJ35" s="31" t="str">
        <f t="shared" si="6"/>
        <v/>
      </c>
      <c r="AL35" s="28"/>
      <c r="AM35" s="25">
        <f t="shared" si="21"/>
        <v>4000000</v>
      </c>
      <c r="AN35" s="26">
        <f t="shared" si="15"/>
        <v>0</v>
      </c>
      <c r="AO35" s="27"/>
      <c r="AP35" s="30">
        <f t="shared" si="7"/>
        <v>0</v>
      </c>
      <c r="AQ35" s="31" t="str">
        <f t="shared" si="8"/>
        <v/>
      </c>
    </row>
    <row r="36" spans="2:43" x14ac:dyDescent="0.2">
      <c r="B36" s="33"/>
      <c r="C36" s="21"/>
      <c r="D36" s="22"/>
      <c r="E36" s="23"/>
      <c r="F36" s="24"/>
      <c r="G36" s="25">
        <f t="shared" si="22"/>
        <v>4000000</v>
      </c>
      <c r="H36" s="26">
        <f t="shared" si="0"/>
        <v>0</v>
      </c>
      <c r="I36" s="27"/>
      <c r="J36" s="28"/>
      <c r="K36" s="25">
        <f t="shared" si="17"/>
        <v>4000000</v>
      </c>
      <c r="L36" s="26">
        <f t="shared" si="9"/>
        <v>0</v>
      </c>
      <c r="M36" s="27"/>
      <c r="N36" s="30">
        <f t="shared" si="10"/>
        <v>0</v>
      </c>
      <c r="O36" s="31" t="str">
        <f t="shared" si="11"/>
        <v/>
      </c>
      <c r="Q36" s="28"/>
      <c r="R36" s="25">
        <f t="shared" si="18"/>
        <v>4000000</v>
      </c>
      <c r="S36" s="26">
        <f t="shared" si="12"/>
        <v>0</v>
      </c>
      <c r="T36" s="27"/>
      <c r="U36" s="30">
        <f t="shared" si="1"/>
        <v>0</v>
      </c>
      <c r="V36" s="31" t="str">
        <f t="shared" si="2"/>
        <v/>
      </c>
      <c r="X36" s="28"/>
      <c r="Y36" s="25">
        <f t="shared" si="19"/>
        <v>4000000</v>
      </c>
      <c r="Z36" s="26">
        <f t="shared" si="13"/>
        <v>0</v>
      </c>
      <c r="AA36" s="27"/>
      <c r="AB36" s="30">
        <f t="shared" si="3"/>
        <v>0</v>
      </c>
      <c r="AC36" s="31" t="str">
        <f t="shared" si="4"/>
        <v/>
      </c>
      <c r="AE36" s="28"/>
      <c r="AF36" s="25">
        <f t="shared" si="20"/>
        <v>4000000</v>
      </c>
      <c r="AG36" s="26">
        <f t="shared" si="14"/>
        <v>0</v>
      </c>
      <c r="AH36" s="27"/>
      <c r="AI36" s="30">
        <f t="shared" si="5"/>
        <v>0</v>
      </c>
      <c r="AJ36" s="31" t="str">
        <f t="shared" si="6"/>
        <v/>
      </c>
      <c r="AL36" s="28"/>
      <c r="AM36" s="25">
        <f t="shared" si="21"/>
        <v>4000000</v>
      </c>
      <c r="AN36" s="26">
        <f t="shared" si="15"/>
        <v>0</v>
      </c>
      <c r="AO36" s="27"/>
      <c r="AP36" s="30">
        <f t="shared" si="7"/>
        <v>0</v>
      </c>
      <c r="AQ36" s="31" t="str">
        <f t="shared" si="8"/>
        <v/>
      </c>
    </row>
    <row r="37" spans="2:43" x14ac:dyDescent="0.2">
      <c r="B37" s="33"/>
      <c r="C37" s="21"/>
      <c r="D37" s="22"/>
      <c r="E37" s="23"/>
      <c r="F37" s="24"/>
      <c r="G37" s="25">
        <f t="shared" si="22"/>
        <v>4000000</v>
      </c>
      <c r="H37" s="26">
        <f t="shared" si="0"/>
        <v>0</v>
      </c>
      <c r="I37" s="27"/>
      <c r="J37" s="28"/>
      <c r="K37" s="25">
        <f t="shared" si="17"/>
        <v>4000000</v>
      </c>
      <c r="L37" s="26">
        <f t="shared" si="9"/>
        <v>0</v>
      </c>
      <c r="M37" s="27"/>
      <c r="N37" s="30">
        <f t="shared" si="10"/>
        <v>0</v>
      </c>
      <c r="O37" s="31" t="str">
        <f t="shared" si="11"/>
        <v/>
      </c>
      <c r="Q37" s="28"/>
      <c r="R37" s="25">
        <f t="shared" si="18"/>
        <v>4000000</v>
      </c>
      <c r="S37" s="26">
        <f t="shared" si="12"/>
        <v>0</v>
      </c>
      <c r="T37" s="27"/>
      <c r="U37" s="30">
        <f t="shared" si="1"/>
        <v>0</v>
      </c>
      <c r="V37" s="31" t="str">
        <f t="shared" si="2"/>
        <v/>
      </c>
      <c r="X37" s="28"/>
      <c r="Y37" s="25">
        <f t="shared" si="19"/>
        <v>4000000</v>
      </c>
      <c r="Z37" s="26">
        <f t="shared" si="13"/>
        <v>0</v>
      </c>
      <c r="AA37" s="27"/>
      <c r="AB37" s="30">
        <f t="shared" si="3"/>
        <v>0</v>
      </c>
      <c r="AC37" s="31" t="str">
        <f t="shared" si="4"/>
        <v/>
      </c>
      <c r="AE37" s="28"/>
      <c r="AF37" s="25">
        <f t="shared" si="20"/>
        <v>4000000</v>
      </c>
      <c r="AG37" s="26">
        <f t="shared" si="14"/>
        <v>0</v>
      </c>
      <c r="AH37" s="27"/>
      <c r="AI37" s="30">
        <f t="shared" si="5"/>
        <v>0</v>
      </c>
      <c r="AJ37" s="31" t="str">
        <f t="shared" si="6"/>
        <v/>
      </c>
      <c r="AL37" s="28"/>
      <c r="AM37" s="25">
        <f t="shared" si="21"/>
        <v>4000000</v>
      </c>
      <c r="AN37" s="26">
        <f t="shared" si="15"/>
        <v>0</v>
      </c>
      <c r="AO37" s="27"/>
      <c r="AP37" s="30">
        <f t="shared" si="7"/>
        <v>0</v>
      </c>
      <c r="AQ37" s="31" t="str">
        <f t="shared" si="8"/>
        <v/>
      </c>
    </row>
    <row r="38" spans="2:43" x14ac:dyDescent="0.2">
      <c r="B38" s="33"/>
      <c r="C38" s="21"/>
      <c r="D38" s="22"/>
      <c r="E38" s="23"/>
      <c r="F38" s="24"/>
      <c r="G38" s="25">
        <f t="shared" si="22"/>
        <v>4000000</v>
      </c>
      <c r="H38" s="26">
        <f t="shared" si="0"/>
        <v>0</v>
      </c>
      <c r="I38" s="27"/>
      <c r="J38" s="28"/>
      <c r="K38" s="25">
        <f t="shared" si="17"/>
        <v>4000000</v>
      </c>
      <c r="L38" s="26">
        <f t="shared" si="9"/>
        <v>0</v>
      </c>
      <c r="M38" s="27"/>
      <c r="N38" s="30">
        <f t="shared" si="10"/>
        <v>0</v>
      </c>
      <c r="O38" s="31" t="str">
        <f t="shared" si="11"/>
        <v/>
      </c>
      <c r="Q38" s="28"/>
      <c r="R38" s="25">
        <f t="shared" si="18"/>
        <v>4000000</v>
      </c>
      <c r="S38" s="26">
        <f t="shared" si="12"/>
        <v>0</v>
      </c>
      <c r="T38" s="27"/>
      <c r="U38" s="30">
        <f t="shared" si="1"/>
        <v>0</v>
      </c>
      <c r="V38" s="31" t="str">
        <f t="shared" si="2"/>
        <v/>
      </c>
      <c r="X38" s="28"/>
      <c r="Y38" s="25">
        <f t="shared" si="19"/>
        <v>4000000</v>
      </c>
      <c r="Z38" s="26">
        <f t="shared" si="13"/>
        <v>0</v>
      </c>
      <c r="AA38" s="27"/>
      <c r="AB38" s="30">
        <f t="shared" si="3"/>
        <v>0</v>
      </c>
      <c r="AC38" s="31" t="str">
        <f t="shared" si="4"/>
        <v/>
      </c>
      <c r="AE38" s="28"/>
      <c r="AF38" s="25">
        <f t="shared" si="20"/>
        <v>4000000</v>
      </c>
      <c r="AG38" s="26">
        <f t="shared" si="14"/>
        <v>0</v>
      </c>
      <c r="AH38" s="27"/>
      <c r="AI38" s="30">
        <f t="shared" si="5"/>
        <v>0</v>
      </c>
      <c r="AJ38" s="31" t="str">
        <f t="shared" si="6"/>
        <v/>
      </c>
      <c r="AL38" s="28"/>
      <c r="AM38" s="25">
        <f t="shared" si="21"/>
        <v>4000000</v>
      </c>
      <c r="AN38" s="26">
        <f t="shared" si="15"/>
        <v>0</v>
      </c>
      <c r="AO38" s="27"/>
      <c r="AP38" s="30">
        <f t="shared" si="7"/>
        <v>0</v>
      </c>
      <c r="AQ38" s="31" t="str">
        <f t="shared" si="8"/>
        <v/>
      </c>
    </row>
    <row r="39" spans="2:43" s="45" customFormat="1" x14ac:dyDescent="0.2">
      <c r="B39" s="34" t="s">
        <v>33</v>
      </c>
      <c r="C39" s="35"/>
      <c r="D39" s="36"/>
      <c r="E39" s="35"/>
      <c r="F39" s="37"/>
      <c r="G39" s="38"/>
      <c r="H39" s="39">
        <f>SUM(H23:H38)</f>
        <v>48360.32</v>
      </c>
      <c r="I39" s="40"/>
      <c r="J39" s="41"/>
      <c r="K39" s="42"/>
      <c r="L39" s="39">
        <f>SUM(L23:L38)</f>
        <v>49274.22</v>
      </c>
      <c r="M39" s="40"/>
      <c r="N39" s="43">
        <f t="shared" si="10"/>
        <v>913.90000000000146</v>
      </c>
      <c r="O39" s="44">
        <f t="shared" si="11"/>
        <v>1.8897724415388513E-2</v>
      </c>
      <c r="Q39" s="41"/>
      <c r="R39" s="42"/>
      <c r="S39" s="39">
        <f>SUM(S23:S38)</f>
        <v>52435.32</v>
      </c>
      <c r="T39" s="40"/>
      <c r="U39" s="43">
        <f t="shared" si="1"/>
        <v>3161.0999999999985</v>
      </c>
      <c r="V39" s="44">
        <f t="shared" si="2"/>
        <v>6.4153222516764308E-2</v>
      </c>
      <c r="X39" s="41"/>
      <c r="Y39" s="42"/>
      <c r="Z39" s="39">
        <f>SUM(Z23:Z38)</f>
        <v>54926.32</v>
      </c>
      <c r="AA39" s="40"/>
      <c r="AB39" s="43">
        <f t="shared" si="3"/>
        <v>2491</v>
      </c>
      <c r="AC39" s="44">
        <f t="shared" si="4"/>
        <v>4.75061466202552E-2</v>
      </c>
      <c r="AE39" s="41"/>
      <c r="AF39" s="42"/>
      <c r="AG39" s="39">
        <f>SUM(AG23:AG38)</f>
        <v>57137.32</v>
      </c>
      <c r="AH39" s="40"/>
      <c r="AI39" s="43">
        <f t="shared" si="5"/>
        <v>2211</v>
      </c>
      <c r="AJ39" s="44">
        <f t="shared" si="6"/>
        <v>4.0253925622543076E-2</v>
      </c>
      <c r="AL39" s="41"/>
      <c r="AM39" s="42"/>
      <c r="AN39" s="39">
        <f>SUM(AN23:AN38)</f>
        <v>58305.32</v>
      </c>
      <c r="AO39" s="40"/>
      <c r="AP39" s="43">
        <f t="shared" si="7"/>
        <v>1168</v>
      </c>
      <c r="AQ39" s="44">
        <f t="shared" si="8"/>
        <v>2.0441980827942227E-2</v>
      </c>
    </row>
    <row r="40" spans="2:43" ht="38.25" x14ac:dyDescent="0.2">
      <c r="B40" s="46" t="str">
        <f>+'LU(7500)'!B40</f>
        <v>Deferral/Variance Account Disposition Rate Rider Class 1</v>
      </c>
      <c r="C40" s="21"/>
      <c r="D40" s="22" t="str">
        <f>+'LU(7500)'!D40</f>
        <v>per kW</v>
      </c>
      <c r="E40" s="23"/>
      <c r="F40" s="24">
        <f>+'LU(7500)'!F40</f>
        <v>0</v>
      </c>
      <c r="G40" s="51">
        <f>+$F$19</f>
        <v>10000</v>
      </c>
      <c r="H40" s="26">
        <f>G40*F40</f>
        <v>0</v>
      </c>
      <c r="I40" s="27"/>
      <c r="J40" s="24">
        <f>+'LU(7500)'!J40</f>
        <v>-0.46758</v>
      </c>
      <c r="K40" s="51">
        <f>+$F$19</f>
        <v>10000</v>
      </c>
      <c r="L40" s="26">
        <f>K40*J40</f>
        <v>-4675.8</v>
      </c>
      <c r="M40" s="27"/>
      <c r="N40" s="30">
        <f>L40-H40</f>
        <v>-4675.8</v>
      </c>
      <c r="O40" s="31" t="str">
        <f>IF((H40)=0,"",(N40/H40))</f>
        <v/>
      </c>
      <c r="Q40" s="24">
        <f>+'LU(7500)'!Q40</f>
        <v>0</v>
      </c>
      <c r="R40" s="51">
        <f>+$F$19</f>
        <v>10000</v>
      </c>
      <c r="S40" s="26">
        <f>R40*Q40</f>
        <v>0</v>
      </c>
      <c r="T40" s="27"/>
      <c r="U40" s="30">
        <f t="shared" si="1"/>
        <v>4675.8</v>
      </c>
      <c r="V40" s="31">
        <f t="shared" si="2"/>
        <v>-1</v>
      </c>
      <c r="X40" s="24">
        <f>+'LU(7500)'!X40</f>
        <v>0</v>
      </c>
      <c r="Y40" s="51">
        <f>+$F$19</f>
        <v>10000</v>
      </c>
      <c r="Z40" s="26">
        <f>Y40*X40</f>
        <v>0</v>
      </c>
      <c r="AA40" s="27"/>
      <c r="AB40" s="30">
        <f t="shared" si="3"/>
        <v>0</v>
      </c>
      <c r="AC40" s="31" t="str">
        <f t="shared" si="4"/>
        <v/>
      </c>
      <c r="AE40" s="24">
        <f>+'LU(7500)'!AE40</f>
        <v>0</v>
      </c>
      <c r="AF40" s="51">
        <f>+$F$19</f>
        <v>10000</v>
      </c>
      <c r="AG40" s="26">
        <f>AF40*AE40</f>
        <v>0</v>
      </c>
      <c r="AH40" s="27"/>
      <c r="AI40" s="30">
        <f t="shared" si="5"/>
        <v>0</v>
      </c>
      <c r="AJ40" s="31" t="str">
        <f t="shared" si="6"/>
        <v/>
      </c>
      <c r="AL40" s="24">
        <f>+'LU(7500)'!AL40</f>
        <v>0</v>
      </c>
      <c r="AM40" s="51">
        <f>+$F$19</f>
        <v>10000</v>
      </c>
      <c r="AN40" s="26">
        <f>AM40*AL40</f>
        <v>0</v>
      </c>
      <c r="AO40" s="27"/>
      <c r="AP40" s="30">
        <f t="shared" si="7"/>
        <v>0</v>
      </c>
      <c r="AQ40" s="31" t="str">
        <f t="shared" si="8"/>
        <v/>
      </c>
    </row>
    <row r="41" spans="2:43" ht="38.25" x14ac:dyDescent="0.2">
      <c r="B41" s="46" t="str">
        <f>+'LU(7500)'!B41</f>
        <v>Deferral/Variance Account Disposition Rate Rider Class 2</v>
      </c>
      <c r="C41" s="21"/>
      <c r="D41" s="22" t="str">
        <f>+'LU(7500)'!D41</f>
        <v>per kW</v>
      </c>
      <c r="E41" s="23"/>
      <c r="F41" s="24">
        <f>+'LU(7500)'!F41</f>
        <v>0</v>
      </c>
      <c r="G41" s="51">
        <f>+F19</f>
        <v>10000</v>
      </c>
      <c r="H41" s="26">
        <f t="shared" ref="H41:H45" si="23">G41*F41</f>
        <v>0</v>
      </c>
      <c r="I41" s="47"/>
      <c r="J41" s="24">
        <f>+'LU(7500)'!J41</f>
        <v>0.67249000000000003</v>
      </c>
      <c r="K41" s="51">
        <f>$G$41</f>
        <v>10000</v>
      </c>
      <c r="L41" s="26">
        <f t="shared" ref="L41:L45" si="24">K41*J41</f>
        <v>6724.9000000000005</v>
      </c>
      <c r="M41" s="48"/>
      <c r="N41" s="30">
        <f t="shared" ref="N41:N45" si="25">L41-H41</f>
        <v>6724.9000000000005</v>
      </c>
      <c r="O41" s="31" t="str">
        <f t="shared" ref="O41:O65" si="26">IF((H41)=0,"",(N41/H41))</f>
        <v/>
      </c>
      <c r="Q41" s="24">
        <f>+'LU(7500)'!Q41</f>
        <v>0</v>
      </c>
      <c r="R41" s="51">
        <f>$G$41</f>
        <v>10000</v>
      </c>
      <c r="S41" s="26">
        <f t="shared" ref="S41:S43" si="27">R41*Q41</f>
        <v>0</v>
      </c>
      <c r="T41" s="48"/>
      <c r="U41" s="30">
        <f t="shared" si="1"/>
        <v>-6724.9000000000005</v>
      </c>
      <c r="V41" s="31">
        <f t="shared" si="2"/>
        <v>-1</v>
      </c>
      <c r="X41" s="24">
        <f>+'LU(7500)'!X41</f>
        <v>0</v>
      </c>
      <c r="Y41" s="51">
        <f>$G$41</f>
        <v>10000</v>
      </c>
      <c r="Z41" s="26">
        <f t="shared" ref="Z41:Z43" si="28">Y41*X41</f>
        <v>0</v>
      </c>
      <c r="AA41" s="48"/>
      <c r="AB41" s="30">
        <f t="shared" si="3"/>
        <v>0</v>
      </c>
      <c r="AC41" s="31" t="str">
        <f t="shared" si="4"/>
        <v/>
      </c>
      <c r="AE41" s="24">
        <f>+'LU(7500)'!AE41</f>
        <v>0</v>
      </c>
      <c r="AF41" s="51">
        <f>$G$41</f>
        <v>10000</v>
      </c>
      <c r="AG41" s="26">
        <f t="shared" ref="AG41:AG43" si="29">AF41*AE41</f>
        <v>0</v>
      </c>
      <c r="AH41" s="48"/>
      <c r="AI41" s="30">
        <f t="shared" si="5"/>
        <v>0</v>
      </c>
      <c r="AJ41" s="31" t="str">
        <f t="shared" si="6"/>
        <v/>
      </c>
      <c r="AL41" s="24">
        <f>+'LU(7500)'!AL41</f>
        <v>0</v>
      </c>
      <c r="AM41" s="51">
        <f>$G$41</f>
        <v>10000</v>
      </c>
      <c r="AN41" s="26">
        <f t="shared" ref="AN41:AN43" si="30">AM41*AL41</f>
        <v>0</v>
      </c>
      <c r="AO41" s="48"/>
      <c r="AP41" s="30">
        <f t="shared" si="7"/>
        <v>0</v>
      </c>
      <c r="AQ41" s="31" t="str">
        <f t="shared" si="8"/>
        <v/>
      </c>
    </row>
    <row r="42" spans="2:43" ht="38.25" x14ac:dyDescent="0.2">
      <c r="B42" s="46" t="str">
        <f>+'LU(7500)'!B42</f>
        <v xml:space="preserve">Deferral/Variance Account Disposition Rate Rider -  Global Adjustment </v>
      </c>
      <c r="C42" s="21"/>
      <c r="D42" s="22" t="str">
        <f>+'LU(7500)'!D42</f>
        <v>per kWh</v>
      </c>
      <c r="E42" s="23"/>
      <c r="F42" s="24"/>
      <c r="G42" s="25">
        <f t="shared" ref="G42:G43" si="31">$F$18</f>
        <v>4000000</v>
      </c>
      <c r="H42" s="26">
        <f t="shared" si="23"/>
        <v>0</v>
      </c>
      <c r="I42" s="47"/>
      <c r="J42" s="24">
        <f>+'LU(7500)'!J42</f>
        <v>2.81E-3</v>
      </c>
      <c r="K42" s="25">
        <f t="shared" ref="K42" si="32">$F$18</f>
        <v>4000000</v>
      </c>
      <c r="L42" s="26">
        <f t="shared" si="24"/>
        <v>11240</v>
      </c>
      <c r="M42" s="48"/>
      <c r="N42" s="30">
        <f t="shared" si="25"/>
        <v>11240</v>
      </c>
      <c r="O42" s="31" t="str">
        <f t="shared" si="26"/>
        <v/>
      </c>
      <c r="Q42" s="28"/>
      <c r="R42" s="25">
        <f t="shared" ref="R42:R43" si="33">$F$18</f>
        <v>4000000</v>
      </c>
      <c r="S42" s="26">
        <f t="shared" si="27"/>
        <v>0</v>
      </c>
      <c r="T42" s="48"/>
      <c r="U42" s="30">
        <f t="shared" si="1"/>
        <v>-11240</v>
      </c>
      <c r="V42" s="31">
        <f t="shared" si="2"/>
        <v>-1</v>
      </c>
      <c r="X42" s="28"/>
      <c r="Y42" s="25">
        <f t="shared" ref="Y42:Y43" si="34">$F$18</f>
        <v>4000000</v>
      </c>
      <c r="Z42" s="26">
        <f t="shared" si="28"/>
        <v>0</v>
      </c>
      <c r="AA42" s="48"/>
      <c r="AB42" s="30">
        <f t="shared" si="3"/>
        <v>0</v>
      </c>
      <c r="AC42" s="31" t="str">
        <f t="shared" si="4"/>
        <v/>
      </c>
      <c r="AE42" s="28"/>
      <c r="AF42" s="25">
        <f t="shared" ref="AF42:AF43" si="35">$F$18</f>
        <v>4000000</v>
      </c>
      <c r="AG42" s="26">
        <f t="shared" si="29"/>
        <v>0</v>
      </c>
      <c r="AH42" s="48"/>
      <c r="AI42" s="30">
        <f t="shared" si="5"/>
        <v>0</v>
      </c>
      <c r="AJ42" s="31" t="str">
        <f t="shared" si="6"/>
        <v/>
      </c>
      <c r="AL42" s="28"/>
      <c r="AM42" s="25">
        <f t="shared" ref="AM42:AM43" si="36">$F$18</f>
        <v>4000000</v>
      </c>
      <c r="AN42" s="26">
        <f t="shared" si="30"/>
        <v>0</v>
      </c>
      <c r="AO42" s="48"/>
      <c r="AP42" s="30">
        <f t="shared" si="7"/>
        <v>0</v>
      </c>
      <c r="AQ42" s="31" t="str">
        <f t="shared" si="8"/>
        <v/>
      </c>
    </row>
    <row r="43" spans="2:43" ht="38.25" x14ac:dyDescent="0.2">
      <c r="B43" s="46" t="str">
        <f>+'LU(7500)'!B43</f>
        <v>Deferral / Variance Accounts Balances (excluding Global Adj.) - NON-WMP</v>
      </c>
      <c r="C43" s="21"/>
      <c r="D43" s="22" t="s">
        <v>74</v>
      </c>
      <c r="E43" s="23"/>
      <c r="F43" s="24"/>
      <c r="G43" s="25">
        <f t="shared" si="31"/>
        <v>4000000</v>
      </c>
      <c r="H43" s="26">
        <f t="shared" si="23"/>
        <v>0</v>
      </c>
      <c r="I43" s="47"/>
      <c r="J43" s="28">
        <f>+'LU(7500)'!J43</f>
        <v>-0.83478799999999997</v>
      </c>
      <c r="K43" s="51">
        <f>$G$41</f>
        <v>10000</v>
      </c>
      <c r="L43" s="26">
        <f t="shared" si="24"/>
        <v>-8347.8799999999992</v>
      </c>
      <c r="M43" s="48"/>
      <c r="N43" s="30">
        <f t="shared" si="25"/>
        <v>-8347.8799999999992</v>
      </c>
      <c r="O43" s="31" t="str">
        <f t="shared" si="26"/>
        <v/>
      </c>
      <c r="Q43" s="28"/>
      <c r="R43" s="25">
        <f t="shared" si="33"/>
        <v>4000000</v>
      </c>
      <c r="S43" s="26">
        <f t="shared" si="27"/>
        <v>0</v>
      </c>
      <c r="T43" s="48"/>
      <c r="U43" s="30">
        <f t="shared" si="1"/>
        <v>8347.8799999999992</v>
      </c>
      <c r="V43" s="31">
        <f t="shared" si="2"/>
        <v>-1</v>
      </c>
      <c r="X43" s="28"/>
      <c r="Y43" s="25">
        <f t="shared" si="34"/>
        <v>4000000</v>
      </c>
      <c r="Z43" s="26">
        <f t="shared" si="28"/>
        <v>0</v>
      </c>
      <c r="AA43" s="48"/>
      <c r="AB43" s="30">
        <f t="shared" si="3"/>
        <v>0</v>
      </c>
      <c r="AC43" s="31" t="str">
        <f t="shared" si="4"/>
        <v/>
      </c>
      <c r="AE43" s="28"/>
      <c r="AF43" s="25">
        <f t="shared" si="35"/>
        <v>4000000</v>
      </c>
      <c r="AG43" s="26">
        <f t="shared" si="29"/>
        <v>0</v>
      </c>
      <c r="AH43" s="48"/>
      <c r="AI43" s="30">
        <f t="shared" si="5"/>
        <v>0</v>
      </c>
      <c r="AJ43" s="31" t="str">
        <f t="shared" si="6"/>
        <v/>
      </c>
      <c r="AL43" s="28"/>
      <c r="AM43" s="25">
        <f t="shared" si="36"/>
        <v>4000000</v>
      </c>
      <c r="AN43" s="26">
        <f t="shared" si="30"/>
        <v>0</v>
      </c>
      <c r="AO43" s="48"/>
      <c r="AP43" s="30">
        <f t="shared" si="7"/>
        <v>0</v>
      </c>
      <c r="AQ43" s="31" t="str">
        <f t="shared" si="8"/>
        <v/>
      </c>
    </row>
    <row r="44" spans="2:43" x14ac:dyDescent="0.2">
      <c r="B44" s="49" t="s">
        <v>35</v>
      </c>
      <c r="C44" s="21"/>
      <c r="D44" s="22" t="s">
        <v>74</v>
      </c>
      <c r="E44" s="23"/>
      <c r="F44" s="50">
        <v>2.8330000000000001E-2</v>
      </c>
      <c r="G44" s="51">
        <f>+$F$19</f>
        <v>10000</v>
      </c>
      <c r="H44" s="26">
        <f>G44*F44</f>
        <v>283.3</v>
      </c>
      <c r="I44" s="27"/>
      <c r="J44" s="52">
        <v>3.04E-2</v>
      </c>
      <c r="K44" s="51">
        <f>+$F$19</f>
        <v>10000</v>
      </c>
      <c r="L44" s="26">
        <f>K44*J44</f>
        <v>304</v>
      </c>
      <c r="M44" s="27"/>
      <c r="N44" s="30">
        <f>L44-H44</f>
        <v>20.699999999999989</v>
      </c>
      <c r="O44" s="31">
        <f>IF((H44)=0,"",(N44/H44))</f>
        <v>7.3067419696434835E-2</v>
      </c>
      <c r="Q44" s="52">
        <v>3.0669999999999999E-2</v>
      </c>
      <c r="R44" s="51">
        <f>+$F$19</f>
        <v>10000</v>
      </c>
      <c r="S44" s="26">
        <f>R44*Q44</f>
        <v>306.7</v>
      </c>
      <c r="T44" s="27"/>
      <c r="U44" s="30">
        <f t="shared" si="1"/>
        <v>2.6999999999999886</v>
      </c>
      <c r="V44" s="31">
        <f t="shared" si="2"/>
        <v>8.8815789473683845E-3</v>
      </c>
      <c r="X44" s="52">
        <v>3.074E-2</v>
      </c>
      <c r="Y44" s="51">
        <f>+$F$19</f>
        <v>10000</v>
      </c>
      <c r="Z44" s="26">
        <f>Y44*X44</f>
        <v>307.39999999999998</v>
      </c>
      <c r="AA44" s="27"/>
      <c r="AB44" s="30">
        <f t="shared" si="3"/>
        <v>0.69999999999998863</v>
      </c>
      <c r="AC44" s="31">
        <f t="shared" si="4"/>
        <v>2.2823606129768132E-3</v>
      </c>
      <c r="AE44" s="52">
        <v>3.0769999999999999E-2</v>
      </c>
      <c r="AF44" s="51">
        <f>+$F$19</f>
        <v>10000</v>
      </c>
      <c r="AG44" s="26">
        <f>AF44*AE44</f>
        <v>307.7</v>
      </c>
      <c r="AH44" s="27"/>
      <c r="AI44" s="30">
        <f t="shared" si="5"/>
        <v>0.30000000000001137</v>
      </c>
      <c r="AJ44" s="31">
        <f t="shared" si="6"/>
        <v>9.7592713077427262E-4</v>
      </c>
      <c r="AL44" s="52">
        <v>3.0790000000000001E-2</v>
      </c>
      <c r="AM44" s="51">
        <f>+$F$19</f>
        <v>10000</v>
      </c>
      <c r="AN44" s="26">
        <f>AM44*AL44</f>
        <v>307.90000000000003</v>
      </c>
      <c r="AO44" s="27"/>
      <c r="AP44" s="30">
        <f t="shared" si="7"/>
        <v>0.20000000000004547</v>
      </c>
      <c r="AQ44" s="31">
        <f t="shared" si="8"/>
        <v>6.4998375040638766E-4</v>
      </c>
    </row>
    <row r="45" spans="2:43" x14ac:dyDescent="0.2">
      <c r="B45" s="49" t="s">
        <v>36</v>
      </c>
      <c r="C45" s="21"/>
      <c r="D45" s="22"/>
      <c r="E45" s="23"/>
      <c r="F45" s="53">
        <f>IF(ISBLANK(D16)=TRUE, 0, IF(D16="TOU", 0.64*$F$55+0.18*$F$56+0.18*$F$57, IF(AND(D16="non-TOU", G59&gt;0), F59,F58)))</f>
        <v>0.10214000000000001</v>
      </c>
      <c r="G45" s="54">
        <f>$F$18*(1+$F$74)-$F$18</f>
        <v>27599.999999999534</v>
      </c>
      <c r="H45" s="26">
        <f t="shared" si="23"/>
        <v>2819.0639999999526</v>
      </c>
      <c r="I45" s="27"/>
      <c r="J45" s="55">
        <f>0.64*$J$55+0.18*$J$56+0.18*$J$57</f>
        <v>0.10214000000000001</v>
      </c>
      <c r="K45" s="54">
        <f>$F$18*(1+$J$74)-$F$18</f>
        <v>24800</v>
      </c>
      <c r="L45" s="26">
        <f t="shared" si="24"/>
        <v>2533.0720000000001</v>
      </c>
      <c r="M45" s="27"/>
      <c r="N45" s="30">
        <f t="shared" si="25"/>
        <v>-285.99199999995244</v>
      </c>
      <c r="O45" s="31">
        <f t="shared" si="26"/>
        <v>-0.10144927536230368</v>
      </c>
      <c r="Q45" s="55">
        <f>0.64*$Q$55+0.18*$Q$56+0.18*$Q$57</f>
        <v>0.10214000000000001</v>
      </c>
      <c r="R45" s="54">
        <f>$F$18*(1+Q74)-$F$18</f>
        <v>24800</v>
      </c>
      <c r="S45" s="26">
        <f t="shared" ref="S45" si="37">R45*Q45</f>
        <v>2533.0720000000001</v>
      </c>
      <c r="T45" s="27"/>
      <c r="U45" s="30">
        <f t="shared" si="1"/>
        <v>0</v>
      </c>
      <c r="V45" s="31">
        <f t="shared" si="2"/>
        <v>0</v>
      </c>
      <c r="X45" s="55">
        <f>0.64*$X$55+0.18*$X$56+0.18*$X$57</f>
        <v>0.10214000000000001</v>
      </c>
      <c r="Y45" s="54">
        <f>$F$18*(1+X74)-$F$18</f>
        <v>24800</v>
      </c>
      <c r="Z45" s="26">
        <f t="shared" ref="Z45" si="38">Y45*X45</f>
        <v>2533.0720000000001</v>
      </c>
      <c r="AA45" s="27"/>
      <c r="AB45" s="30">
        <f t="shared" si="3"/>
        <v>0</v>
      </c>
      <c r="AC45" s="31">
        <f t="shared" si="4"/>
        <v>0</v>
      </c>
      <c r="AE45" s="55">
        <f>0.64*$AE$55+0.18*$AE$56+0.18*$AE$57</f>
        <v>0.10214000000000001</v>
      </c>
      <c r="AF45" s="54">
        <f>$F$18*(1+AE74)-$F$18</f>
        <v>24800</v>
      </c>
      <c r="AG45" s="26">
        <f t="shared" ref="AG45" si="39">AF45*AE45</f>
        <v>2533.0720000000001</v>
      </c>
      <c r="AH45" s="27"/>
      <c r="AI45" s="30">
        <f t="shared" si="5"/>
        <v>0</v>
      </c>
      <c r="AJ45" s="31">
        <f t="shared" si="6"/>
        <v>0</v>
      </c>
      <c r="AL45" s="55">
        <f>0.64*$AL$55+0.18*$AL$56+0.18*$AL$57</f>
        <v>0.10214000000000001</v>
      </c>
      <c r="AM45" s="54">
        <f>$F$18*(1+AL74)-$F$18</f>
        <v>24800</v>
      </c>
      <c r="AN45" s="26">
        <f t="shared" ref="AN45" si="40">AM45*AL45</f>
        <v>2533.0720000000001</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51462.68399999995</v>
      </c>
      <c r="I47" s="40"/>
      <c r="J47" s="59"/>
      <c r="K47" s="61"/>
      <c r="L47" s="60">
        <f>SUM(L40:L46)+L39</f>
        <v>57052.512000000002</v>
      </c>
      <c r="M47" s="40"/>
      <c r="N47" s="43">
        <f t="shared" ref="N47:N65" si="41">L47-H47</f>
        <v>5589.8280000000523</v>
      </c>
      <c r="O47" s="44">
        <f t="shared" si="26"/>
        <v>0.10861905298215806</v>
      </c>
      <c r="Q47" s="59"/>
      <c r="R47" s="61"/>
      <c r="S47" s="60">
        <f>SUM(S40:S46)+S39</f>
        <v>55275.091999999997</v>
      </c>
      <c r="T47" s="40"/>
      <c r="U47" s="43">
        <f t="shared" si="1"/>
        <v>-1777.4200000000055</v>
      </c>
      <c r="V47" s="44">
        <f t="shared" si="2"/>
        <v>-3.1154105887572583E-2</v>
      </c>
      <c r="X47" s="59"/>
      <c r="Y47" s="61"/>
      <c r="Z47" s="60">
        <f>SUM(Z40:Z46)+Z39</f>
        <v>57766.792000000001</v>
      </c>
      <c r="AA47" s="40"/>
      <c r="AB47" s="43">
        <f t="shared" si="3"/>
        <v>2491.7000000000044</v>
      </c>
      <c r="AC47" s="44">
        <f t="shared" si="4"/>
        <v>4.5078170109603882E-2</v>
      </c>
      <c r="AE47" s="59"/>
      <c r="AF47" s="61"/>
      <c r="AG47" s="60">
        <f>SUM(AG40:AG46)+AG39</f>
        <v>59978.091999999997</v>
      </c>
      <c r="AH47" s="40"/>
      <c r="AI47" s="43">
        <f t="shared" si="5"/>
        <v>2211.2999999999956</v>
      </c>
      <c r="AJ47" s="44">
        <f t="shared" si="6"/>
        <v>3.8279778458183998E-2</v>
      </c>
      <c r="AL47" s="59"/>
      <c r="AM47" s="61"/>
      <c r="AN47" s="60">
        <f>SUM(AN40:AN46)+AN39</f>
        <v>61146.292000000001</v>
      </c>
      <c r="AO47" s="40"/>
      <c r="AP47" s="43">
        <f t="shared" si="7"/>
        <v>1168.2000000000044</v>
      </c>
      <c r="AQ47" s="44">
        <f t="shared" si="8"/>
        <v>1.9477111742734404E-2</v>
      </c>
    </row>
    <row r="48" spans="2:43" x14ac:dyDescent="0.2">
      <c r="B48" s="27" t="s">
        <v>39</v>
      </c>
      <c r="C48" s="27"/>
      <c r="D48" s="62" t="s">
        <v>74</v>
      </c>
      <c r="E48" s="63"/>
      <c r="F48" s="28">
        <v>3.3462000000000001</v>
      </c>
      <c r="G48" s="64">
        <f>+$F$19</f>
        <v>10000</v>
      </c>
      <c r="H48" s="26">
        <f>G48*F48</f>
        <v>33462</v>
      </c>
      <c r="I48" s="27"/>
      <c r="J48" s="28">
        <f>+F48</f>
        <v>3.3462000000000001</v>
      </c>
      <c r="K48" s="64">
        <f>+$F$19</f>
        <v>10000</v>
      </c>
      <c r="L48" s="26">
        <f>K48*J48</f>
        <v>33462</v>
      </c>
      <c r="M48" s="27"/>
      <c r="N48" s="30">
        <f t="shared" si="41"/>
        <v>0</v>
      </c>
      <c r="O48" s="31">
        <f t="shared" si="26"/>
        <v>0</v>
      </c>
      <c r="Q48" s="28">
        <f>+$J48</f>
        <v>3.3462000000000001</v>
      </c>
      <c r="R48" s="64">
        <f>+$F$19</f>
        <v>10000</v>
      </c>
      <c r="S48" s="26">
        <f>R48*Q48</f>
        <v>33462</v>
      </c>
      <c r="T48" s="27"/>
      <c r="U48" s="30">
        <f t="shared" si="1"/>
        <v>0</v>
      </c>
      <c r="V48" s="31">
        <f t="shared" si="2"/>
        <v>0</v>
      </c>
      <c r="X48" s="28">
        <f>+$J48</f>
        <v>3.3462000000000001</v>
      </c>
      <c r="Y48" s="64">
        <f>+$F$19</f>
        <v>10000</v>
      </c>
      <c r="Z48" s="26">
        <f>Y48*X48</f>
        <v>33462</v>
      </c>
      <c r="AA48" s="27"/>
      <c r="AB48" s="30">
        <f t="shared" si="3"/>
        <v>0</v>
      </c>
      <c r="AC48" s="31">
        <f t="shared" si="4"/>
        <v>0</v>
      </c>
      <c r="AE48" s="28">
        <f>+$J48</f>
        <v>3.3462000000000001</v>
      </c>
      <c r="AF48" s="64">
        <f>+$F$19</f>
        <v>10000</v>
      </c>
      <c r="AG48" s="26">
        <f>AF48*AE48</f>
        <v>33462</v>
      </c>
      <c r="AH48" s="27"/>
      <c r="AI48" s="30">
        <f t="shared" si="5"/>
        <v>0</v>
      </c>
      <c r="AJ48" s="31">
        <f t="shared" si="6"/>
        <v>0</v>
      </c>
      <c r="AL48" s="28">
        <f>+$J48</f>
        <v>3.3462000000000001</v>
      </c>
      <c r="AM48" s="64">
        <f>+$F$19</f>
        <v>10000</v>
      </c>
      <c r="AN48" s="26">
        <f>AM48*AL48</f>
        <v>33462</v>
      </c>
      <c r="AO48" s="27"/>
      <c r="AP48" s="30">
        <f t="shared" si="7"/>
        <v>0</v>
      </c>
      <c r="AQ48" s="31">
        <f t="shared" si="8"/>
        <v>0</v>
      </c>
    </row>
    <row r="49" spans="2:43" ht="25.5" x14ac:dyDescent="0.2">
      <c r="B49" s="66" t="s">
        <v>40</v>
      </c>
      <c r="C49" s="27"/>
      <c r="D49" s="62" t="s">
        <v>74</v>
      </c>
      <c r="E49" s="63"/>
      <c r="F49" s="28">
        <v>1.9535</v>
      </c>
      <c r="G49" s="64">
        <f>G48</f>
        <v>10000</v>
      </c>
      <c r="H49" s="26">
        <f>G49*F49</f>
        <v>19535</v>
      </c>
      <c r="I49" s="27"/>
      <c r="J49" s="28">
        <f>+F49</f>
        <v>1.9535</v>
      </c>
      <c r="K49" s="64">
        <f>K48</f>
        <v>10000</v>
      </c>
      <c r="L49" s="26">
        <f>K49*J49</f>
        <v>19535</v>
      </c>
      <c r="M49" s="27"/>
      <c r="N49" s="30">
        <f t="shared" si="41"/>
        <v>0</v>
      </c>
      <c r="O49" s="31">
        <f t="shared" si="26"/>
        <v>0</v>
      </c>
      <c r="Q49" s="28">
        <f>+$J49</f>
        <v>1.9535</v>
      </c>
      <c r="R49" s="64">
        <f>R48</f>
        <v>10000</v>
      </c>
      <c r="S49" s="26">
        <f>R49*Q49</f>
        <v>19535</v>
      </c>
      <c r="T49" s="27"/>
      <c r="U49" s="30">
        <f t="shared" si="1"/>
        <v>0</v>
      </c>
      <c r="V49" s="31">
        <f t="shared" si="2"/>
        <v>0</v>
      </c>
      <c r="X49" s="28">
        <f>+$J49</f>
        <v>1.9535</v>
      </c>
      <c r="Y49" s="64">
        <f>Y48</f>
        <v>10000</v>
      </c>
      <c r="Z49" s="26">
        <f>Y49*X49</f>
        <v>19535</v>
      </c>
      <c r="AA49" s="27"/>
      <c r="AB49" s="30">
        <f t="shared" si="3"/>
        <v>0</v>
      </c>
      <c r="AC49" s="31">
        <f t="shared" si="4"/>
        <v>0</v>
      </c>
      <c r="AE49" s="28">
        <f>+$J49</f>
        <v>1.9535</v>
      </c>
      <c r="AF49" s="64">
        <f>AF48</f>
        <v>10000</v>
      </c>
      <c r="AG49" s="26">
        <f>AF49*AE49</f>
        <v>19535</v>
      </c>
      <c r="AH49" s="27"/>
      <c r="AI49" s="30">
        <f t="shared" si="5"/>
        <v>0</v>
      </c>
      <c r="AJ49" s="31">
        <f t="shared" si="6"/>
        <v>0</v>
      </c>
      <c r="AL49" s="28">
        <f>+$J49</f>
        <v>1.9535</v>
      </c>
      <c r="AM49" s="64">
        <f>AM48</f>
        <v>10000</v>
      </c>
      <c r="AN49" s="26">
        <f>AM49*AL49</f>
        <v>19535</v>
      </c>
      <c r="AO49" s="27"/>
      <c r="AP49" s="30">
        <f t="shared" si="7"/>
        <v>0</v>
      </c>
      <c r="AQ49" s="31">
        <f t="shared" si="8"/>
        <v>0</v>
      </c>
    </row>
    <row r="50" spans="2:43" ht="25.5" x14ac:dyDescent="0.2">
      <c r="B50" s="56" t="s">
        <v>41</v>
      </c>
      <c r="C50" s="35"/>
      <c r="D50" s="35"/>
      <c r="E50" s="35"/>
      <c r="F50" s="67"/>
      <c r="G50" s="59"/>
      <c r="H50" s="60">
        <f>SUM(H47:H49)</f>
        <v>104459.68399999995</v>
      </c>
      <c r="I50" s="68"/>
      <c r="J50" s="69"/>
      <c r="K50" s="59"/>
      <c r="L50" s="60">
        <f>SUM(L47:L49)</f>
        <v>110049.512</v>
      </c>
      <c r="M50" s="68"/>
      <c r="N50" s="43">
        <f t="shared" si="41"/>
        <v>5589.8280000000523</v>
      </c>
      <c r="O50" s="44">
        <f t="shared" si="26"/>
        <v>5.3511821843152951E-2</v>
      </c>
      <c r="Q50" s="69"/>
      <c r="R50" s="59"/>
      <c r="S50" s="60">
        <f>SUM(S47:S49)</f>
        <v>108272.092</v>
      </c>
      <c r="T50" s="68"/>
      <c r="U50" s="43">
        <f t="shared" si="1"/>
        <v>-1777.4199999999983</v>
      </c>
      <c r="V50" s="44">
        <f t="shared" si="2"/>
        <v>-1.6151093882179127E-2</v>
      </c>
      <c r="X50" s="69"/>
      <c r="Y50" s="59"/>
      <c r="Z50" s="60">
        <f>SUM(Z47:Z49)</f>
        <v>110763.792</v>
      </c>
      <c r="AA50" s="68"/>
      <c r="AB50" s="43">
        <f t="shared" si="3"/>
        <v>2491.6999999999971</v>
      </c>
      <c r="AC50" s="44">
        <f t="shared" si="4"/>
        <v>2.3013317226751259E-2</v>
      </c>
      <c r="AE50" s="69"/>
      <c r="AF50" s="59"/>
      <c r="AG50" s="60">
        <f>SUM(AG47:AG49)</f>
        <v>112975.092</v>
      </c>
      <c r="AH50" s="68"/>
      <c r="AI50" s="43">
        <f t="shared" si="5"/>
        <v>2211.3000000000029</v>
      </c>
      <c r="AJ50" s="44">
        <f t="shared" si="6"/>
        <v>1.9964105237567191E-2</v>
      </c>
      <c r="AL50" s="69"/>
      <c r="AM50" s="59"/>
      <c r="AN50" s="60">
        <f>SUM(AN47:AN49)</f>
        <v>114143.292</v>
      </c>
      <c r="AO50" s="68"/>
      <c r="AP50" s="43">
        <f t="shared" si="7"/>
        <v>1168.1999999999971</v>
      </c>
      <c r="AQ50" s="44">
        <f t="shared" si="8"/>
        <v>1.0340332362818496E-2</v>
      </c>
    </row>
    <row r="51" spans="2:43" ht="25.5" x14ac:dyDescent="0.2">
      <c r="B51" s="71" t="s">
        <v>42</v>
      </c>
      <c r="C51" s="21"/>
      <c r="D51" s="22" t="s">
        <v>30</v>
      </c>
      <c r="E51" s="23"/>
      <c r="F51" s="72">
        <v>4.4000000000000003E-3</v>
      </c>
      <c r="G51" s="64">
        <f>+$F$18+G45</f>
        <v>4027599.9999999995</v>
      </c>
      <c r="H51" s="73">
        <f t="shared" ref="H51:H57" si="42">G51*F51</f>
        <v>17721.439999999999</v>
      </c>
      <c r="I51" s="27"/>
      <c r="J51" s="72">
        <v>4.4000000000000003E-3</v>
      </c>
      <c r="K51" s="64">
        <f>+$F$18+K45</f>
        <v>4024800</v>
      </c>
      <c r="L51" s="73">
        <f t="shared" ref="L51:L57" si="43">K51*J51</f>
        <v>17709.120000000003</v>
      </c>
      <c r="M51" s="27"/>
      <c r="N51" s="30">
        <f t="shared" si="41"/>
        <v>-12.319999999996071</v>
      </c>
      <c r="O51" s="74">
        <f t="shared" si="26"/>
        <v>-6.9520309861930362E-4</v>
      </c>
      <c r="Q51" s="72">
        <f>+J51</f>
        <v>4.4000000000000003E-3</v>
      </c>
      <c r="R51" s="64">
        <f>+$F$18+R45</f>
        <v>4024800</v>
      </c>
      <c r="S51" s="73">
        <f t="shared" ref="S51:S57" si="44">R51*Q51</f>
        <v>17709.120000000003</v>
      </c>
      <c r="T51" s="27"/>
      <c r="U51" s="30">
        <f t="shared" si="1"/>
        <v>0</v>
      </c>
      <c r="V51" s="74">
        <f t="shared" si="2"/>
        <v>0</v>
      </c>
      <c r="X51" s="72">
        <f>+Q51</f>
        <v>4.4000000000000003E-3</v>
      </c>
      <c r="Y51" s="64">
        <f>+$F$18+Y45</f>
        <v>4024800</v>
      </c>
      <c r="Z51" s="73">
        <f t="shared" ref="Z51:Z57" si="45">Y51*X51</f>
        <v>17709.120000000003</v>
      </c>
      <c r="AA51" s="27"/>
      <c r="AB51" s="30">
        <f t="shared" si="3"/>
        <v>0</v>
      </c>
      <c r="AC51" s="74">
        <f t="shared" si="4"/>
        <v>0</v>
      </c>
      <c r="AE51" s="72">
        <f>+X51</f>
        <v>4.4000000000000003E-3</v>
      </c>
      <c r="AF51" s="64">
        <f>+$F$18+AF45</f>
        <v>4024800</v>
      </c>
      <c r="AG51" s="73">
        <f t="shared" ref="AG51:AG57" si="46">AF51*AE51</f>
        <v>17709.120000000003</v>
      </c>
      <c r="AH51" s="27"/>
      <c r="AI51" s="30">
        <f t="shared" si="5"/>
        <v>0</v>
      </c>
      <c r="AJ51" s="74">
        <f t="shared" si="6"/>
        <v>0</v>
      </c>
      <c r="AL51" s="72">
        <f>+AE51</f>
        <v>4.4000000000000003E-3</v>
      </c>
      <c r="AM51" s="64">
        <f>+$F$18+AM45</f>
        <v>4024800</v>
      </c>
      <c r="AN51" s="73">
        <f t="shared" ref="AN51:AN57" si="47">AM51*AL51</f>
        <v>17709.120000000003</v>
      </c>
      <c r="AO51" s="27"/>
      <c r="AP51" s="30">
        <f t="shared" si="7"/>
        <v>0</v>
      </c>
      <c r="AQ51" s="74">
        <f t="shared" si="8"/>
        <v>0</v>
      </c>
    </row>
    <row r="52" spans="2:43" ht="25.5" x14ac:dyDescent="0.2">
      <c r="B52" s="71" t="s">
        <v>43</v>
      </c>
      <c r="C52" s="21"/>
      <c r="D52" s="22" t="s">
        <v>30</v>
      </c>
      <c r="E52" s="23"/>
      <c r="F52" s="72">
        <v>1.2999999999999999E-3</v>
      </c>
      <c r="G52" s="64">
        <f>G51</f>
        <v>4027599.9999999995</v>
      </c>
      <c r="H52" s="73">
        <f t="shared" si="42"/>
        <v>5235.8799999999992</v>
      </c>
      <c r="I52" s="27"/>
      <c r="J52" s="72">
        <v>1.2999999999999999E-3</v>
      </c>
      <c r="K52" s="64">
        <f>K51</f>
        <v>4024800</v>
      </c>
      <c r="L52" s="73">
        <f t="shared" si="43"/>
        <v>5232.24</v>
      </c>
      <c r="M52" s="27"/>
      <c r="N52" s="30">
        <f t="shared" si="41"/>
        <v>-3.6399999999994179</v>
      </c>
      <c r="O52" s="74">
        <f t="shared" si="26"/>
        <v>-6.9520309861941421E-4</v>
      </c>
      <c r="Q52" s="72">
        <f>+J52</f>
        <v>1.2999999999999999E-3</v>
      </c>
      <c r="R52" s="64">
        <f>R51</f>
        <v>4024800</v>
      </c>
      <c r="S52" s="73">
        <f t="shared" si="44"/>
        <v>5232.24</v>
      </c>
      <c r="T52" s="27"/>
      <c r="U52" s="30">
        <f t="shared" si="1"/>
        <v>0</v>
      </c>
      <c r="V52" s="74">
        <f t="shared" si="2"/>
        <v>0</v>
      </c>
      <c r="X52" s="72">
        <f>+Q52</f>
        <v>1.2999999999999999E-3</v>
      </c>
      <c r="Y52" s="64">
        <f>Y51</f>
        <v>4024800</v>
      </c>
      <c r="Z52" s="73">
        <f t="shared" si="45"/>
        <v>5232.24</v>
      </c>
      <c r="AA52" s="27"/>
      <c r="AB52" s="30">
        <f t="shared" si="3"/>
        <v>0</v>
      </c>
      <c r="AC52" s="74">
        <f t="shared" si="4"/>
        <v>0</v>
      </c>
      <c r="AE52" s="72">
        <f>+X52</f>
        <v>1.2999999999999999E-3</v>
      </c>
      <c r="AF52" s="64">
        <f>AF51</f>
        <v>4024800</v>
      </c>
      <c r="AG52" s="73">
        <f t="shared" si="46"/>
        <v>5232.24</v>
      </c>
      <c r="AH52" s="27"/>
      <c r="AI52" s="30">
        <f t="shared" si="5"/>
        <v>0</v>
      </c>
      <c r="AJ52" s="74">
        <f t="shared" si="6"/>
        <v>0</v>
      </c>
      <c r="AL52" s="72">
        <f>+AE52</f>
        <v>1.2999999999999999E-3</v>
      </c>
      <c r="AM52" s="64">
        <f>AM51</f>
        <v>4024800</v>
      </c>
      <c r="AN52" s="73">
        <f t="shared" si="47"/>
        <v>5232.24</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4000000</v>
      </c>
      <c r="H54" s="73">
        <f t="shared" si="42"/>
        <v>27760</v>
      </c>
      <c r="I54" s="27"/>
      <c r="J54" s="72">
        <f>+F54</f>
        <v>6.94E-3</v>
      </c>
      <c r="K54" s="76">
        <f>$F$18</f>
        <v>4000000</v>
      </c>
      <c r="L54" s="73">
        <f t="shared" si="43"/>
        <v>27760</v>
      </c>
      <c r="M54" s="27"/>
      <c r="N54" s="30">
        <f t="shared" si="41"/>
        <v>0</v>
      </c>
      <c r="O54" s="74">
        <f t="shared" si="26"/>
        <v>0</v>
      </c>
      <c r="Q54" s="72">
        <f>+J54</f>
        <v>6.94E-3</v>
      </c>
      <c r="R54" s="76">
        <f>$F$18</f>
        <v>4000000</v>
      </c>
      <c r="S54" s="73">
        <f t="shared" si="44"/>
        <v>27760</v>
      </c>
      <c r="T54" s="27"/>
      <c r="U54" s="30">
        <f t="shared" si="1"/>
        <v>0</v>
      </c>
      <c r="V54" s="74">
        <f t="shared" si="2"/>
        <v>0</v>
      </c>
      <c r="X54" s="72">
        <f>+Q54</f>
        <v>6.94E-3</v>
      </c>
      <c r="Y54" s="76">
        <f>$F$18</f>
        <v>4000000</v>
      </c>
      <c r="Z54" s="73">
        <f t="shared" si="45"/>
        <v>27760</v>
      </c>
      <c r="AA54" s="27"/>
      <c r="AB54" s="30">
        <f t="shared" si="3"/>
        <v>0</v>
      </c>
      <c r="AC54" s="74">
        <f t="shared" si="4"/>
        <v>0</v>
      </c>
      <c r="AE54" s="72">
        <f>+X54</f>
        <v>6.94E-3</v>
      </c>
      <c r="AF54" s="76">
        <f>$F$18</f>
        <v>4000000</v>
      </c>
      <c r="AG54" s="73">
        <f t="shared" si="46"/>
        <v>27760</v>
      </c>
      <c r="AH54" s="27"/>
      <c r="AI54" s="30">
        <f t="shared" si="5"/>
        <v>0</v>
      </c>
      <c r="AJ54" s="74">
        <f t="shared" si="6"/>
        <v>0</v>
      </c>
      <c r="AL54" s="72">
        <f>+AE54</f>
        <v>6.94E-3</v>
      </c>
      <c r="AM54" s="76">
        <f>$F$18</f>
        <v>4000000</v>
      </c>
      <c r="AN54" s="73">
        <f t="shared" si="47"/>
        <v>27760</v>
      </c>
      <c r="AO54" s="27"/>
      <c r="AP54" s="30">
        <f t="shared" si="7"/>
        <v>0</v>
      </c>
      <c r="AQ54" s="74">
        <f t="shared" si="8"/>
        <v>0</v>
      </c>
    </row>
    <row r="55" spans="2:43" x14ac:dyDescent="0.2">
      <c r="B55" s="49" t="s">
        <v>46</v>
      </c>
      <c r="C55" s="21"/>
      <c r="D55" s="22"/>
      <c r="E55" s="23"/>
      <c r="F55" s="72">
        <v>0.08</v>
      </c>
      <c r="G55" s="77">
        <f>0.64*$F$18</f>
        <v>2560000</v>
      </c>
      <c r="H55" s="73">
        <f t="shared" si="42"/>
        <v>204800</v>
      </c>
      <c r="I55" s="27"/>
      <c r="J55" s="72">
        <v>0.08</v>
      </c>
      <c r="K55" s="77">
        <f>$G$55</f>
        <v>2560000</v>
      </c>
      <c r="L55" s="73">
        <f t="shared" si="43"/>
        <v>204800</v>
      </c>
      <c r="M55" s="27"/>
      <c r="N55" s="30">
        <f t="shared" si="41"/>
        <v>0</v>
      </c>
      <c r="O55" s="74">
        <f t="shared" si="26"/>
        <v>0</v>
      </c>
      <c r="Q55" s="72">
        <v>0.08</v>
      </c>
      <c r="R55" s="77">
        <f>$G$55</f>
        <v>2560000</v>
      </c>
      <c r="S55" s="73">
        <f t="shared" si="44"/>
        <v>204800</v>
      </c>
      <c r="T55" s="27"/>
      <c r="U55" s="30">
        <f t="shared" si="1"/>
        <v>0</v>
      </c>
      <c r="V55" s="74">
        <f t="shared" si="2"/>
        <v>0</v>
      </c>
      <c r="X55" s="72">
        <v>0.08</v>
      </c>
      <c r="Y55" s="77">
        <f>$G$55</f>
        <v>2560000</v>
      </c>
      <c r="Z55" s="73">
        <f t="shared" si="45"/>
        <v>204800</v>
      </c>
      <c r="AA55" s="27"/>
      <c r="AB55" s="30">
        <f t="shared" si="3"/>
        <v>0</v>
      </c>
      <c r="AC55" s="74">
        <f t="shared" si="4"/>
        <v>0</v>
      </c>
      <c r="AE55" s="72">
        <v>0.08</v>
      </c>
      <c r="AF55" s="77">
        <f>$G$55</f>
        <v>2560000</v>
      </c>
      <c r="AG55" s="73">
        <f t="shared" si="46"/>
        <v>204800</v>
      </c>
      <c r="AH55" s="27"/>
      <c r="AI55" s="30">
        <f t="shared" si="5"/>
        <v>0</v>
      </c>
      <c r="AJ55" s="74">
        <f t="shared" si="6"/>
        <v>0</v>
      </c>
      <c r="AL55" s="72">
        <v>0.08</v>
      </c>
      <c r="AM55" s="77">
        <f>$G$55</f>
        <v>2560000</v>
      </c>
      <c r="AN55" s="73">
        <f t="shared" si="47"/>
        <v>204800</v>
      </c>
      <c r="AO55" s="27"/>
      <c r="AP55" s="30">
        <f t="shared" si="7"/>
        <v>0</v>
      </c>
      <c r="AQ55" s="74">
        <f t="shared" si="8"/>
        <v>0</v>
      </c>
    </row>
    <row r="56" spans="2:43" x14ac:dyDescent="0.2">
      <c r="B56" s="49" t="s">
        <v>47</v>
      </c>
      <c r="C56" s="21"/>
      <c r="D56" s="22"/>
      <c r="E56" s="23"/>
      <c r="F56" s="72">
        <v>0.122</v>
      </c>
      <c r="G56" s="77">
        <f>0.18*$F$18</f>
        <v>720000</v>
      </c>
      <c r="H56" s="73">
        <f t="shared" si="42"/>
        <v>87840</v>
      </c>
      <c r="I56" s="27"/>
      <c r="J56" s="72">
        <v>0.122</v>
      </c>
      <c r="K56" s="77">
        <f>$G$56</f>
        <v>720000</v>
      </c>
      <c r="L56" s="73">
        <f t="shared" si="43"/>
        <v>87840</v>
      </c>
      <c r="M56" s="27"/>
      <c r="N56" s="30">
        <f t="shared" si="41"/>
        <v>0</v>
      </c>
      <c r="O56" s="74">
        <f t="shared" si="26"/>
        <v>0</v>
      </c>
      <c r="Q56" s="72">
        <v>0.122</v>
      </c>
      <c r="R56" s="77">
        <f>$G$56</f>
        <v>720000</v>
      </c>
      <c r="S56" s="73">
        <f t="shared" si="44"/>
        <v>87840</v>
      </c>
      <c r="T56" s="27"/>
      <c r="U56" s="30">
        <f t="shared" si="1"/>
        <v>0</v>
      </c>
      <c r="V56" s="74">
        <f t="shared" si="2"/>
        <v>0</v>
      </c>
      <c r="X56" s="72">
        <v>0.122</v>
      </c>
      <c r="Y56" s="77">
        <f>$G$56</f>
        <v>720000</v>
      </c>
      <c r="Z56" s="73">
        <f t="shared" si="45"/>
        <v>87840</v>
      </c>
      <c r="AA56" s="27"/>
      <c r="AB56" s="30">
        <f t="shared" si="3"/>
        <v>0</v>
      </c>
      <c r="AC56" s="74">
        <f t="shared" si="4"/>
        <v>0</v>
      </c>
      <c r="AE56" s="72">
        <v>0.122</v>
      </c>
      <c r="AF56" s="77">
        <f>$G$56</f>
        <v>720000</v>
      </c>
      <c r="AG56" s="73">
        <f t="shared" si="46"/>
        <v>87840</v>
      </c>
      <c r="AH56" s="27"/>
      <c r="AI56" s="30">
        <f t="shared" si="5"/>
        <v>0</v>
      </c>
      <c r="AJ56" s="74">
        <f t="shared" si="6"/>
        <v>0</v>
      </c>
      <c r="AL56" s="72">
        <v>0.122</v>
      </c>
      <c r="AM56" s="77">
        <f>$G$56</f>
        <v>720000</v>
      </c>
      <c r="AN56" s="73">
        <f t="shared" si="47"/>
        <v>87840</v>
      </c>
      <c r="AO56" s="27"/>
      <c r="AP56" s="30">
        <f t="shared" si="7"/>
        <v>0</v>
      </c>
      <c r="AQ56" s="74">
        <f t="shared" si="8"/>
        <v>0</v>
      </c>
    </row>
    <row r="57" spans="2:43" x14ac:dyDescent="0.2">
      <c r="B57" s="11" t="s">
        <v>48</v>
      </c>
      <c r="C57" s="21"/>
      <c r="D57" s="22"/>
      <c r="E57" s="23"/>
      <c r="F57" s="72">
        <v>0.161</v>
      </c>
      <c r="G57" s="77">
        <f>0.18*$F$18</f>
        <v>720000</v>
      </c>
      <c r="H57" s="73">
        <f t="shared" si="42"/>
        <v>115920</v>
      </c>
      <c r="I57" s="27"/>
      <c r="J57" s="72">
        <v>0.161</v>
      </c>
      <c r="K57" s="77">
        <f>$G$57</f>
        <v>720000</v>
      </c>
      <c r="L57" s="73">
        <f t="shared" si="43"/>
        <v>115920</v>
      </c>
      <c r="M57" s="27"/>
      <c r="N57" s="30">
        <f t="shared" si="41"/>
        <v>0</v>
      </c>
      <c r="O57" s="74">
        <f t="shared" si="26"/>
        <v>0</v>
      </c>
      <c r="Q57" s="72">
        <v>0.161</v>
      </c>
      <c r="R57" s="77">
        <f>$G$57</f>
        <v>720000</v>
      </c>
      <c r="S57" s="73">
        <f t="shared" si="44"/>
        <v>115920</v>
      </c>
      <c r="T57" s="27"/>
      <c r="U57" s="30">
        <f t="shared" si="1"/>
        <v>0</v>
      </c>
      <c r="V57" s="74">
        <f t="shared" si="2"/>
        <v>0</v>
      </c>
      <c r="X57" s="72">
        <v>0.161</v>
      </c>
      <c r="Y57" s="77">
        <f>$G$57</f>
        <v>720000</v>
      </c>
      <c r="Z57" s="73">
        <f t="shared" si="45"/>
        <v>115920</v>
      </c>
      <c r="AA57" s="27"/>
      <c r="AB57" s="30">
        <f t="shared" si="3"/>
        <v>0</v>
      </c>
      <c r="AC57" s="74">
        <f t="shared" si="4"/>
        <v>0</v>
      </c>
      <c r="AE57" s="72">
        <v>0.161</v>
      </c>
      <c r="AF57" s="77">
        <f>$G$57</f>
        <v>720000</v>
      </c>
      <c r="AG57" s="73">
        <f t="shared" si="46"/>
        <v>115920</v>
      </c>
      <c r="AH57" s="27"/>
      <c r="AI57" s="30">
        <f t="shared" si="5"/>
        <v>0</v>
      </c>
      <c r="AJ57" s="74">
        <f t="shared" si="6"/>
        <v>0</v>
      </c>
      <c r="AL57" s="72">
        <v>0.161</v>
      </c>
      <c r="AM57" s="77">
        <f>$G$57</f>
        <v>720000</v>
      </c>
      <c r="AN57" s="73">
        <f t="shared" si="47"/>
        <v>115920</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6"/>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3999250</v>
      </c>
      <c r="H59" s="73">
        <f>G59*F59</f>
        <v>439917.5</v>
      </c>
      <c r="I59" s="83"/>
      <c r="J59" s="72">
        <v>0.11</v>
      </c>
      <c r="K59" s="82">
        <f>$G$59</f>
        <v>3999250</v>
      </c>
      <c r="L59" s="73">
        <f>K59*J59</f>
        <v>439917.5</v>
      </c>
      <c r="M59" s="83"/>
      <c r="N59" s="84">
        <f t="shared" si="41"/>
        <v>0</v>
      </c>
      <c r="O59" s="74">
        <f t="shared" si="26"/>
        <v>0</v>
      </c>
      <c r="Q59" s="72">
        <v>0.11</v>
      </c>
      <c r="R59" s="82">
        <f>$G$59</f>
        <v>3999250</v>
      </c>
      <c r="S59" s="73">
        <f>R59*Q59</f>
        <v>439917.5</v>
      </c>
      <c r="T59" s="83"/>
      <c r="U59" s="84">
        <f t="shared" si="1"/>
        <v>0</v>
      </c>
      <c r="V59" s="74">
        <f t="shared" si="2"/>
        <v>0</v>
      </c>
      <c r="X59" s="72">
        <v>0.11</v>
      </c>
      <c r="Y59" s="82">
        <f>$G$59</f>
        <v>3999250</v>
      </c>
      <c r="Z59" s="73">
        <f>Y59*X59</f>
        <v>439917.5</v>
      </c>
      <c r="AA59" s="83"/>
      <c r="AB59" s="84">
        <f t="shared" si="3"/>
        <v>0</v>
      </c>
      <c r="AC59" s="74">
        <f t="shared" si="4"/>
        <v>0</v>
      </c>
      <c r="AE59" s="72">
        <v>0.11</v>
      </c>
      <c r="AF59" s="82">
        <f>$G$59</f>
        <v>3999250</v>
      </c>
      <c r="AG59" s="73">
        <f>AF59*AE59</f>
        <v>439917.5</v>
      </c>
      <c r="AH59" s="83"/>
      <c r="AI59" s="84">
        <f t="shared" si="5"/>
        <v>0</v>
      </c>
      <c r="AJ59" s="74">
        <f t="shared" si="6"/>
        <v>0</v>
      </c>
      <c r="AL59" s="72">
        <v>0.11</v>
      </c>
      <c r="AM59" s="82">
        <f>$G$59</f>
        <v>3999250</v>
      </c>
      <c r="AN59" s="73">
        <f>AM59*AL59</f>
        <v>439917.5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563737.25399999996</v>
      </c>
      <c r="I61" s="100"/>
      <c r="J61" s="101"/>
      <c r="K61" s="101"/>
      <c r="L61" s="99">
        <f>SUM(L51:L57,L50)</f>
        <v>569311.12199999997</v>
      </c>
      <c r="M61" s="102"/>
      <c r="N61" s="103">
        <f t="shared" ref="N61" si="48">L61-H61</f>
        <v>5573.8680000000168</v>
      </c>
      <c r="O61" s="104">
        <f t="shared" ref="O61" si="49">IF((H61)=0,"",(N61/H61))</f>
        <v>9.8873508189331362E-3</v>
      </c>
      <c r="Q61" s="101"/>
      <c r="R61" s="101"/>
      <c r="S61" s="99">
        <f>SUM(S51:S57,S50)</f>
        <v>567533.70200000005</v>
      </c>
      <c r="T61" s="102"/>
      <c r="U61" s="103">
        <f t="shared" si="1"/>
        <v>-1777.4199999999255</v>
      </c>
      <c r="V61" s="104">
        <f>IF((L61)=0,"",(U61/L61))</f>
        <v>-3.1220538846243118E-3</v>
      </c>
      <c r="X61" s="101"/>
      <c r="Y61" s="101"/>
      <c r="Z61" s="99">
        <f>SUM(Z51:Z57,Z50)</f>
        <v>570025.402</v>
      </c>
      <c r="AA61" s="102"/>
      <c r="AB61" s="103">
        <f t="shared" si="3"/>
        <v>2491.6999999999534</v>
      </c>
      <c r="AC61" s="104">
        <f>IF((S61)=0,"",(AB61/S61))</f>
        <v>4.3904000612107318E-3</v>
      </c>
      <c r="AE61" s="101"/>
      <c r="AF61" s="101"/>
      <c r="AG61" s="99">
        <f>SUM(AG51:AG57,AG50)</f>
        <v>572236.70200000005</v>
      </c>
      <c r="AH61" s="102"/>
      <c r="AI61" s="103">
        <f t="shared" ref="AI61:AI65" si="50">AG61-Z61</f>
        <v>2211.3000000000466</v>
      </c>
      <c r="AJ61" s="104">
        <f>IF((Z61)=0,"",(AI61/Z61))</f>
        <v>3.8793008035105893E-3</v>
      </c>
      <c r="AL61" s="101"/>
      <c r="AM61" s="101"/>
      <c r="AN61" s="99">
        <f>SUM(AN51:AN57,AN50)</f>
        <v>573404.902</v>
      </c>
      <c r="AO61" s="102"/>
      <c r="AP61" s="103">
        <f t="shared" ref="AP61:AP65" si="51">AN61-AG61</f>
        <v>1168.1999999999534</v>
      </c>
      <c r="AQ61" s="104">
        <f>IF((AG61)=0,"",(AP61/AG61))</f>
        <v>2.0414629049780057E-3</v>
      </c>
    </row>
    <row r="62" spans="2:43" x14ac:dyDescent="0.2">
      <c r="B62" s="105" t="s">
        <v>52</v>
      </c>
      <c r="C62" s="21"/>
      <c r="D62" s="21"/>
      <c r="E62" s="21"/>
      <c r="F62" s="106">
        <v>0.13</v>
      </c>
      <c r="G62" s="107"/>
      <c r="H62" s="108">
        <f>H61*F62</f>
        <v>73285.84302</v>
      </c>
      <c r="I62" s="109"/>
      <c r="J62" s="110">
        <v>0.13</v>
      </c>
      <c r="K62" s="109"/>
      <c r="L62" s="111">
        <f>L61*J62</f>
        <v>74010.445859999993</v>
      </c>
      <c r="M62" s="112"/>
      <c r="N62" s="113">
        <f t="shared" si="41"/>
        <v>724.60283999999228</v>
      </c>
      <c r="O62" s="114">
        <f t="shared" si="26"/>
        <v>9.8873508189329991E-3</v>
      </c>
      <c r="Q62" s="110">
        <v>0.13</v>
      </c>
      <c r="R62" s="109"/>
      <c r="S62" s="111">
        <f>S61*Q62</f>
        <v>73779.381260000009</v>
      </c>
      <c r="T62" s="112"/>
      <c r="U62" s="113">
        <f t="shared" si="1"/>
        <v>-231.06459999998333</v>
      </c>
      <c r="V62" s="114">
        <f t="shared" ref="V62:V71" si="52">IF((L62)=0,"",(U62/L62))</f>
        <v>-3.1220538846242177E-3</v>
      </c>
      <c r="X62" s="110">
        <v>0.13</v>
      </c>
      <c r="Y62" s="109"/>
      <c r="Z62" s="111">
        <f>Z61*X62</f>
        <v>74103.302259999997</v>
      </c>
      <c r="AA62" s="112"/>
      <c r="AB62" s="113">
        <f t="shared" si="3"/>
        <v>323.92099999998754</v>
      </c>
      <c r="AC62" s="114">
        <f t="shared" ref="AC62:AC71" si="53">IF((S62)=0,"",(AB62/S62))</f>
        <v>4.3904000612106451E-3</v>
      </c>
      <c r="AE62" s="110">
        <v>0.13</v>
      </c>
      <c r="AF62" s="109"/>
      <c r="AG62" s="111">
        <f>AG61*AE62</f>
        <v>74390.771260000009</v>
      </c>
      <c r="AH62" s="112"/>
      <c r="AI62" s="113">
        <f t="shared" si="50"/>
        <v>287.46900000001187</v>
      </c>
      <c r="AJ62" s="114">
        <f t="shared" ref="AJ62:AJ71" si="54">IF((Z62)=0,"",(AI62/Z62))</f>
        <v>3.8793008035106677E-3</v>
      </c>
      <c r="AL62" s="110">
        <v>0.13</v>
      </c>
      <c r="AM62" s="109"/>
      <c r="AN62" s="111">
        <f>AN61*AL62</f>
        <v>74542.637260000003</v>
      </c>
      <c r="AO62" s="112"/>
      <c r="AP62" s="113">
        <f t="shared" si="51"/>
        <v>151.86599999999453</v>
      </c>
      <c r="AQ62" s="114">
        <f t="shared" ref="AQ62:AQ71" si="55">IF((AG62)=0,"",(AP62/AG62))</f>
        <v>2.0414629049780135E-3</v>
      </c>
    </row>
    <row r="63" spans="2:43" x14ac:dyDescent="0.2">
      <c r="B63" s="115" t="s">
        <v>53</v>
      </c>
      <c r="C63" s="21"/>
      <c r="D63" s="21"/>
      <c r="E63" s="21"/>
      <c r="F63" s="116"/>
      <c r="G63" s="107"/>
      <c r="H63" s="108">
        <f>H61+H62</f>
        <v>637023.09701999999</v>
      </c>
      <c r="I63" s="109"/>
      <c r="J63" s="109"/>
      <c r="K63" s="109"/>
      <c r="L63" s="111">
        <f>L61+L62</f>
        <v>643321.56785999995</v>
      </c>
      <c r="M63" s="112"/>
      <c r="N63" s="113">
        <f t="shared" si="41"/>
        <v>6298.4708399999654</v>
      </c>
      <c r="O63" s="114">
        <f t="shared" si="26"/>
        <v>9.8873508189330512E-3</v>
      </c>
      <c r="Q63" s="109"/>
      <c r="R63" s="109"/>
      <c r="S63" s="111">
        <f>S61+S62</f>
        <v>641313.0832600001</v>
      </c>
      <c r="T63" s="112"/>
      <c r="U63" s="113">
        <f t="shared" si="1"/>
        <v>-2008.4845999998506</v>
      </c>
      <c r="V63" s="114">
        <f t="shared" si="52"/>
        <v>-3.1220538846242108E-3</v>
      </c>
      <c r="X63" s="109"/>
      <c r="Y63" s="109"/>
      <c r="Z63" s="111">
        <f>Z61+Z62</f>
        <v>644128.70426000003</v>
      </c>
      <c r="AA63" s="112"/>
      <c r="AB63" s="113">
        <f t="shared" si="3"/>
        <v>2815.6209999999264</v>
      </c>
      <c r="AC63" s="114">
        <f t="shared" si="53"/>
        <v>4.3904000612106989E-3</v>
      </c>
      <c r="AE63" s="109"/>
      <c r="AF63" s="109"/>
      <c r="AG63" s="111">
        <f>AG61+AG62</f>
        <v>646627.47326000012</v>
      </c>
      <c r="AH63" s="112"/>
      <c r="AI63" s="113">
        <f t="shared" si="50"/>
        <v>2498.7690000000875</v>
      </c>
      <c r="AJ63" s="114">
        <f t="shared" si="54"/>
        <v>3.879300803510643E-3</v>
      </c>
      <c r="AL63" s="109"/>
      <c r="AM63" s="109"/>
      <c r="AN63" s="111">
        <f>AN61+AN62</f>
        <v>647947.53925999999</v>
      </c>
      <c r="AO63" s="112"/>
      <c r="AP63" s="113">
        <f t="shared" si="51"/>
        <v>1320.0659999998752</v>
      </c>
      <c r="AQ63" s="114">
        <f t="shared" si="55"/>
        <v>2.0414629049778938E-3</v>
      </c>
    </row>
    <row r="64" spans="2:43" ht="15.75" customHeight="1" x14ac:dyDescent="0.2">
      <c r="B64" s="267" t="s">
        <v>54</v>
      </c>
      <c r="C64" s="267"/>
      <c r="D64" s="267"/>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1:43" ht="13.5" thickBot="1" x14ac:dyDescent="0.25">
      <c r="B65" s="268" t="s">
        <v>55</v>
      </c>
      <c r="C65" s="268"/>
      <c r="D65" s="268"/>
      <c r="E65" s="120"/>
      <c r="F65" s="121"/>
      <c r="G65" s="122"/>
      <c r="H65" s="123">
        <f>H63+H64</f>
        <v>637023.09701999999</v>
      </c>
      <c r="I65" s="124"/>
      <c r="J65" s="124"/>
      <c r="K65" s="124"/>
      <c r="L65" s="125">
        <f>L63+L64</f>
        <v>643321.56785999995</v>
      </c>
      <c r="M65" s="126"/>
      <c r="N65" s="127">
        <f t="shared" si="41"/>
        <v>6298.4708399999654</v>
      </c>
      <c r="O65" s="128">
        <f t="shared" si="26"/>
        <v>9.8873508189330512E-3</v>
      </c>
      <c r="Q65" s="124"/>
      <c r="R65" s="124"/>
      <c r="S65" s="125">
        <f>S63+S64</f>
        <v>641313.0832600001</v>
      </c>
      <c r="T65" s="126"/>
      <c r="U65" s="127">
        <f t="shared" si="1"/>
        <v>-2008.4845999998506</v>
      </c>
      <c r="V65" s="128">
        <f t="shared" si="52"/>
        <v>-3.1220538846242108E-3</v>
      </c>
      <c r="X65" s="124"/>
      <c r="Y65" s="124"/>
      <c r="Z65" s="125">
        <f>Z63+Z64</f>
        <v>644128.70426000003</v>
      </c>
      <c r="AA65" s="126"/>
      <c r="AB65" s="127">
        <f t="shared" si="3"/>
        <v>2815.6209999999264</v>
      </c>
      <c r="AC65" s="128">
        <f t="shared" si="53"/>
        <v>4.3904000612106989E-3</v>
      </c>
      <c r="AE65" s="124"/>
      <c r="AF65" s="124"/>
      <c r="AG65" s="125">
        <f>AG63+AG64</f>
        <v>646627.47326000012</v>
      </c>
      <c r="AH65" s="126"/>
      <c r="AI65" s="127">
        <f t="shared" si="50"/>
        <v>2498.7690000000875</v>
      </c>
      <c r="AJ65" s="128">
        <f t="shared" si="54"/>
        <v>3.879300803510643E-3</v>
      </c>
      <c r="AL65" s="124"/>
      <c r="AM65" s="124"/>
      <c r="AN65" s="125">
        <f>AN63+AN64</f>
        <v>647947.53925999999</v>
      </c>
      <c r="AO65" s="126"/>
      <c r="AP65" s="127">
        <f t="shared" si="51"/>
        <v>1320.0659999998752</v>
      </c>
      <c r="AQ65" s="128">
        <f t="shared" si="55"/>
        <v>2.0414629049778938E-3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595165.25399999984</v>
      </c>
      <c r="I67" s="140"/>
      <c r="J67" s="141"/>
      <c r="K67" s="141"/>
      <c r="L67" s="139">
        <f>SUM(L58:L59,L50,L51:L54)</f>
        <v>600739.12199999997</v>
      </c>
      <c r="M67" s="142"/>
      <c r="N67" s="143">
        <f t="shared" ref="N67:N71" si="56">L67-H67</f>
        <v>5573.8680000001332</v>
      </c>
      <c r="O67" s="104">
        <f t="shared" ref="O67:O71" si="57">IF((H67)=0,"",(N67/H67))</f>
        <v>9.365244295662687E-3</v>
      </c>
      <c r="Q67" s="141"/>
      <c r="R67" s="141"/>
      <c r="S67" s="139">
        <f>SUM(S58:S59,S50,S51:S54)</f>
        <v>598961.70199999993</v>
      </c>
      <c r="T67" s="142"/>
      <c r="U67" s="143">
        <f t="shared" si="1"/>
        <v>-1777.4200000000419</v>
      </c>
      <c r="V67" s="104">
        <f t="shared" si="52"/>
        <v>-2.9587219059125001E-3</v>
      </c>
      <c r="X67" s="141"/>
      <c r="Y67" s="141"/>
      <c r="Z67" s="139">
        <f>SUM(Z58:Z59,Z50,Z51:Z54)</f>
        <v>601453.402</v>
      </c>
      <c r="AA67" s="142"/>
      <c r="AB67" s="143">
        <f t="shared" si="3"/>
        <v>2491.7000000000698</v>
      </c>
      <c r="AC67" s="104">
        <f t="shared" si="53"/>
        <v>4.1600322552844456E-3</v>
      </c>
      <c r="AE67" s="141"/>
      <c r="AF67" s="141"/>
      <c r="AG67" s="139">
        <f>SUM(AG58:AG59,AG50,AG51:AG54)</f>
        <v>603664.70199999993</v>
      </c>
      <c r="AH67" s="142"/>
      <c r="AI67" s="143">
        <f t="shared" ref="AI67:AI71" si="58">AG67-Z67</f>
        <v>2211.2999999999302</v>
      </c>
      <c r="AJ67" s="104">
        <f t="shared" si="54"/>
        <v>3.6765940514206785E-3</v>
      </c>
      <c r="AL67" s="141"/>
      <c r="AM67" s="141"/>
      <c r="AN67" s="139">
        <f>SUM(AN58:AN59,AN50,AN51:AN54)</f>
        <v>604832.902</v>
      </c>
      <c r="AO67" s="142"/>
      <c r="AP67" s="143">
        <f t="shared" ref="AP67:AP71" si="59">AN67-AG67</f>
        <v>1168.2000000000698</v>
      </c>
      <c r="AQ67" s="104">
        <f t="shared" si="55"/>
        <v>1.9351802352029356E-3</v>
      </c>
    </row>
    <row r="68" spans="1:43" s="85" customFormat="1" x14ac:dyDescent="0.2">
      <c r="B68" s="144" t="s">
        <v>52</v>
      </c>
      <c r="C68" s="79"/>
      <c r="D68" s="79"/>
      <c r="E68" s="79"/>
      <c r="F68" s="145">
        <v>0.13</v>
      </c>
      <c r="G68" s="138"/>
      <c r="H68" s="146">
        <f>H67*F68</f>
        <v>77371.483019999985</v>
      </c>
      <c r="I68" s="147"/>
      <c r="J68" s="148">
        <v>0.13</v>
      </c>
      <c r="K68" s="149"/>
      <c r="L68" s="150">
        <f>L67*J68</f>
        <v>78096.085860000007</v>
      </c>
      <c r="M68" s="151"/>
      <c r="N68" s="152">
        <f t="shared" si="56"/>
        <v>724.60284000002139</v>
      </c>
      <c r="O68" s="114">
        <f t="shared" si="57"/>
        <v>9.3652442956627391E-3</v>
      </c>
      <c r="Q68" s="148">
        <v>0.13</v>
      </c>
      <c r="R68" s="149"/>
      <c r="S68" s="150">
        <f>S67*Q68</f>
        <v>77865.021259999994</v>
      </c>
      <c r="T68" s="151"/>
      <c r="U68" s="152">
        <f t="shared" si="1"/>
        <v>-231.06460000001243</v>
      </c>
      <c r="V68" s="114">
        <f t="shared" si="52"/>
        <v>-2.9587219059125894E-3</v>
      </c>
      <c r="X68" s="148">
        <v>0.13</v>
      </c>
      <c r="Y68" s="149"/>
      <c r="Z68" s="150">
        <f>Z67*X68</f>
        <v>78188.942259999996</v>
      </c>
      <c r="AA68" s="151"/>
      <c r="AB68" s="152">
        <f t="shared" si="3"/>
        <v>323.9210000000021</v>
      </c>
      <c r="AC68" s="114">
        <f t="shared" si="53"/>
        <v>4.1600322552843563E-3</v>
      </c>
      <c r="AE68" s="148">
        <v>0.13</v>
      </c>
      <c r="AF68" s="149"/>
      <c r="AG68" s="150">
        <f>AG67*AE68</f>
        <v>78476.411259999993</v>
      </c>
      <c r="AH68" s="151"/>
      <c r="AI68" s="152">
        <f t="shared" si="58"/>
        <v>287.46899999999732</v>
      </c>
      <c r="AJ68" s="114">
        <f t="shared" si="54"/>
        <v>3.6765940514207609E-3</v>
      </c>
      <c r="AL68" s="148">
        <v>0.13</v>
      </c>
      <c r="AM68" s="149"/>
      <c r="AN68" s="150">
        <f>AN67*AL68</f>
        <v>78628.277260000003</v>
      </c>
      <c r="AO68" s="151"/>
      <c r="AP68" s="152">
        <f t="shared" si="59"/>
        <v>151.86600000000908</v>
      </c>
      <c r="AQ68" s="114">
        <f t="shared" si="55"/>
        <v>1.9351802352029354E-3</v>
      </c>
    </row>
    <row r="69" spans="1:43" s="85" customFormat="1" x14ac:dyDescent="0.2">
      <c r="B69" s="153" t="s">
        <v>53</v>
      </c>
      <c r="C69" s="79"/>
      <c r="D69" s="79"/>
      <c r="E69" s="79"/>
      <c r="F69" s="154"/>
      <c r="G69" s="155"/>
      <c r="H69" s="146">
        <f>H67+H68</f>
        <v>672536.73701999988</v>
      </c>
      <c r="I69" s="147"/>
      <c r="J69" s="147"/>
      <c r="K69" s="147"/>
      <c r="L69" s="150">
        <f>L67+L68</f>
        <v>678835.20785999997</v>
      </c>
      <c r="M69" s="151"/>
      <c r="N69" s="152">
        <f t="shared" si="56"/>
        <v>6298.4708400000818</v>
      </c>
      <c r="O69" s="114">
        <f t="shared" si="57"/>
        <v>9.3652442956625847E-3</v>
      </c>
      <c r="Q69" s="147"/>
      <c r="R69" s="147"/>
      <c r="S69" s="150">
        <f>S67+S68</f>
        <v>676826.72325999988</v>
      </c>
      <c r="T69" s="151"/>
      <c r="U69" s="152">
        <f t="shared" si="1"/>
        <v>-2008.4846000000834</v>
      </c>
      <c r="V69" s="114">
        <f t="shared" si="52"/>
        <v>-2.9587219059125534E-3</v>
      </c>
      <c r="X69" s="147"/>
      <c r="Y69" s="147"/>
      <c r="Z69" s="150">
        <f>Z67+Z68</f>
        <v>679642.34426000004</v>
      </c>
      <c r="AA69" s="151"/>
      <c r="AB69" s="152">
        <f t="shared" si="3"/>
        <v>2815.6210000001593</v>
      </c>
      <c r="AC69" s="114">
        <f t="shared" si="53"/>
        <v>4.1600322552845645E-3</v>
      </c>
      <c r="AE69" s="147"/>
      <c r="AF69" s="147"/>
      <c r="AG69" s="150">
        <f>AG67+AG68</f>
        <v>682141.1132599999</v>
      </c>
      <c r="AH69" s="151"/>
      <c r="AI69" s="152">
        <f t="shared" si="58"/>
        <v>2498.7689999998547</v>
      </c>
      <c r="AJ69" s="114">
        <f t="shared" si="54"/>
        <v>3.6765940514205809E-3</v>
      </c>
      <c r="AL69" s="147"/>
      <c r="AM69" s="147"/>
      <c r="AN69" s="150">
        <f>AN67+AN68</f>
        <v>683461.17926</v>
      </c>
      <c r="AO69" s="151"/>
      <c r="AP69" s="152">
        <f t="shared" si="59"/>
        <v>1320.066000000108</v>
      </c>
      <c r="AQ69" s="114">
        <f t="shared" si="55"/>
        <v>1.9351802352029783E-3</v>
      </c>
    </row>
    <row r="70" spans="1:43" s="85" customFormat="1" ht="15.75" customHeight="1" x14ac:dyDescent="0.2">
      <c r="B70" s="269" t="s">
        <v>54</v>
      </c>
      <c r="C70" s="269"/>
      <c r="D70" s="269"/>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1:43" s="85" customFormat="1" ht="13.5" thickBot="1" x14ac:dyDescent="0.25">
      <c r="B71" s="266" t="s">
        <v>57</v>
      </c>
      <c r="C71" s="266"/>
      <c r="D71" s="266"/>
      <c r="E71" s="158"/>
      <c r="F71" s="159"/>
      <c r="G71" s="160"/>
      <c r="H71" s="161">
        <f>SUM(H69:H70)</f>
        <v>672536.73701999988</v>
      </c>
      <c r="I71" s="162"/>
      <c r="J71" s="162"/>
      <c r="K71" s="162"/>
      <c r="L71" s="163">
        <f>SUM(L69:L70)</f>
        <v>678835.20785999997</v>
      </c>
      <c r="M71" s="164"/>
      <c r="N71" s="165">
        <f t="shared" si="56"/>
        <v>6298.4708400000818</v>
      </c>
      <c r="O71" s="166">
        <f t="shared" si="57"/>
        <v>9.3652442956625847E-3</v>
      </c>
      <c r="Q71" s="162"/>
      <c r="R71" s="162"/>
      <c r="S71" s="163">
        <f>SUM(S69:S70)</f>
        <v>676826.72325999988</v>
      </c>
      <c r="T71" s="164"/>
      <c r="U71" s="165">
        <f t="shared" si="1"/>
        <v>-2008.4846000000834</v>
      </c>
      <c r="V71" s="166">
        <f t="shared" si="52"/>
        <v>-2.9587219059125534E-3</v>
      </c>
      <c r="X71" s="162"/>
      <c r="Y71" s="162"/>
      <c r="Z71" s="163">
        <f>SUM(Z69:Z70)</f>
        <v>679642.34426000004</v>
      </c>
      <c r="AA71" s="164"/>
      <c r="AB71" s="165">
        <f t="shared" si="3"/>
        <v>2815.6210000001593</v>
      </c>
      <c r="AC71" s="166">
        <f t="shared" si="53"/>
        <v>4.1600322552845645E-3</v>
      </c>
      <c r="AE71" s="162"/>
      <c r="AF71" s="162"/>
      <c r="AG71" s="163">
        <f>SUM(AG69:AG70)</f>
        <v>682141.1132599999</v>
      </c>
      <c r="AH71" s="164"/>
      <c r="AI71" s="165">
        <f t="shared" si="58"/>
        <v>2498.7689999998547</v>
      </c>
      <c r="AJ71" s="166">
        <f t="shared" si="54"/>
        <v>3.6765940514205809E-3</v>
      </c>
      <c r="AL71" s="162"/>
      <c r="AM71" s="162"/>
      <c r="AN71" s="163">
        <f>SUM(AN69:AN70)</f>
        <v>683461.17926</v>
      </c>
      <c r="AO71" s="164"/>
      <c r="AP71" s="165">
        <f t="shared" si="59"/>
        <v>1320.066000000108</v>
      </c>
      <c r="AQ71" s="166">
        <f t="shared" si="55"/>
        <v>1.9351802352029783E-3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6.8999999999999999E-3</v>
      </c>
      <c r="J74" s="174">
        <v>6.1999999999999998E-3</v>
      </c>
      <c r="Q74" s="174">
        <f>J74</f>
        <v>6.1999999999999998E-3</v>
      </c>
      <c r="X74" s="174">
        <f>Q74</f>
        <v>6.1999999999999998E-3</v>
      </c>
      <c r="AE74" s="174">
        <f>X74</f>
        <v>6.1999999999999998E-3</v>
      </c>
      <c r="AL74" s="174">
        <f>AE74</f>
        <v>6.1999999999999998E-3</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8:D49 D40:D46">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38"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Option Button 1">
              <controlPr defaultSize="0" autoFill="0" autoLine="0" autoPict="0">
                <anchor moveWithCells="1">
                  <from>
                    <xdr:col>6</xdr:col>
                    <xdr:colOff>476250</xdr:colOff>
                    <xdr:row>16</xdr:row>
                    <xdr:rowOff>171450</xdr:rowOff>
                  </from>
                  <to>
                    <xdr:col>9</xdr:col>
                    <xdr:colOff>28575</xdr:colOff>
                    <xdr:row>18</xdr:row>
                    <xdr:rowOff>28575</xdr:rowOff>
                  </to>
                </anchor>
              </controlPr>
            </control>
          </mc:Choice>
        </mc:AlternateContent>
        <mc:AlternateContent xmlns:mc="http://schemas.openxmlformats.org/markup-compatibility/2006">
          <mc:Choice Requires="x14">
            <control shapeId="37890" r:id="rId5" name="Option Button 2">
              <controlPr defaultSize="0" autoFill="0" autoLine="0" autoPict="0">
                <anchor moveWithCells="1">
                  <from>
                    <xdr:col>9</xdr:col>
                    <xdr:colOff>361950</xdr:colOff>
                    <xdr:row>16</xdr:row>
                    <xdr:rowOff>114300</xdr:rowOff>
                  </from>
                  <to>
                    <xdr:col>13</xdr:col>
                    <xdr:colOff>1266825</xdr:colOff>
                    <xdr:row>18</xdr:row>
                    <xdr:rowOff>133350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8"/>
  <sheetViews>
    <sheetView showGridLines="0" view="pageBreakPreview" topLeftCell="A28" zoomScale="60" zoomScaleNormal="8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11.5703125" style="6" bestFit="1"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11.5703125" style="6" bestFit="1"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11.5703125" style="6" bestFit="1"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78</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470</v>
      </c>
      <c r="G18" s="12" t="s">
        <v>7</v>
      </c>
    </row>
    <row r="19" spans="2:43" x14ac:dyDescent="0.2">
      <c r="B19" s="11"/>
      <c r="F19" s="13"/>
      <c r="G19" s="6" t="s">
        <v>73</v>
      </c>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182">
        <v>4.43</v>
      </c>
      <c r="G23" s="25">
        <v>1</v>
      </c>
      <c r="H23" s="26">
        <f>G23*F23</f>
        <v>4.43</v>
      </c>
      <c r="I23" s="27"/>
      <c r="J23" s="183">
        <f>+'Proposed Rates'!D14</f>
        <v>4.43</v>
      </c>
      <c r="K23" s="29">
        <v>1</v>
      </c>
      <c r="L23" s="26">
        <f>K23*J23</f>
        <v>4.43</v>
      </c>
      <c r="M23" s="27"/>
      <c r="N23" s="30">
        <f>L23-H23</f>
        <v>0</v>
      </c>
      <c r="O23" s="31">
        <f>IF((H23)=0,"",(N23/H23))</f>
        <v>0</v>
      </c>
      <c r="Q23" s="183">
        <f>+'Proposed Rates'!E14</f>
        <v>4.6100000000000003</v>
      </c>
      <c r="R23" s="29">
        <v>1</v>
      </c>
      <c r="S23" s="26">
        <f>R23*Q23</f>
        <v>4.6100000000000003</v>
      </c>
      <c r="T23" s="27"/>
      <c r="U23" s="30">
        <f>S23-L23</f>
        <v>0.1800000000000006</v>
      </c>
      <c r="V23" s="31">
        <f>IF((L23)=0,"",(U23/L23))</f>
        <v>4.0632054176072373E-2</v>
      </c>
      <c r="X23" s="183">
        <f>+'Proposed Rates'!F14</f>
        <v>4.84</v>
      </c>
      <c r="Y23" s="29">
        <v>1</v>
      </c>
      <c r="Z23" s="26">
        <f>Y23*X23</f>
        <v>4.84</v>
      </c>
      <c r="AA23" s="27"/>
      <c r="AB23" s="30">
        <f>Z23-S23</f>
        <v>0.22999999999999954</v>
      </c>
      <c r="AC23" s="31">
        <f>IF((S23)=0,"",(AB23/S23))</f>
        <v>4.9891540130151742E-2</v>
      </c>
      <c r="AE23" s="183">
        <f>+'Proposed Rates'!G14</f>
        <v>5.05</v>
      </c>
      <c r="AF23" s="29">
        <v>1</v>
      </c>
      <c r="AG23" s="26">
        <f>AF23*AE23</f>
        <v>5.05</v>
      </c>
      <c r="AH23" s="27"/>
      <c r="AI23" s="30">
        <f>AG23-Z23</f>
        <v>0.20999999999999996</v>
      </c>
      <c r="AJ23" s="31">
        <f>IF((Z23)=0,"",(AI23/Z23))</f>
        <v>4.338842975206611E-2</v>
      </c>
      <c r="AL23" s="183">
        <f>+'Proposed Rates'!H14</f>
        <v>5.15</v>
      </c>
      <c r="AM23" s="29">
        <v>1</v>
      </c>
      <c r="AN23" s="26">
        <f>AM23*AL23</f>
        <v>5.15</v>
      </c>
      <c r="AO23" s="27"/>
      <c r="AP23" s="30">
        <f>AN23-AG23</f>
        <v>0.10000000000000053</v>
      </c>
      <c r="AQ23" s="31">
        <f>IF((AG23)=0,"",(AP23/AG23))</f>
        <v>1.980198019801991E-2</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30</v>
      </c>
      <c r="E29" s="23"/>
      <c r="F29" s="24">
        <v>2.1899999999999999E-2</v>
      </c>
      <c r="G29" s="25">
        <f>+$F$18</f>
        <v>470</v>
      </c>
      <c r="H29" s="26">
        <f t="shared" si="0"/>
        <v>10.292999999999999</v>
      </c>
      <c r="I29" s="27"/>
      <c r="J29" s="28">
        <f>+'Proposed Rates'!D27</f>
        <v>2.1899999999999999E-2</v>
      </c>
      <c r="K29" s="25">
        <f>+$F$18</f>
        <v>470</v>
      </c>
      <c r="L29" s="26">
        <f t="shared" si="9"/>
        <v>10.292999999999999</v>
      </c>
      <c r="M29" s="27"/>
      <c r="N29" s="30">
        <f t="shared" si="10"/>
        <v>0</v>
      </c>
      <c r="O29" s="31">
        <f t="shared" si="11"/>
        <v>0</v>
      </c>
      <c r="Q29" s="28">
        <f>+'Proposed Rates'!E27</f>
        <v>2.2599999999999999E-2</v>
      </c>
      <c r="R29" s="25">
        <f>+$F$18</f>
        <v>470</v>
      </c>
      <c r="S29" s="26">
        <f t="shared" si="12"/>
        <v>10.622</v>
      </c>
      <c r="T29" s="27"/>
      <c r="U29" s="30">
        <f t="shared" si="1"/>
        <v>0.32900000000000063</v>
      </c>
      <c r="V29" s="31">
        <f t="shared" si="2"/>
        <v>3.1963470319634764E-2</v>
      </c>
      <c r="X29" s="28">
        <f>+'Proposed Rates'!F27</f>
        <v>2.35E-2</v>
      </c>
      <c r="Y29" s="25">
        <f>+$F$18</f>
        <v>470</v>
      </c>
      <c r="Z29" s="26">
        <f t="shared" si="13"/>
        <v>11.045</v>
      </c>
      <c r="AA29" s="27"/>
      <c r="AB29" s="30">
        <f t="shared" si="3"/>
        <v>0.42300000000000004</v>
      </c>
      <c r="AC29" s="31">
        <f t="shared" si="4"/>
        <v>3.9823008849557529E-2</v>
      </c>
      <c r="AE29" s="28">
        <f>+'Proposed Rates'!G27</f>
        <v>2.4199999999999999E-2</v>
      </c>
      <c r="AF29" s="25">
        <f>+$F$18</f>
        <v>470</v>
      </c>
      <c r="AG29" s="26">
        <f t="shared" si="14"/>
        <v>11.373999999999999</v>
      </c>
      <c r="AH29" s="27"/>
      <c r="AI29" s="30">
        <f t="shared" si="5"/>
        <v>0.32899999999999885</v>
      </c>
      <c r="AJ29" s="31">
        <f t="shared" si="6"/>
        <v>2.9787234042553089E-2</v>
      </c>
      <c r="AL29" s="28">
        <f>+'Proposed Rates'!H27</f>
        <v>2.4500000000000001E-2</v>
      </c>
      <c r="AM29" s="25">
        <f>+$F$18</f>
        <v>470</v>
      </c>
      <c r="AN29" s="26">
        <f t="shared" si="15"/>
        <v>11.515000000000001</v>
      </c>
      <c r="AO29" s="27"/>
      <c r="AP29" s="30">
        <f t="shared" si="7"/>
        <v>0.14100000000000179</v>
      </c>
      <c r="AQ29" s="31">
        <f t="shared" si="8"/>
        <v>1.2396694214876191E-2</v>
      </c>
    </row>
    <row r="30" spans="2:43" x14ac:dyDescent="0.2">
      <c r="B30" s="21" t="s">
        <v>31</v>
      </c>
      <c r="C30" s="21"/>
      <c r="D30" s="22"/>
      <c r="E30" s="23"/>
      <c r="F30" s="24"/>
      <c r="G30" s="25">
        <f t="shared" ref="G30:G38" si="16">$F$18</f>
        <v>470</v>
      </c>
      <c r="H30" s="26">
        <f t="shared" si="0"/>
        <v>0</v>
      </c>
      <c r="I30" s="27"/>
      <c r="J30" s="28"/>
      <c r="K30" s="25">
        <f t="shared" ref="K30:K38" si="17">$F$18</f>
        <v>470</v>
      </c>
      <c r="L30" s="26">
        <f t="shared" si="9"/>
        <v>0</v>
      </c>
      <c r="M30" s="27"/>
      <c r="N30" s="30">
        <f t="shared" si="10"/>
        <v>0</v>
      </c>
      <c r="O30" s="31" t="str">
        <f t="shared" si="11"/>
        <v/>
      </c>
      <c r="Q30" s="28"/>
      <c r="R30" s="25">
        <f t="shared" ref="R30:R38" si="18">$F$18</f>
        <v>470</v>
      </c>
      <c r="S30" s="26">
        <f t="shared" si="12"/>
        <v>0</v>
      </c>
      <c r="T30" s="27"/>
      <c r="U30" s="30">
        <f t="shared" si="1"/>
        <v>0</v>
      </c>
      <c r="V30" s="31" t="str">
        <f t="shared" si="2"/>
        <v/>
      </c>
      <c r="X30" s="28"/>
      <c r="Y30" s="25">
        <f t="shared" ref="Y30:Y38" si="19">$F$18</f>
        <v>470</v>
      </c>
      <c r="Z30" s="26">
        <f t="shared" si="13"/>
        <v>0</v>
      </c>
      <c r="AA30" s="27"/>
      <c r="AB30" s="30">
        <f t="shared" si="3"/>
        <v>0</v>
      </c>
      <c r="AC30" s="31" t="str">
        <f t="shared" si="4"/>
        <v/>
      </c>
      <c r="AE30" s="28"/>
      <c r="AF30" s="25">
        <f t="shared" ref="AF30:AF38" si="20">$F$18</f>
        <v>470</v>
      </c>
      <c r="AG30" s="26">
        <f t="shared" si="14"/>
        <v>0</v>
      </c>
      <c r="AH30" s="27"/>
      <c r="AI30" s="30">
        <f t="shared" si="5"/>
        <v>0</v>
      </c>
      <c r="AJ30" s="31" t="str">
        <f t="shared" si="6"/>
        <v/>
      </c>
      <c r="AL30" s="28"/>
      <c r="AM30" s="25">
        <f t="shared" ref="AM30:AM38" si="21">$F$18</f>
        <v>470</v>
      </c>
      <c r="AN30" s="26">
        <f t="shared" si="15"/>
        <v>0</v>
      </c>
      <c r="AO30" s="27"/>
      <c r="AP30" s="30">
        <f t="shared" si="7"/>
        <v>0</v>
      </c>
      <c r="AQ30" s="31" t="str">
        <f t="shared" si="8"/>
        <v/>
      </c>
    </row>
    <row r="31" spans="2:43" x14ac:dyDescent="0.2">
      <c r="B31" s="21" t="s">
        <v>32</v>
      </c>
      <c r="C31" s="21"/>
      <c r="D31" s="22" t="s">
        <v>30</v>
      </c>
      <c r="E31" s="23"/>
      <c r="F31" s="24">
        <v>0</v>
      </c>
      <c r="G31" s="25">
        <f t="shared" si="16"/>
        <v>470</v>
      </c>
      <c r="H31" s="26">
        <f t="shared" si="0"/>
        <v>0</v>
      </c>
      <c r="I31" s="27"/>
      <c r="J31" s="28">
        <f>+'Proposed Rates'!D74</f>
        <v>-4.4000000000000002E-4</v>
      </c>
      <c r="K31" s="25">
        <f t="shared" si="17"/>
        <v>470</v>
      </c>
      <c r="L31" s="26">
        <f t="shared" si="9"/>
        <v>-0.20680000000000001</v>
      </c>
      <c r="M31" s="27"/>
      <c r="N31" s="30">
        <f t="shared" si="10"/>
        <v>-0.20680000000000001</v>
      </c>
      <c r="O31" s="31" t="str">
        <f t="shared" si="11"/>
        <v/>
      </c>
      <c r="Q31" s="28"/>
      <c r="R31" s="25">
        <f t="shared" si="18"/>
        <v>470</v>
      </c>
      <c r="S31" s="26">
        <f t="shared" si="12"/>
        <v>0</v>
      </c>
      <c r="T31" s="27"/>
      <c r="U31" s="30">
        <f t="shared" si="1"/>
        <v>0.20680000000000001</v>
      </c>
      <c r="V31" s="31">
        <f t="shared" si="2"/>
        <v>-1</v>
      </c>
      <c r="X31" s="28"/>
      <c r="Y31" s="25">
        <f t="shared" si="19"/>
        <v>470</v>
      </c>
      <c r="Z31" s="26">
        <f t="shared" si="13"/>
        <v>0</v>
      </c>
      <c r="AA31" s="27"/>
      <c r="AB31" s="30">
        <f t="shared" si="3"/>
        <v>0</v>
      </c>
      <c r="AC31" s="31" t="str">
        <f t="shared" si="4"/>
        <v/>
      </c>
      <c r="AE31" s="28"/>
      <c r="AF31" s="25">
        <f t="shared" si="20"/>
        <v>470</v>
      </c>
      <c r="AG31" s="26">
        <f t="shared" si="14"/>
        <v>0</v>
      </c>
      <c r="AH31" s="27"/>
      <c r="AI31" s="30">
        <f t="shared" si="5"/>
        <v>0</v>
      </c>
      <c r="AJ31" s="31" t="str">
        <f t="shared" si="6"/>
        <v/>
      </c>
      <c r="AL31" s="28"/>
      <c r="AM31" s="25">
        <f t="shared" si="21"/>
        <v>470</v>
      </c>
      <c r="AN31" s="26">
        <f t="shared" si="15"/>
        <v>0</v>
      </c>
      <c r="AO31" s="27"/>
      <c r="AP31" s="30">
        <f t="shared" si="7"/>
        <v>0</v>
      </c>
      <c r="AQ31" s="31" t="str">
        <f t="shared" si="8"/>
        <v/>
      </c>
    </row>
    <row r="32" spans="2:43" x14ac:dyDescent="0.2">
      <c r="B32" s="33"/>
      <c r="C32" s="21"/>
      <c r="D32" s="22"/>
      <c r="E32" s="23"/>
      <c r="F32" s="24"/>
      <c r="G32" s="25">
        <f t="shared" si="16"/>
        <v>470</v>
      </c>
      <c r="H32" s="26">
        <f t="shared" si="0"/>
        <v>0</v>
      </c>
      <c r="I32" s="27"/>
      <c r="J32" s="28"/>
      <c r="K32" s="25">
        <f t="shared" si="17"/>
        <v>470</v>
      </c>
      <c r="L32" s="26">
        <f t="shared" si="9"/>
        <v>0</v>
      </c>
      <c r="M32" s="27"/>
      <c r="N32" s="30">
        <f t="shared" si="10"/>
        <v>0</v>
      </c>
      <c r="O32" s="31" t="str">
        <f t="shared" si="11"/>
        <v/>
      </c>
      <c r="Q32" s="28"/>
      <c r="R32" s="25">
        <f t="shared" si="18"/>
        <v>470</v>
      </c>
      <c r="S32" s="26">
        <f t="shared" si="12"/>
        <v>0</v>
      </c>
      <c r="T32" s="27"/>
      <c r="U32" s="30">
        <f t="shared" si="1"/>
        <v>0</v>
      </c>
      <c r="V32" s="31" t="str">
        <f t="shared" si="2"/>
        <v/>
      </c>
      <c r="X32" s="28"/>
      <c r="Y32" s="25">
        <f t="shared" si="19"/>
        <v>470</v>
      </c>
      <c r="Z32" s="26">
        <f t="shared" si="13"/>
        <v>0</v>
      </c>
      <c r="AA32" s="27"/>
      <c r="AB32" s="30">
        <f t="shared" si="3"/>
        <v>0</v>
      </c>
      <c r="AC32" s="31" t="str">
        <f t="shared" si="4"/>
        <v/>
      </c>
      <c r="AE32" s="28"/>
      <c r="AF32" s="25">
        <f t="shared" si="20"/>
        <v>470</v>
      </c>
      <c r="AG32" s="26">
        <f t="shared" si="14"/>
        <v>0</v>
      </c>
      <c r="AH32" s="27"/>
      <c r="AI32" s="30">
        <f t="shared" si="5"/>
        <v>0</v>
      </c>
      <c r="AJ32" s="31" t="str">
        <f t="shared" si="6"/>
        <v/>
      </c>
      <c r="AL32" s="28"/>
      <c r="AM32" s="25">
        <f t="shared" si="21"/>
        <v>470</v>
      </c>
      <c r="AN32" s="26">
        <f t="shared" si="15"/>
        <v>0</v>
      </c>
      <c r="AO32" s="27"/>
      <c r="AP32" s="30">
        <f t="shared" si="7"/>
        <v>0</v>
      </c>
      <c r="AQ32" s="31" t="str">
        <f t="shared" si="8"/>
        <v/>
      </c>
    </row>
    <row r="33" spans="2:43" x14ac:dyDescent="0.2">
      <c r="B33" s="33"/>
      <c r="C33" s="21"/>
      <c r="D33" s="22"/>
      <c r="E33" s="23"/>
      <c r="F33" s="24"/>
      <c r="G33" s="25">
        <f t="shared" si="16"/>
        <v>470</v>
      </c>
      <c r="H33" s="26">
        <f t="shared" si="0"/>
        <v>0</v>
      </c>
      <c r="I33" s="27"/>
      <c r="J33" s="28"/>
      <c r="K33" s="25">
        <f t="shared" si="17"/>
        <v>470</v>
      </c>
      <c r="L33" s="26">
        <f t="shared" si="9"/>
        <v>0</v>
      </c>
      <c r="M33" s="27"/>
      <c r="N33" s="30">
        <f t="shared" si="10"/>
        <v>0</v>
      </c>
      <c r="O33" s="31" t="str">
        <f t="shared" si="11"/>
        <v/>
      </c>
      <c r="Q33" s="28"/>
      <c r="R33" s="25">
        <f t="shared" si="18"/>
        <v>470</v>
      </c>
      <c r="S33" s="26">
        <f t="shared" si="12"/>
        <v>0</v>
      </c>
      <c r="T33" s="27"/>
      <c r="U33" s="30">
        <f t="shared" si="1"/>
        <v>0</v>
      </c>
      <c r="V33" s="31" t="str">
        <f t="shared" si="2"/>
        <v/>
      </c>
      <c r="X33" s="28"/>
      <c r="Y33" s="25">
        <f t="shared" si="19"/>
        <v>470</v>
      </c>
      <c r="Z33" s="26">
        <f t="shared" si="13"/>
        <v>0</v>
      </c>
      <c r="AA33" s="27"/>
      <c r="AB33" s="30">
        <f t="shared" si="3"/>
        <v>0</v>
      </c>
      <c r="AC33" s="31" t="str">
        <f t="shared" si="4"/>
        <v/>
      </c>
      <c r="AE33" s="28"/>
      <c r="AF33" s="25">
        <f t="shared" si="20"/>
        <v>470</v>
      </c>
      <c r="AG33" s="26">
        <f t="shared" si="14"/>
        <v>0</v>
      </c>
      <c r="AH33" s="27"/>
      <c r="AI33" s="30">
        <f t="shared" si="5"/>
        <v>0</v>
      </c>
      <c r="AJ33" s="31" t="str">
        <f t="shared" si="6"/>
        <v/>
      </c>
      <c r="AL33" s="28"/>
      <c r="AM33" s="25">
        <f t="shared" si="21"/>
        <v>470</v>
      </c>
      <c r="AN33" s="26">
        <f t="shared" si="15"/>
        <v>0</v>
      </c>
      <c r="AO33" s="27"/>
      <c r="AP33" s="30">
        <f t="shared" si="7"/>
        <v>0</v>
      </c>
      <c r="AQ33" s="31" t="str">
        <f t="shared" si="8"/>
        <v/>
      </c>
    </row>
    <row r="34" spans="2:43" x14ac:dyDescent="0.2">
      <c r="B34" s="33"/>
      <c r="C34" s="21"/>
      <c r="D34" s="22"/>
      <c r="E34" s="23"/>
      <c r="F34" s="24"/>
      <c r="G34" s="25">
        <f t="shared" si="16"/>
        <v>470</v>
      </c>
      <c r="H34" s="26">
        <f t="shared" si="0"/>
        <v>0</v>
      </c>
      <c r="I34" s="27"/>
      <c r="J34" s="28"/>
      <c r="K34" s="25">
        <f t="shared" si="17"/>
        <v>470</v>
      </c>
      <c r="L34" s="26">
        <f t="shared" si="9"/>
        <v>0</v>
      </c>
      <c r="M34" s="27"/>
      <c r="N34" s="30">
        <f t="shared" si="10"/>
        <v>0</v>
      </c>
      <c r="O34" s="31" t="str">
        <f t="shared" si="11"/>
        <v/>
      </c>
      <c r="Q34" s="28"/>
      <c r="R34" s="25">
        <f t="shared" si="18"/>
        <v>470</v>
      </c>
      <c r="S34" s="26">
        <f t="shared" si="12"/>
        <v>0</v>
      </c>
      <c r="T34" s="27"/>
      <c r="U34" s="30">
        <f t="shared" si="1"/>
        <v>0</v>
      </c>
      <c r="V34" s="31" t="str">
        <f t="shared" si="2"/>
        <v/>
      </c>
      <c r="X34" s="28"/>
      <c r="Y34" s="25">
        <f t="shared" si="19"/>
        <v>470</v>
      </c>
      <c r="Z34" s="26">
        <f t="shared" si="13"/>
        <v>0</v>
      </c>
      <c r="AA34" s="27"/>
      <c r="AB34" s="30">
        <f t="shared" si="3"/>
        <v>0</v>
      </c>
      <c r="AC34" s="31" t="str">
        <f t="shared" si="4"/>
        <v/>
      </c>
      <c r="AE34" s="28"/>
      <c r="AF34" s="25">
        <f t="shared" si="20"/>
        <v>470</v>
      </c>
      <c r="AG34" s="26">
        <f t="shared" si="14"/>
        <v>0</v>
      </c>
      <c r="AH34" s="27"/>
      <c r="AI34" s="30">
        <f t="shared" si="5"/>
        <v>0</v>
      </c>
      <c r="AJ34" s="31" t="str">
        <f t="shared" si="6"/>
        <v/>
      </c>
      <c r="AL34" s="28"/>
      <c r="AM34" s="25">
        <f t="shared" si="21"/>
        <v>470</v>
      </c>
      <c r="AN34" s="26">
        <f t="shared" si="15"/>
        <v>0</v>
      </c>
      <c r="AO34" s="27"/>
      <c r="AP34" s="30">
        <f t="shared" si="7"/>
        <v>0</v>
      </c>
      <c r="AQ34" s="31" t="str">
        <f t="shared" si="8"/>
        <v/>
      </c>
    </row>
    <row r="35" spans="2:43" x14ac:dyDescent="0.2">
      <c r="B35" s="33"/>
      <c r="C35" s="21"/>
      <c r="D35" s="22"/>
      <c r="E35" s="23"/>
      <c r="F35" s="24"/>
      <c r="G35" s="25">
        <f t="shared" si="16"/>
        <v>470</v>
      </c>
      <c r="H35" s="26">
        <f t="shared" si="0"/>
        <v>0</v>
      </c>
      <c r="I35" s="27"/>
      <c r="J35" s="28"/>
      <c r="K35" s="25">
        <f t="shared" si="17"/>
        <v>470</v>
      </c>
      <c r="L35" s="26">
        <f t="shared" si="9"/>
        <v>0</v>
      </c>
      <c r="M35" s="27"/>
      <c r="N35" s="30">
        <f t="shared" si="10"/>
        <v>0</v>
      </c>
      <c r="O35" s="31" t="str">
        <f t="shared" si="11"/>
        <v/>
      </c>
      <c r="Q35" s="28"/>
      <c r="R35" s="25">
        <f t="shared" si="18"/>
        <v>470</v>
      </c>
      <c r="S35" s="26">
        <f t="shared" si="12"/>
        <v>0</v>
      </c>
      <c r="T35" s="27"/>
      <c r="U35" s="30">
        <f t="shared" si="1"/>
        <v>0</v>
      </c>
      <c r="V35" s="31" t="str">
        <f t="shared" si="2"/>
        <v/>
      </c>
      <c r="X35" s="28"/>
      <c r="Y35" s="25">
        <f t="shared" si="19"/>
        <v>470</v>
      </c>
      <c r="Z35" s="26">
        <f t="shared" si="13"/>
        <v>0</v>
      </c>
      <c r="AA35" s="27"/>
      <c r="AB35" s="30">
        <f t="shared" si="3"/>
        <v>0</v>
      </c>
      <c r="AC35" s="31" t="str">
        <f t="shared" si="4"/>
        <v/>
      </c>
      <c r="AE35" s="28"/>
      <c r="AF35" s="25">
        <f t="shared" si="20"/>
        <v>470</v>
      </c>
      <c r="AG35" s="26">
        <f t="shared" si="14"/>
        <v>0</v>
      </c>
      <c r="AH35" s="27"/>
      <c r="AI35" s="30">
        <f t="shared" si="5"/>
        <v>0</v>
      </c>
      <c r="AJ35" s="31" t="str">
        <f t="shared" si="6"/>
        <v/>
      </c>
      <c r="AL35" s="28"/>
      <c r="AM35" s="25">
        <f t="shared" si="21"/>
        <v>470</v>
      </c>
      <c r="AN35" s="26">
        <f t="shared" si="15"/>
        <v>0</v>
      </c>
      <c r="AO35" s="27"/>
      <c r="AP35" s="30">
        <f t="shared" si="7"/>
        <v>0</v>
      </c>
      <c r="AQ35" s="31" t="str">
        <f t="shared" si="8"/>
        <v/>
      </c>
    </row>
    <row r="36" spans="2:43" x14ac:dyDescent="0.2">
      <c r="B36" s="33"/>
      <c r="C36" s="21"/>
      <c r="D36" s="22"/>
      <c r="E36" s="23"/>
      <c r="F36" s="24"/>
      <c r="G36" s="25">
        <f t="shared" si="16"/>
        <v>470</v>
      </c>
      <c r="H36" s="26">
        <f t="shared" si="0"/>
        <v>0</v>
      </c>
      <c r="I36" s="27"/>
      <c r="J36" s="28"/>
      <c r="K36" s="25">
        <f t="shared" si="17"/>
        <v>470</v>
      </c>
      <c r="L36" s="26">
        <f t="shared" si="9"/>
        <v>0</v>
      </c>
      <c r="M36" s="27"/>
      <c r="N36" s="30">
        <f t="shared" si="10"/>
        <v>0</v>
      </c>
      <c r="O36" s="31" t="str">
        <f t="shared" si="11"/>
        <v/>
      </c>
      <c r="Q36" s="28"/>
      <c r="R36" s="25">
        <f t="shared" si="18"/>
        <v>470</v>
      </c>
      <c r="S36" s="26">
        <f t="shared" si="12"/>
        <v>0</v>
      </c>
      <c r="T36" s="27"/>
      <c r="U36" s="30">
        <f t="shared" si="1"/>
        <v>0</v>
      </c>
      <c r="V36" s="31" t="str">
        <f t="shared" si="2"/>
        <v/>
      </c>
      <c r="X36" s="28"/>
      <c r="Y36" s="25">
        <f t="shared" si="19"/>
        <v>470</v>
      </c>
      <c r="Z36" s="26">
        <f t="shared" si="13"/>
        <v>0</v>
      </c>
      <c r="AA36" s="27"/>
      <c r="AB36" s="30">
        <f t="shared" si="3"/>
        <v>0</v>
      </c>
      <c r="AC36" s="31" t="str">
        <f t="shared" si="4"/>
        <v/>
      </c>
      <c r="AE36" s="28"/>
      <c r="AF36" s="25">
        <f t="shared" si="20"/>
        <v>470</v>
      </c>
      <c r="AG36" s="26">
        <f t="shared" si="14"/>
        <v>0</v>
      </c>
      <c r="AH36" s="27"/>
      <c r="AI36" s="30">
        <f t="shared" si="5"/>
        <v>0</v>
      </c>
      <c r="AJ36" s="31" t="str">
        <f t="shared" si="6"/>
        <v/>
      </c>
      <c r="AL36" s="28"/>
      <c r="AM36" s="25">
        <f t="shared" si="21"/>
        <v>470</v>
      </c>
      <c r="AN36" s="26">
        <f t="shared" si="15"/>
        <v>0</v>
      </c>
      <c r="AO36" s="27"/>
      <c r="AP36" s="30">
        <f t="shared" si="7"/>
        <v>0</v>
      </c>
      <c r="AQ36" s="31" t="str">
        <f t="shared" si="8"/>
        <v/>
      </c>
    </row>
    <row r="37" spans="2:43" x14ac:dyDescent="0.2">
      <c r="B37" s="33"/>
      <c r="C37" s="21"/>
      <c r="D37" s="22"/>
      <c r="E37" s="23"/>
      <c r="F37" s="24"/>
      <c r="G37" s="25">
        <f t="shared" si="16"/>
        <v>470</v>
      </c>
      <c r="H37" s="26">
        <f t="shared" si="0"/>
        <v>0</v>
      </c>
      <c r="I37" s="27"/>
      <c r="J37" s="28"/>
      <c r="K37" s="25">
        <f t="shared" si="17"/>
        <v>470</v>
      </c>
      <c r="L37" s="26">
        <f t="shared" si="9"/>
        <v>0</v>
      </c>
      <c r="M37" s="27"/>
      <c r="N37" s="30">
        <f t="shared" si="10"/>
        <v>0</v>
      </c>
      <c r="O37" s="31" t="str">
        <f t="shared" si="11"/>
        <v/>
      </c>
      <c r="Q37" s="28"/>
      <c r="R37" s="25">
        <f t="shared" si="18"/>
        <v>470</v>
      </c>
      <c r="S37" s="26">
        <f t="shared" si="12"/>
        <v>0</v>
      </c>
      <c r="T37" s="27"/>
      <c r="U37" s="30">
        <f t="shared" si="1"/>
        <v>0</v>
      </c>
      <c r="V37" s="31" t="str">
        <f t="shared" si="2"/>
        <v/>
      </c>
      <c r="X37" s="28"/>
      <c r="Y37" s="25">
        <f t="shared" si="19"/>
        <v>470</v>
      </c>
      <c r="Z37" s="26">
        <f t="shared" si="13"/>
        <v>0</v>
      </c>
      <c r="AA37" s="27"/>
      <c r="AB37" s="30">
        <f t="shared" si="3"/>
        <v>0</v>
      </c>
      <c r="AC37" s="31" t="str">
        <f t="shared" si="4"/>
        <v/>
      </c>
      <c r="AE37" s="28"/>
      <c r="AF37" s="25">
        <f t="shared" si="20"/>
        <v>470</v>
      </c>
      <c r="AG37" s="26">
        <f t="shared" si="14"/>
        <v>0</v>
      </c>
      <c r="AH37" s="27"/>
      <c r="AI37" s="30">
        <f t="shared" si="5"/>
        <v>0</v>
      </c>
      <c r="AJ37" s="31" t="str">
        <f t="shared" si="6"/>
        <v/>
      </c>
      <c r="AL37" s="28"/>
      <c r="AM37" s="25">
        <f t="shared" si="21"/>
        <v>470</v>
      </c>
      <c r="AN37" s="26">
        <f t="shared" si="15"/>
        <v>0</v>
      </c>
      <c r="AO37" s="27"/>
      <c r="AP37" s="30">
        <f t="shared" si="7"/>
        <v>0</v>
      </c>
      <c r="AQ37" s="31" t="str">
        <f t="shared" si="8"/>
        <v/>
      </c>
    </row>
    <row r="38" spans="2:43" x14ac:dyDescent="0.2">
      <c r="B38" s="33"/>
      <c r="C38" s="21"/>
      <c r="D38" s="22"/>
      <c r="E38" s="23"/>
      <c r="F38" s="24"/>
      <c r="G38" s="25">
        <f t="shared" si="16"/>
        <v>470</v>
      </c>
      <c r="H38" s="26">
        <f t="shared" si="0"/>
        <v>0</v>
      </c>
      <c r="I38" s="27"/>
      <c r="J38" s="28"/>
      <c r="K38" s="25">
        <f t="shared" si="17"/>
        <v>470</v>
      </c>
      <c r="L38" s="26">
        <f t="shared" si="9"/>
        <v>0</v>
      </c>
      <c r="M38" s="27"/>
      <c r="N38" s="30">
        <f t="shared" si="10"/>
        <v>0</v>
      </c>
      <c r="O38" s="31" t="str">
        <f t="shared" si="11"/>
        <v/>
      </c>
      <c r="Q38" s="28"/>
      <c r="R38" s="25">
        <f t="shared" si="18"/>
        <v>470</v>
      </c>
      <c r="S38" s="26">
        <f t="shared" si="12"/>
        <v>0</v>
      </c>
      <c r="T38" s="27"/>
      <c r="U38" s="30">
        <f t="shared" si="1"/>
        <v>0</v>
      </c>
      <c r="V38" s="31" t="str">
        <f t="shared" si="2"/>
        <v/>
      </c>
      <c r="X38" s="28"/>
      <c r="Y38" s="25">
        <f t="shared" si="19"/>
        <v>470</v>
      </c>
      <c r="Z38" s="26">
        <f t="shared" si="13"/>
        <v>0</v>
      </c>
      <c r="AA38" s="27"/>
      <c r="AB38" s="30">
        <f t="shared" si="3"/>
        <v>0</v>
      </c>
      <c r="AC38" s="31" t="str">
        <f t="shared" si="4"/>
        <v/>
      </c>
      <c r="AE38" s="28"/>
      <c r="AF38" s="25">
        <f t="shared" si="20"/>
        <v>470</v>
      </c>
      <c r="AG38" s="26">
        <f t="shared" si="14"/>
        <v>0</v>
      </c>
      <c r="AH38" s="27"/>
      <c r="AI38" s="30">
        <f t="shared" si="5"/>
        <v>0</v>
      </c>
      <c r="AJ38" s="31" t="str">
        <f t="shared" si="6"/>
        <v/>
      </c>
      <c r="AL38" s="28"/>
      <c r="AM38" s="25">
        <f t="shared" si="21"/>
        <v>470</v>
      </c>
      <c r="AN38" s="26">
        <f t="shared" si="15"/>
        <v>0</v>
      </c>
      <c r="AO38" s="27"/>
      <c r="AP38" s="30">
        <f t="shared" si="7"/>
        <v>0</v>
      </c>
      <c r="AQ38" s="31" t="str">
        <f t="shared" si="8"/>
        <v/>
      </c>
    </row>
    <row r="39" spans="2:43" s="45" customFormat="1" x14ac:dyDescent="0.2">
      <c r="B39" s="34" t="s">
        <v>33</v>
      </c>
      <c r="C39" s="35"/>
      <c r="D39" s="36"/>
      <c r="E39" s="35"/>
      <c r="F39" s="37"/>
      <c r="G39" s="38"/>
      <c r="H39" s="39">
        <f>SUM(H23:H38)</f>
        <v>14.722999999999999</v>
      </c>
      <c r="I39" s="40"/>
      <c r="J39" s="41"/>
      <c r="K39" s="42"/>
      <c r="L39" s="39">
        <f>SUM(L23:L38)</f>
        <v>14.5162</v>
      </c>
      <c r="M39" s="40"/>
      <c r="N39" s="43">
        <f t="shared" si="10"/>
        <v>-0.20679999999999943</v>
      </c>
      <c r="O39" s="44">
        <f t="shared" si="11"/>
        <v>-1.4046050397337461E-2</v>
      </c>
      <c r="Q39" s="41"/>
      <c r="R39" s="42"/>
      <c r="S39" s="39">
        <f>SUM(S23:S38)</f>
        <v>15.231999999999999</v>
      </c>
      <c r="T39" s="40"/>
      <c r="U39" s="43">
        <f t="shared" si="1"/>
        <v>0.71579999999999977</v>
      </c>
      <c r="V39" s="44">
        <f t="shared" si="2"/>
        <v>4.9310425593474864E-2</v>
      </c>
      <c r="X39" s="41"/>
      <c r="Y39" s="42"/>
      <c r="Z39" s="39">
        <f>SUM(Z23:Z38)</f>
        <v>15.885</v>
      </c>
      <c r="AA39" s="40"/>
      <c r="AB39" s="43">
        <f t="shared" si="3"/>
        <v>0.65300000000000047</v>
      </c>
      <c r="AC39" s="44">
        <f t="shared" si="4"/>
        <v>4.2870273109243733E-2</v>
      </c>
      <c r="AE39" s="41"/>
      <c r="AF39" s="42"/>
      <c r="AG39" s="39">
        <f>SUM(AG23:AG38)</f>
        <v>16.423999999999999</v>
      </c>
      <c r="AH39" s="40"/>
      <c r="AI39" s="43">
        <f t="shared" si="5"/>
        <v>0.5389999999999997</v>
      </c>
      <c r="AJ39" s="44">
        <f t="shared" si="6"/>
        <v>3.3931381806735897E-2</v>
      </c>
      <c r="AL39" s="41"/>
      <c r="AM39" s="42"/>
      <c r="AN39" s="39">
        <f>SUM(AN23:AN38)</f>
        <v>16.664999999999999</v>
      </c>
      <c r="AO39" s="40"/>
      <c r="AP39" s="43">
        <f t="shared" si="7"/>
        <v>0.24099999999999966</v>
      </c>
      <c r="AQ39" s="44">
        <f t="shared" si="8"/>
        <v>1.4673648319532372E-2</v>
      </c>
    </row>
    <row r="40" spans="2:43" ht="38.25" x14ac:dyDescent="0.2">
      <c r="B40" s="46" t="str">
        <f>+'&gt;50 (100)'!B40</f>
        <v>Deferral/Variance Account Disposition Rate Rider Class 1</v>
      </c>
      <c r="C40" s="21"/>
      <c r="D40" s="22" t="s">
        <v>30</v>
      </c>
      <c r="E40" s="23"/>
      <c r="F40" s="24">
        <v>0</v>
      </c>
      <c r="G40" s="25">
        <f t="shared" ref="G40:G43" si="22">$F$18</f>
        <v>470</v>
      </c>
      <c r="H40" s="26">
        <f>G40*F40</f>
        <v>0</v>
      </c>
      <c r="I40" s="27"/>
      <c r="J40" s="28">
        <f>+'Proposed Rates'!D45</f>
        <v>-8.4500000000000005E-4</v>
      </c>
      <c r="K40" s="25">
        <f t="shared" ref="K40:K43" si="23">$F$18</f>
        <v>470</v>
      </c>
      <c r="L40" s="26">
        <f>K40*J40</f>
        <v>-0.39715</v>
      </c>
      <c r="M40" s="27"/>
      <c r="N40" s="30">
        <f>L40-H40</f>
        <v>-0.39715</v>
      </c>
      <c r="O40" s="31" t="str">
        <f>IF((H40)=0,"",(N40/H40))</f>
        <v/>
      </c>
      <c r="Q40" s="28"/>
      <c r="R40" s="25">
        <f t="shared" ref="R40:R43" si="24">$F$18</f>
        <v>470</v>
      </c>
      <c r="S40" s="26">
        <f>R40*Q40</f>
        <v>0</v>
      </c>
      <c r="T40" s="27"/>
      <c r="U40" s="30">
        <f t="shared" si="1"/>
        <v>0.39715</v>
      </c>
      <c r="V40" s="31">
        <f t="shared" si="2"/>
        <v>-1</v>
      </c>
      <c r="X40" s="28"/>
      <c r="Y40" s="25">
        <f t="shared" ref="Y40:Y43" si="25">$F$18</f>
        <v>470</v>
      </c>
      <c r="Z40" s="26">
        <f>Y40*X40</f>
        <v>0</v>
      </c>
      <c r="AA40" s="27"/>
      <c r="AB40" s="30">
        <f t="shared" si="3"/>
        <v>0</v>
      </c>
      <c r="AC40" s="31" t="str">
        <f t="shared" si="4"/>
        <v/>
      </c>
      <c r="AE40" s="28"/>
      <c r="AF40" s="25">
        <f t="shared" ref="AF40:AF43" si="26">$F$18</f>
        <v>470</v>
      </c>
      <c r="AG40" s="26">
        <f>AF40*AE40</f>
        <v>0</v>
      </c>
      <c r="AH40" s="27"/>
      <c r="AI40" s="30">
        <f t="shared" si="5"/>
        <v>0</v>
      </c>
      <c r="AJ40" s="31" t="str">
        <f t="shared" si="6"/>
        <v/>
      </c>
      <c r="AL40" s="28"/>
      <c r="AM40" s="25">
        <f t="shared" ref="AM40:AM43" si="27">$F$18</f>
        <v>470</v>
      </c>
      <c r="AN40" s="26">
        <f>AM40*AL40</f>
        <v>0</v>
      </c>
      <c r="AO40" s="27"/>
      <c r="AP40" s="30">
        <f t="shared" si="7"/>
        <v>0</v>
      </c>
      <c r="AQ40" s="31" t="str">
        <f t="shared" si="8"/>
        <v/>
      </c>
    </row>
    <row r="41" spans="2:43" ht="38.25" x14ac:dyDescent="0.2">
      <c r="B41" s="46" t="str">
        <f>+'&gt;50 (100)'!B41</f>
        <v>Deferral/Variance Account Disposition Rate Rider Class 2</v>
      </c>
      <c r="C41" s="21"/>
      <c r="D41" s="22" t="s">
        <v>30</v>
      </c>
      <c r="E41" s="23"/>
      <c r="F41" s="24"/>
      <c r="G41" s="25">
        <f t="shared" si="22"/>
        <v>470</v>
      </c>
      <c r="H41" s="26">
        <f t="shared" ref="H41:H45" si="28">G41*F41</f>
        <v>0</v>
      </c>
      <c r="I41" s="47"/>
      <c r="J41" s="28">
        <f>+'Proposed Rates'!D59</f>
        <v>1.25E-3</v>
      </c>
      <c r="K41" s="25">
        <f t="shared" si="23"/>
        <v>470</v>
      </c>
      <c r="L41" s="26">
        <f t="shared" ref="L41:L45" si="29">K41*J41</f>
        <v>0.58750000000000002</v>
      </c>
      <c r="M41" s="48"/>
      <c r="N41" s="30">
        <f t="shared" ref="N41:N45" si="30">L41-H41</f>
        <v>0.58750000000000002</v>
      </c>
      <c r="O41" s="31" t="str">
        <f t="shared" ref="O41:O65" si="31">IF((H41)=0,"",(N41/H41))</f>
        <v/>
      </c>
      <c r="Q41" s="28"/>
      <c r="R41" s="25">
        <f t="shared" si="24"/>
        <v>470</v>
      </c>
      <c r="S41" s="26">
        <f t="shared" ref="S41:S43" si="32">R41*Q41</f>
        <v>0</v>
      </c>
      <c r="T41" s="48"/>
      <c r="U41" s="30">
        <f t="shared" si="1"/>
        <v>-0.58750000000000002</v>
      </c>
      <c r="V41" s="31">
        <f t="shared" si="2"/>
        <v>-1</v>
      </c>
      <c r="X41" s="28"/>
      <c r="Y41" s="25">
        <f t="shared" si="25"/>
        <v>470</v>
      </c>
      <c r="Z41" s="26">
        <f t="shared" ref="Z41:Z43" si="33">Y41*X41</f>
        <v>0</v>
      </c>
      <c r="AA41" s="48"/>
      <c r="AB41" s="30">
        <f t="shared" si="3"/>
        <v>0</v>
      </c>
      <c r="AC41" s="31" t="str">
        <f t="shared" si="4"/>
        <v/>
      </c>
      <c r="AE41" s="28"/>
      <c r="AF41" s="25">
        <f t="shared" si="26"/>
        <v>470</v>
      </c>
      <c r="AG41" s="26">
        <f t="shared" ref="AG41:AG43" si="34">AF41*AE41</f>
        <v>0</v>
      </c>
      <c r="AH41" s="48"/>
      <c r="AI41" s="30">
        <f t="shared" si="5"/>
        <v>0</v>
      </c>
      <c r="AJ41" s="31" t="str">
        <f t="shared" si="6"/>
        <v/>
      </c>
      <c r="AL41" s="28"/>
      <c r="AM41" s="25">
        <f t="shared" si="27"/>
        <v>470</v>
      </c>
      <c r="AN41" s="26">
        <f t="shared" ref="AN41:AN43" si="35">AM41*AL41</f>
        <v>0</v>
      </c>
      <c r="AO41" s="48"/>
      <c r="AP41" s="30">
        <f t="shared" si="7"/>
        <v>0</v>
      </c>
      <c r="AQ41" s="31" t="str">
        <f t="shared" si="8"/>
        <v/>
      </c>
    </row>
    <row r="42" spans="2:43" ht="38.25" x14ac:dyDescent="0.2">
      <c r="B42" s="46" t="str">
        <f>+'&gt;50 (100)'!B42</f>
        <v xml:space="preserve">Deferral/Variance Account Disposition Rate Rider -  Global Adjustment </v>
      </c>
      <c r="C42" s="21"/>
      <c r="D42" s="22" t="s">
        <v>30</v>
      </c>
      <c r="E42" s="23"/>
      <c r="F42" s="24"/>
      <c r="G42" s="25">
        <f t="shared" si="22"/>
        <v>470</v>
      </c>
      <c r="H42" s="26">
        <f t="shared" si="28"/>
        <v>0</v>
      </c>
      <c r="I42" s="47"/>
      <c r="J42" s="28"/>
      <c r="K42" s="25">
        <f t="shared" si="23"/>
        <v>470</v>
      </c>
      <c r="L42" s="26">
        <f t="shared" si="29"/>
        <v>0</v>
      </c>
      <c r="M42" s="48"/>
      <c r="N42" s="30">
        <f t="shared" si="30"/>
        <v>0</v>
      </c>
      <c r="O42" s="31" t="str">
        <f t="shared" si="31"/>
        <v/>
      </c>
      <c r="Q42" s="28"/>
      <c r="R42" s="25">
        <f t="shared" si="24"/>
        <v>470</v>
      </c>
      <c r="S42" s="26">
        <f t="shared" si="32"/>
        <v>0</v>
      </c>
      <c r="T42" s="48"/>
      <c r="U42" s="30">
        <f t="shared" si="1"/>
        <v>0</v>
      </c>
      <c r="V42" s="31" t="str">
        <f t="shared" si="2"/>
        <v/>
      </c>
      <c r="X42" s="28"/>
      <c r="Y42" s="25">
        <f t="shared" si="25"/>
        <v>470</v>
      </c>
      <c r="Z42" s="26">
        <f t="shared" si="33"/>
        <v>0</v>
      </c>
      <c r="AA42" s="48"/>
      <c r="AB42" s="30">
        <f t="shared" si="3"/>
        <v>0</v>
      </c>
      <c r="AC42" s="31" t="str">
        <f t="shared" si="4"/>
        <v/>
      </c>
      <c r="AE42" s="28"/>
      <c r="AF42" s="25">
        <f t="shared" si="26"/>
        <v>470</v>
      </c>
      <c r="AG42" s="26">
        <f t="shared" si="34"/>
        <v>0</v>
      </c>
      <c r="AH42" s="48"/>
      <c r="AI42" s="30">
        <f t="shared" si="5"/>
        <v>0</v>
      </c>
      <c r="AJ42" s="31" t="str">
        <f t="shared" si="6"/>
        <v/>
      </c>
      <c r="AL42" s="28"/>
      <c r="AM42" s="25">
        <f t="shared" si="27"/>
        <v>470</v>
      </c>
      <c r="AN42" s="26">
        <f t="shared" si="35"/>
        <v>0</v>
      </c>
      <c r="AO42" s="48"/>
      <c r="AP42" s="30">
        <f t="shared" si="7"/>
        <v>0</v>
      </c>
      <c r="AQ42" s="31" t="str">
        <f t="shared" si="8"/>
        <v/>
      </c>
    </row>
    <row r="43" spans="2:43" ht="38.25" x14ac:dyDescent="0.2">
      <c r="B43" s="46" t="str">
        <f>+'&gt;50 (100)'!B43</f>
        <v>Deferral / Variance Accounts Balances (excluding Global Adj.) - NON-WMP</v>
      </c>
      <c r="C43" s="21"/>
      <c r="D43" s="22" t="s">
        <v>30</v>
      </c>
      <c r="E43" s="23"/>
      <c r="F43" s="24"/>
      <c r="G43" s="25">
        <f t="shared" si="22"/>
        <v>470</v>
      </c>
      <c r="H43" s="26">
        <f t="shared" si="28"/>
        <v>0</v>
      </c>
      <c r="I43" s="47"/>
      <c r="J43" s="28">
        <f>+'Proposed Rates'!D104</f>
        <v>-1.5089999999999999E-3</v>
      </c>
      <c r="K43" s="25">
        <f t="shared" si="23"/>
        <v>470</v>
      </c>
      <c r="L43" s="26">
        <f t="shared" si="29"/>
        <v>-0.70922999999999992</v>
      </c>
      <c r="M43" s="48"/>
      <c r="N43" s="30">
        <f t="shared" si="30"/>
        <v>-0.70922999999999992</v>
      </c>
      <c r="O43" s="31" t="str">
        <f t="shared" si="31"/>
        <v/>
      </c>
      <c r="Q43" s="28"/>
      <c r="R43" s="25">
        <f t="shared" si="24"/>
        <v>470</v>
      </c>
      <c r="S43" s="26">
        <f t="shared" si="32"/>
        <v>0</v>
      </c>
      <c r="T43" s="48"/>
      <c r="U43" s="30">
        <f t="shared" si="1"/>
        <v>0.70922999999999992</v>
      </c>
      <c r="V43" s="31">
        <f t="shared" si="2"/>
        <v>-1</v>
      </c>
      <c r="X43" s="28"/>
      <c r="Y43" s="25">
        <f t="shared" si="25"/>
        <v>470</v>
      </c>
      <c r="Z43" s="26">
        <f t="shared" si="33"/>
        <v>0</v>
      </c>
      <c r="AA43" s="48"/>
      <c r="AB43" s="30">
        <f t="shared" si="3"/>
        <v>0</v>
      </c>
      <c r="AC43" s="31" t="str">
        <f t="shared" si="4"/>
        <v/>
      </c>
      <c r="AE43" s="28"/>
      <c r="AF43" s="25">
        <f t="shared" si="26"/>
        <v>470</v>
      </c>
      <c r="AG43" s="26">
        <f t="shared" si="34"/>
        <v>0</v>
      </c>
      <c r="AH43" s="48"/>
      <c r="AI43" s="30">
        <f t="shared" si="5"/>
        <v>0</v>
      </c>
      <c r="AJ43" s="31" t="str">
        <f t="shared" si="6"/>
        <v/>
      </c>
      <c r="AL43" s="28"/>
      <c r="AM43" s="25">
        <f t="shared" si="27"/>
        <v>470</v>
      </c>
      <c r="AN43" s="26">
        <f t="shared" si="35"/>
        <v>0</v>
      </c>
      <c r="AO43" s="48"/>
      <c r="AP43" s="30">
        <f t="shared" si="7"/>
        <v>0</v>
      </c>
      <c r="AQ43" s="31" t="str">
        <f t="shared" si="8"/>
        <v/>
      </c>
    </row>
    <row r="44" spans="2:43" x14ac:dyDescent="0.2">
      <c r="B44" s="49" t="s">
        <v>35</v>
      </c>
      <c r="C44" s="21"/>
      <c r="D44" s="22" t="s">
        <v>30</v>
      </c>
      <c r="E44" s="23"/>
      <c r="F44" s="50">
        <v>6.0000000000000002E-5</v>
      </c>
      <c r="G44" s="51">
        <f>$F$18+G45</f>
        <v>486.82600000000002</v>
      </c>
      <c r="H44" s="26">
        <f>G44*F44</f>
        <v>2.9209560000000002E-2</v>
      </c>
      <c r="I44" s="27"/>
      <c r="J44" s="50">
        <v>6.0000000000000002E-5</v>
      </c>
      <c r="K44" s="51">
        <f>+$G$44</f>
        <v>486.82600000000002</v>
      </c>
      <c r="L44" s="26">
        <f>K44*J44</f>
        <v>2.9209560000000002E-2</v>
      </c>
      <c r="M44" s="27"/>
      <c r="N44" s="30">
        <f>L44-H44</f>
        <v>0</v>
      </c>
      <c r="O44" s="31">
        <f>IF((H44)=0,"",(N44/H44))</f>
        <v>0</v>
      </c>
      <c r="Q44" s="50">
        <v>6.0000000000000002E-5</v>
      </c>
      <c r="R44" s="51">
        <f>+$G$44</f>
        <v>486.82600000000002</v>
      </c>
      <c r="S44" s="26">
        <f>R44*Q44</f>
        <v>2.9209560000000002E-2</v>
      </c>
      <c r="T44" s="27"/>
      <c r="U44" s="30">
        <f t="shared" si="1"/>
        <v>0</v>
      </c>
      <c r="V44" s="31">
        <f t="shared" si="2"/>
        <v>0</v>
      </c>
      <c r="X44" s="50">
        <v>6.0000000000000002E-5</v>
      </c>
      <c r="Y44" s="51">
        <f>+$G$44</f>
        <v>486.82600000000002</v>
      </c>
      <c r="Z44" s="26">
        <f>Y44*X44</f>
        <v>2.9209560000000002E-2</v>
      </c>
      <c r="AA44" s="27"/>
      <c r="AB44" s="30">
        <f t="shared" si="3"/>
        <v>0</v>
      </c>
      <c r="AC44" s="31">
        <f t="shared" si="4"/>
        <v>0</v>
      </c>
      <c r="AE44" s="50">
        <v>6.0000000000000002E-5</v>
      </c>
      <c r="AF44" s="51">
        <f>+$G$44</f>
        <v>486.82600000000002</v>
      </c>
      <c r="AG44" s="26">
        <f>AF44*AE44</f>
        <v>2.9209560000000002E-2</v>
      </c>
      <c r="AH44" s="27"/>
      <c r="AI44" s="30">
        <f t="shared" si="5"/>
        <v>0</v>
      </c>
      <c r="AJ44" s="31">
        <f t="shared" si="6"/>
        <v>0</v>
      </c>
      <c r="AL44" s="50">
        <v>6.0000000000000002E-5</v>
      </c>
      <c r="AM44" s="51">
        <f>+$G$44</f>
        <v>486.82600000000002</v>
      </c>
      <c r="AN44" s="26">
        <f>AM44*AL44</f>
        <v>2.9209560000000002E-2</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16.826000000000022</v>
      </c>
      <c r="H45" s="26">
        <f t="shared" si="28"/>
        <v>1.7186076400000023</v>
      </c>
      <c r="I45" s="27"/>
      <c r="J45" s="55">
        <f>0.64*$J$55+0.18*$J$56+0.18*$J$57</f>
        <v>0.10214000000000001</v>
      </c>
      <c r="K45" s="54">
        <f>$F$18*(1+$J$74)-$F$18</f>
        <v>15.745000000000061</v>
      </c>
      <c r="L45" s="26">
        <f t="shared" si="29"/>
        <v>1.6081943000000065</v>
      </c>
      <c r="M45" s="27"/>
      <c r="N45" s="30">
        <f t="shared" si="30"/>
        <v>-0.11041333999999581</v>
      </c>
      <c r="O45" s="31">
        <f t="shared" si="31"/>
        <v>-6.4245810055863398E-2</v>
      </c>
      <c r="Q45" s="55">
        <f>0.64*$Q$55+0.18*$Q$56+0.18*$Q$57</f>
        <v>0.10214000000000001</v>
      </c>
      <c r="R45" s="54">
        <f>$F$18*(1+Q74)-$F$18</f>
        <v>15.745000000000061</v>
      </c>
      <c r="S45" s="26">
        <f t="shared" ref="S45" si="36">R45*Q45</f>
        <v>1.6081943000000065</v>
      </c>
      <c r="T45" s="27"/>
      <c r="U45" s="30">
        <f t="shared" si="1"/>
        <v>0</v>
      </c>
      <c r="V45" s="31">
        <f t="shared" si="2"/>
        <v>0</v>
      </c>
      <c r="X45" s="55">
        <f>0.64*$X$55+0.18*$X$56+0.18*$X$57</f>
        <v>0.10214000000000001</v>
      </c>
      <c r="Y45" s="54">
        <f>$F$18*(1+X74)-$F$18</f>
        <v>15.745000000000061</v>
      </c>
      <c r="Z45" s="26">
        <f t="shared" ref="Z45" si="37">Y45*X45</f>
        <v>1.6081943000000065</v>
      </c>
      <c r="AA45" s="27"/>
      <c r="AB45" s="30">
        <f t="shared" si="3"/>
        <v>0</v>
      </c>
      <c r="AC45" s="31">
        <f t="shared" si="4"/>
        <v>0</v>
      </c>
      <c r="AE45" s="55">
        <f>0.64*$AE$55+0.18*$AE$56+0.18*$AE$57</f>
        <v>0.10214000000000001</v>
      </c>
      <c r="AF45" s="54">
        <f>$F$18*(1+AE74)-$F$18</f>
        <v>15.745000000000061</v>
      </c>
      <c r="AG45" s="26">
        <f t="shared" ref="AG45" si="38">AF45*AE45</f>
        <v>1.6081943000000065</v>
      </c>
      <c r="AH45" s="27"/>
      <c r="AI45" s="30">
        <f t="shared" si="5"/>
        <v>0</v>
      </c>
      <c r="AJ45" s="31">
        <f t="shared" si="6"/>
        <v>0</v>
      </c>
      <c r="AL45" s="55">
        <f>0.64*$AL$55+0.18*$AL$56+0.18*$AL$57</f>
        <v>0.10214000000000001</v>
      </c>
      <c r="AM45" s="54">
        <f>$F$18*(1+AL74)-$F$18</f>
        <v>15.745000000000061</v>
      </c>
      <c r="AN45" s="26">
        <f t="shared" ref="AN45" si="39">AM45*AL45</f>
        <v>1.6081943000000065</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31"/>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16.470817200000003</v>
      </c>
      <c r="I47" s="40"/>
      <c r="J47" s="59"/>
      <c r="K47" s="61"/>
      <c r="L47" s="60">
        <f>SUM(L40:L46)+L39</f>
        <v>15.634723860000006</v>
      </c>
      <c r="M47" s="40"/>
      <c r="N47" s="43">
        <f t="shared" ref="N47:N65" si="40">L47-H47</f>
        <v>-0.83609333999999613</v>
      </c>
      <c r="O47" s="44">
        <f t="shared" si="31"/>
        <v>-5.0762104262804641E-2</v>
      </c>
      <c r="Q47" s="59"/>
      <c r="R47" s="61"/>
      <c r="S47" s="60">
        <f>SUM(S40:S46)+S39</f>
        <v>16.869403860000006</v>
      </c>
      <c r="T47" s="40"/>
      <c r="U47" s="43">
        <f t="shared" si="1"/>
        <v>1.2346799999999991</v>
      </c>
      <c r="V47" s="44">
        <f t="shared" si="2"/>
        <v>7.8970374600527068E-2</v>
      </c>
      <c r="X47" s="59"/>
      <c r="Y47" s="61"/>
      <c r="Z47" s="60">
        <f>SUM(Z40:Z46)+Z39</f>
        <v>17.522403860000008</v>
      </c>
      <c r="AA47" s="40"/>
      <c r="AB47" s="43">
        <f t="shared" si="3"/>
        <v>0.65300000000000225</v>
      </c>
      <c r="AC47" s="44">
        <f t="shared" si="4"/>
        <v>3.8709133139456536E-2</v>
      </c>
      <c r="AE47" s="59"/>
      <c r="AF47" s="61"/>
      <c r="AG47" s="60">
        <f>SUM(AG40:AG46)+AG39</f>
        <v>18.061403860000006</v>
      </c>
      <c r="AH47" s="40"/>
      <c r="AI47" s="43">
        <f t="shared" si="5"/>
        <v>0.53899999999999793</v>
      </c>
      <c r="AJ47" s="44">
        <f t="shared" si="6"/>
        <v>3.0760619621969933E-2</v>
      </c>
      <c r="AL47" s="59"/>
      <c r="AM47" s="61"/>
      <c r="AN47" s="60">
        <f>SUM(AN40:AN46)+AN39</f>
        <v>18.302403860000005</v>
      </c>
      <c r="AO47" s="40"/>
      <c r="AP47" s="43">
        <f t="shared" si="7"/>
        <v>0.24099999999999966</v>
      </c>
      <c r="AQ47" s="44">
        <f t="shared" si="8"/>
        <v>1.334337030875736E-2</v>
      </c>
    </row>
    <row r="48" spans="2:43" x14ac:dyDescent="0.2">
      <c r="B48" s="27" t="s">
        <v>39</v>
      </c>
      <c r="C48" s="27"/>
      <c r="D48" s="22" t="s">
        <v>30</v>
      </c>
      <c r="E48" s="63"/>
      <c r="F48" s="28">
        <v>7.0000000000000001E-3</v>
      </c>
      <c r="G48" s="64">
        <f>F18*(1+F74)</f>
        <v>486.82600000000002</v>
      </c>
      <c r="H48" s="26">
        <f>G48*F48</f>
        <v>3.4077820000000001</v>
      </c>
      <c r="I48" s="27"/>
      <c r="J48" s="28">
        <f>+F48</f>
        <v>7.0000000000000001E-3</v>
      </c>
      <c r="K48" s="64">
        <f>$F$18*(1+J74)</f>
        <v>485.74500000000006</v>
      </c>
      <c r="L48" s="26">
        <f>K48*J48</f>
        <v>3.4002150000000007</v>
      </c>
      <c r="M48" s="27"/>
      <c r="N48" s="30">
        <f t="shared" si="40"/>
        <v>-7.5669999999994353E-3</v>
      </c>
      <c r="O48" s="31">
        <f t="shared" si="31"/>
        <v>-2.2205058891676273E-3</v>
      </c>
      <c r="Q48" s="28">
        <f>+$J48</f>
        <v>7.0000000000000001E-3</v>
      </c>
      <c r="R48" s="64">
        <f>$F$18*(1+Q74)</f>
        <v>485.74500000000006</v>
      </c>
      <c r="S48" s="26">
        <f>R48*Q48</f>
        <v>3.4002150000000007</v>
      </c>
      <c r="T48" s="27"/>
      <c r="U48" s="30">
        <f t="shared" si="1"/>
        <v>0</v>
      </c>
      <c r="V48" s="31">
        <f t="shared" si="2"/>
        <v>0</v>
      </c>
      <c r="X48" s="28">
        <f>+$J48</f>
        <v>7.0000000000000001E-3</v>
      </c>
      <c r="Y48" s="64">
        <f>$F$18*(1+X74)</f>
        <v>485.74500000000006</v>
      </c>
      <c r="Z48" s="26">
        <f>Y48*X48</f>
        <v>3.4002150000000007</v>
      </c>
      <c r="AA48" s="27"/>
      <c r="AB48" s="30">
        <f t="shared" si="3"/>
        <v>0</v>
      </c>
      <c r="AC48" s="31">
        <f t="shared" si="4"/>
        <v>0</v>
      </c>
      <c r="AE48" s="28">
        <f>+$J48</f>
        <v>7.0000000000000001E-3</v>
      </c>
      <c r="AF48" s="64">
        <f>$F$18*(1+AE74)</f>
        <v>485.74500000000006</v>
      </c>
      <c r="AG48" s="26">
        <f>AF48*AE48</f>
        <v>3.4002150000000007</v>
      </c>
      <c r="AH48" s="27"/>
      <c r="AI48" s="30">
        <f t="shared" si="5"/>
        <v>0</v>
      </c>
      <c r="AJ48" s="31">
        <f t="shared" si="6"/>
        <v>0</v>
      </c>
      <c r="AL48" s="28">
        <f>+$J48</f>
        <v>7.0000000000000001E-3</v>
      </c>
      <c r="AM48" s="64">
        <f>$F$18*(1+AL74)</f>
        <v>485.74500000000006</v>
      </c>
      <c r="AN48" s="26">
        <f>AM48*AL48</f>
        <v>3.4002150000000007</v>
      </c>
      <c r="AO48" s="27"/>
      <c r="AP48" s="30">
        <f t="shared" si="7"/>
        <v>0</v>
      </c>
      <c r="AQ48" s="31">
        <f t="shared" si="8"/>
        <v>0</v>
      </c>
    </row>
    <row r="49" spans="2:43" ht="25.5" x14ac:dyDescent="0.2">
      <c r="B49" s="66" t="s">
        <v>40</v>
      </c>
      <c r="C49" s="27"/>
      <c r="D49" s="22" t="s">
        <v>30</v>
      </c>
      <c r="E49" s="63"/>
      <c r="F49" s="28">
        <v>4.0000000000000001E-3</v>
      </c>
      <c r="G49" s="64">
        <f>+G48</f>
        <v>486.82600000000002</v>
      </c>
      <c r="H49" s="26">
        <f>G49*F49</f>
        <v>1.9473040000000001</v>
      </c>
      <c r="I49" s="27"/>
      <c r="J49" s="28">
        <f>+F49</f>
        <v>4.0000000000000001E-3</v>
      </c>
      <c r="K49" s="64">
        <f>+K48</f>
        <v>485.74500000000006</v>
      </c>
      <c r="L49" s="26">
        <f>K49*J49</f>
        <v>1.9429800000000004</v>
      </c>
      <c r="M49" s="27"/>
      <c r="N49" s="30">
        <f t="shared" si="40"/>
        <v>-4.3239999999997725E-3</v>
      </c>
      <c r="O49" s="31">
        <f t="shared" si="31"/>
        <v>-2.2205058891676759E-3</v>
      </c>
      <c r="Q49" s="28">
        <f>+$J49</f>
        <v>4.0000000000000001E-3</v>
      </c>
      <c r="R49" s="64">
        <f>+R48</f>
        <v>485.74500000000006</v>
      </c>
      <c r="S49" s="26">
        <f>R49*Q49</f>
        <v>1.9429800000000004</v>
      </c>
      <c r="T49" s="27"/>
      <c r="U49" s="30">
        <f t="shared" si="1"/>
        <v>0</v>
      </c>
      <c r="V49" s="31">
        <f t="shared" si="2"/>
        <v>0</v>
      </c>
      <c r="X49" s="28">
        <f>+$J49</f>
        <v>4.0000000000000001E-3</v>
      </c>
      <c r="Y49" s="64">
        <f>+Y48</f>
        <v>485.74500000000006</v>
      </c>
      <c r="Z49" s="26">
        <f>Y49*X49</f>
        <v>1.9429800000000004</v>
      </c>
      <c r="AA49" s="27"/>
      <c r="AB49" s="30">
        <f t="shared" si="3"/>
        <v>0</v>
      </c>
      <c r="AC49" s="31">
        <f t="shared" si="4"/>
        <v>0</v>
      </c>
      <c r="AE49" s="28">
        <f>+$J49</f>
        <v>4.0000000000000001E-3</v>
      </c>
      <c r="AF49" s="64">
        <f>+AF48</f>
        <v>485.74500000000006</v>
      </c>
      <c r="AG49" s="26">
        <f>AF49*AE49</f>
        <v>1.9429800000000004</v>
      </c>
      <c r="AH49" s="27"/>
      <c r="AI49" s="30">
        <f t="shared" si="5"/>
        <v>0</v>
      </c>
      <c r="AJ49" s="31">
        <f t="shared" si="6"/>
        <v>0</v>
      </c>
      <c r="AL49" s="28">
        <f>+$J49</f>
        <v>4.0000000000000001E-3</v>
      </c>
      <c r="AM49" s="64">
        <f>+AM48</f>
        <v>485.74500000000006</v>
      </c>
      <c r="AN49" s="26">
        <f>AM49*AL49</f>
        <v>1.9429800000000004</v>
      </c>
      <c r="AO49" s="27"/>
      <c r="AP49" s="30">
        <f t="shared" si="7"/>
        <v>0</v>
      </c>
      <c r="AQ49" s="31">
        <f t="shared" si="8"/>
        <v>0</v>
      </c>
    </row>
    <row r="50" spans="2:43" ht="25.5" x14ac:dyDescent="0.2">
      <c r="B50" s="56" t="s">
        <v>41</v>
      </c>
      <c r="C50" s="35"/>
      <c r="D50" s="35"/>
      <c r="E50" s="35"/>
      <c r="F50" s="67"/>
      <c r="G50" s="59"/>
      <c r="H50" s="60">
        <f>SUM(H47:H49)</f>
        <v>21.825903200000003</v>
      </c>
      <c r="I50" s="68"/>
      <c r="J50" s="69"/>
      <c r="K50" s="59"/>
      <c r="L50" s="60">
        <f>SUM(L47:L49)</f>
        <v>20.97791886000001</v>
      </c>
      <c r="M50" s="68"/>
      <c r="N50" s="43">
        <f t="shared" si="40"/>
        <v>-0.8479843399999929</v>
      </c>
      <c r="O50" s="44">
        <f t="shared" si="31"/>
        <v>-3.8852199252858079E-2</v>
      </c>
      <c r="Q50" s="69"/>
      <c r="R50" s="59"/>
      <c r="S50" s="60">
        <f>SUM(S47:S49)</f>
        <v>22.212598860000007</v>
      </c>
      <c r="T50" s="68"/>
      <c r="U50" s="43">
        <f t="shared" si="1"/>
        <v>1.2346799999999973</v>
      </c>
      <c r="V50" s="44">
        <f t="shared" si="2"/>
        <v>5.8856171970149224E-2</v>
      </c>
      <c r="X50" s="69"/>
      <c r="Y50" s="59"/>
      <c r="Z50" s="60">
        <f>SUM(Z47:Z49)</f>
        <v>22.865598860000006</v>
      </c>
      <c r="AA50" s="68"/>
      <c r="AB50" s="43">
        <f t="shared" si="3"/>
        <v>0.65299999999999869</v>
      </c>
      <c r="AC50" s="44">
        <f t="shared" si="4"/>
        <v>2.9397730725507661E-2</v>
      </c>
      <c r="AE50" s="69"/>
      <c r="AF50" s="59"/>
      <c r="AG50" s="60">
        <f>SUM(AG47:AG49)</f>
        <v>23.404598860000007</v>
      </c>
      <c r="AH50" s="68"/>
      <c r="AI50" s="43">
        <f t="shared" si="5"/>
        <v>0.53900000000000148</v>
      </c>
      <c r="AJ50" s="44">
        <f t="shared" si="6"/>
        <v>2.3572529339824226E-2</v>
      </c>
      <c r="AL50" s="69"/>
      <c r="AM50" s="59"/>
      <c r="AN50" s="60">
        <f>SUM(AN47:AN49)</f>
        <v>23.645598860000007</v>
      </c>
      <c r="AO50" s="68"/>
      <c r="AP50" s="43">
        <f t="shared" si="7"/>
        <v>0.24099999999999966</v>
      </c>
      <c r="AQ50" s="44">
        <f t="shared" si="8"/>
        <v>1.0297121580318322E-2</v>
      </c>
    </row>
    <row r="51" spans="2:43" ht="25.5" x14ac:dyDescent="0.2">
      <c r="B51" s="71" t="s">
        <v>42</v>
      </c>
      <c r="C51" s="21"/>
      <c r="D51" s="22" t="s">
        <v>30</v>
      </c>
      <c r="E51" s="23"/>
      <c r="F51" s="72">
        <v>4.4000000000000003E-3</v>
      </c>
      <c r="G51" s="64">
        <f>+G48</f>
        <v>486.82600000000002</v>
      </c>
      <c r="H51" s="73">
        <f t="shared" ref="H51:H57" si="41">G51*F51</f>
        <v>2.1420344</v>
      </c>
      <c r="I51" s="27"/>
      <c r="J51" s="72">
        <v>4.4000000000000003E-3</v>
      </c>
      <c r="K51" s="64">
        <f>+K48</f>
        <v>485.74500000000006</v>
      </c>
      <c r="L51" s="73">
        <f t="shared" ref="L51:L57" si="42">K51*J51</f>
        <v>2.1372780000000002</v>
      </c>
      <c r="M51" s="27"/>
      <c r="N51" s="30">
        <f t="shared" si="40"/>
        <v>-4.7563999999997719E-3</v>
      </c>
      <c r="O51" s="74">
        <f t="shared" si="31"/>
        <v>-2.2205058891676863E-3</v>
      </c>
      <c r="Q51" s="72">
        <f>+J51</f>
        <v>4.4000000000000003E-3</v>
      </c>
      <c r="R51" s="64">
        <f>+R48</f>
        <v>485.74500000000006</v>
      </c>
      <c r="S51" s="73">
        <f t="shared" ref="S51:S57" si="43">R51*Q51</f>
        <v>2.1372780000000002</v>
      </c>
      <c r="T51" s="27"/>
      <c r="U51" s="30">
        <f t="shared" si="1"/>
        <v>0</v>
      </c>
      <c r="V51" s="74">
        <f t="shared" si="2"/>
        <v>0</v>
      </c>
      <c r="X51" s="72">
        <f>+Q51</f>
        <v>4.4000000000000003E-3</v>
      </c>
      <c r="Y51" s="64">
        <f>+Y48</f>
        <v>485.74500000000006</v>
      </c>
      <c r="Z51" s="73">
        <f t="shared" ref="Z51:Z57" si="44">Y51*X51</f>
        <v>2.1372780000000002</v>
      </c>
      <c r="AA51" s="27"/>
      <c r="AB51" s="30">
        <f t="shared" si="3"/>
        <v>0</v>
      </c>
      <c r="AC51" s="74">
        <f t="shared" si="4"/>
        <v>0</v>
      </c>
      <c r="AE51" s="72">
        <f>+X51</f>
        <v>4.4000000000000003E-3</v>
      </c>
      <c r="AF51" s="64">
        <f>+AF48</f>
        <v>485.74500000000006</v>
      </c>
      <c r="AG51" s="73">
        <f t="shared" ref="AG51:AG57" si="45">AF51*AE51</f>
        <v>2.1372780000000002</v>
      </c>
      <c r="AH51" s="27"/>
      <c r="AI51" s="30">
        <f t="shared" si="5"/>
        <v>0</v>
      </c>
      <c r="AJ51" s="74">
        <f t="shared" si="6"/>
        <v>0</v>
      </c>
      <c r="AL51" s="72">
        <f>+AE51</f>
        <v>4.4000000000000003E-3</v>
      </c>
      <c r="AM51" s="64">
        <f>+AM48</f>
        <v>485.74500000000006</v>
      </c>
      <c r="AN51" s="73">
        <f t="shared" ref="AN51:AN57" si="46">AM51*AL51</f>
        <v>2.1372780000000002</v>
      </c>
      <c r="AO51" s="27"/>
      <c r="AP51" s="30">
        <f t="shared" si="7"/>
        <v>0</v>
      </c>
      <c r="AQ51" s="74">
        <f t="shared" si="8"/>
        <v>0</v>
      </c>
    </row>
    <row r="52" spans="2:43" ht="25.5" x14ac:dyDescent="0.2">
      <c r="B52" s="71" t="s">
        <v>43</v>
      </c>
      <c r="C52" s="21"/>
      <c r="D52" s="22" t="s">
        <v>30</v>
      </c>
      <c r="E52" s="23"/>
      <c r="F52" s="72">
        <v>1.2999999999999999E-3</v>
      </c>
      <c r="G52" s="64">
        <f>+G48</f>
        <v>486.82600000000002</v>
      </c>
      <c r="H52" s="73">
        <f t="shared" si="41"/>
        <v>0.63287380000000004</v>
      </c>
      <c r="I52" s="27"/>
      <c r="J52" s="72">
        <v>1.2999999999999999E-3</v>
      </c>
      <c r="K52" s="64">
        <f>+K48</f>
        <v>485.74500000000006</v>
      </c>
      <c r="L52" s="73">
        <f t="shared" si="42"/>
        <v>0.6314685000000001</v>
      </c>
      <c r="M52" s="27"/>
      <c r="N52" s="30">
        <f t="shared" si="40"/>
        <v>-1.4052999999999427E-3</v>
      </c>
      <c r="O52" s="74">
        <f t="shared" si="31"/>
        <v>-2.2205058891677024E-3</v>
      </c>
      <c r="Q52" s="72">
        <f>+J52</f>
        <v>1.2999999999999999E-3</v>
      </c>
      <c r="R52" s="64">
        <f>+R48</f>
        <v>485.74500000000006</v>
      </c>
      <c r="S52" s="73">
        <f t="shared" si="43"/>
        <v>0.6314685000000001</v>
      </c>
      <c r="T52" s="27"/>
      <c r="U52" s="30">
        <f t="shared" si="1"/>
        <v>0</v>
      </c>
      <c r="V52" s="74">
        <f t="shared" si="2"/>
        <v>0</v>
      </c>
      <c r="X52" s="72">
        <f>+Q52</f>
        <v>1.2999999999999999E-3</v>
      </c>
      <c r="Y52" s="64">
        <f>+Y48</f>
        <v>485.74500000000006</v>
      </c>
      <c r="Z52" s="73">
        <f t="shared" si="44"/>
        <v>0.6314685000000001</v>
      </c>
      <c r="AA52" s="27"/>
      <c r="AB52" s="30">
        <f t="shared" si="3"/>
        <v>0</v>
      </c>
      <c r="AC52" s="74">
        <f t="shared" si="4"/>
        <v>0</v>
      </c>
      <c r="AE52" s="72">
        <f>+X52</f>
        <v>1.2999999999999999E-3</v>
      </c>
      <c r="AF52" s="64">
        <f>+AF48</f>
        <v>485.74500000000006</v>
      </c>
      <c r="AG52" s="73">
        <f t="shared" si="45"/>
        <v>0.6314685000000001</v>
      </c>
      <c r="AH52" s="27"/>
      <c r="AI52" s="30">
        <f t="shared" si="5"/>
        <v>0</v>
      </c>
      <c r="AJ52" s="74">
        <f t="shared" si="6"/>
        <v>0</v>
      </c>
      <c r="AL52" s="72">
        <f>+AE52</f>
        <v>1.2999999999999999E-3</v>
      </c>
      <c r="AM52" s="64">
        <f>+AM48</f>
        <v>485.74500000000006</v>
      </c>
      <c r="AN52" s="73">
        <f t="shared" si="46"/>
        <v>0.6314685000000001</v>
      </c>
      <c r="AO52" s="27"/>
      <c r="AP52" s="30">
        <f t="shared" si="7"/>
        <v>0</v>
      </c>
      <c r="AQ52" s="74">
        <f t="shared" si="8"/>
        <v>0</v>
      </c>
    </row>
    <row r="53" spans="2:43" x14ac:dyDescent="0.2">
      <c r="B53" s="21" t="s">
        <v>44</v>
      </c>
      <c r="C53" s="21"/>
      <c r="D53" s="22" t="s">
        <v>27</v>
      </c>
      <c r="E53" s="23"/>
      <c r="F53" s="72">
        <v>0.25</v>
      </c>
      <c r="G53" s="25">
        <v>1</v>
      </c>
      <c r="H53" s="73">
        <f t="shared" si="41"/>
        <v>0.25</v>
      </c>
      <c r="I53" s="27"/>
      <c r="J53" s="72">
        <v>0.25</v>
      </c>
      <c r="K53" s="29">
        <v>1</v>
      </c>
      <c r="L53" s="73">
        <f t="shared" si="42"/>
        <v>0.25</v>
      </c>
      <c r="M53" s="27"/>
      <c r="N53" s="30">
        <f t="shared" si="40"/>
        <v>0</v>
      </c>
      <c r="O53" s="74">
        <f t="shared" si="31"/>
        <v>0</v>
      </c>
      <c r="Q53" s="72">
        <v>0.25</v>
      </c>
      <c r="R53" s="29">
        <v>1</v>
      </c>
      <c r="S53" s="73">
        <f t="shared" si="43"/>
        <v>0.25</v>
      </c>
      <c r="T53" s="27"/>
      <c r="U53" s="30">
        <f t="shared" si="1"/>
        <v>0</v>
      </c>
      <c r="V53" s="74">
        <f t="shared" si="2"/>
        <v>0</v>
      </c>
      <c r="X53" s="72">
        <v>0.25</v>
      </c>
      <c r="Y53" s="29">
        <v>1</v>
      </c>
      <c r="Z53" s="73">
        <f t="shared" si="44"/>
        <v>0.25</v>
      </c>
      <c r="AA53" s="27"/>
      <c r="AB53" s="30">
        <f t="shared" si="3"/>
        <v>0</v>
      </c>
      <c r="AC53" s="74">
        <f t="shared" si="4"/>
        <v>0</v>
      </c>
      <c r="AE53" s="72">
        <v>0.25</v>
      </c>
      <c r="AF53" s="29">
        <v>1</v>
      </c>
      <c r="AG53" s="73">
        <f t="shared" si="45"/>
        <v>0.25</v>
      </c>
      <c r="AH53" s="27"/>
      <c r="AI53" s="30">
        <f t="shared" si="5"/>
        <v>0</v>
      </c>
      <c r="AJ53" s="74">
        <f t="shared" si="6"/>
        <v>0</v>
      </c>
      <c r="AL53" s="72">
        <v>0.25</v>
      </c>
      <c r="AM53" s="29">
        <v>1</v>
      </c>
      <c r="AN53" s="73">
        <f t="shared" si="46"/>
        <v>0.25</v>
      </c>
      <c r="AO53" s="27"/>
      <c r="AP53" s="30">
        <f t="shared" si="7"/>
        <v>0</v>
      </c>
      <c r="AQ53" s="74">
        <f t="shared" si="8"/>
        <v>0</v>
      </c>
    </row>
    <row r="54" spans="2:43" x14ac:dyDescent="0.2">
      <c r="B54" s="21" t="s">
        <v>45</v>
      </c>
      <c r="C54" s="21"/>
      <c r="D54" s="22"/>
      <c r="E54" s="23"/>
      <c r="F54" s="72">
        <v>6.94E-3</v>
      </c>
      <c r="G54" s="75">
        <f>$F$18</f>
        <v>470</v>
      </c>
      <c r="H54" s="73">
        <f t="shared" si="41"/>
        <v>3.2618</v>
      </c>
      <c r="I54" s="27"/>
      <c r="J54" s="72">
        <f>+F54</f>
        <v>6.94E-3</v>
      </c>
      <c r="K54" s="76">
        <f>$F$18</f>
        <v>470</v>
      </c>
      <c r="L54" s="73">
        <f t="shared" si="42"/>
        <v>3.2618</v>
      </c>
      <c r="M54" s="27"/>
      <c r="N54" s="30">
        <f t="shared" si="40"/>
        <v>0</v>
      </c>
      <c r="O54" s="74">
        <f t="shared" si="31"/>
        <v>0</v>
      </c>
      <c r="Q54" s="72">
        <f>+J54</f>
        <v>6.94E-3</v>
      </c>
      <c r="R54" s="76">
        <f>$F$18</f>
        <v>470</v>
      </c>
      <c r="S54" s="73">
        <f t="shared" si="43"/>
        <v>3.2618</v>
      </c>
      <c r="T54" s="27"/>
      <c r="U54" s="30">
        <f t="shared" si="1"/>
        <v>0</v>
      </c>
      <c r="V54" s="74">
        <f t="shared" si="2"/>
        <v>0</v>
      </c>
      <c r="X54" s="72">
        <f>+Q54</f>
        <v>6.94E-3</v>
      </c>
      <c r="Y54" s="76">
        <f>$F$18</f>
        <v>470</v>
      </c>
      <c r="Z54" s="73">
        <f t="shared" si="44"/>
        <v>3.2618</v>
      </c>
      <c r="AA54" s="27"/>
      <c r="AB54" s="30">
        <f t="shared" si="3"/>
        <v>0</v>
      </c>
      <c r="AC54" s="74">
        <f t="shared" si="4"/>
        <v>0</v>
      </c>
      <c r="AE54" s="72">
        <f>+X54</f>
        <v>6.94E-3</v>
      </c>
      <c r="AF54" s="76">
        <f>$F$18</f>
        <v>470</v>
      </c>
      <c r="AG54" s="73">
        <f t="shared" si="45"/>
        <v>3.2618</v>
      </c>
      <c r="AH54" s="27"/>
      <c r="AI54" s="30">
        <f t="shared" si="5"/>
        <v>0</v>
      </c>
      <c r="AJ54" s="74">
        <f t="shared" si="6"/>
        <v>0</v>
      </c>
      <c r="AL54" s="72">
        <f>+AE54</f>
        <v>6.94E-3</v>
      </c>
      <c r="AM54" s="76">
        <f>$F$18</f>
        <v>470</v>
      </c>
      <c r="AN54" s="73">
        <f t="shared" si="46"/>
        <v>3.2618</v>
      </c>
      <c r="AO54" s="27"/>
      <c r="AP54" s="30">
        <f t="shared" si="7"/>
        <v>0</v>
      </c>
      <c r="AQ54" s="74">
        <f t="shared" si="8"/>
        <v>0</v>
      </c>
    </row>
    <row r="55" spans="2:43" x14ac:dyDescent="0.2">
      <c r="B55" s="49" t="s">
        <v>46</v>
      </c>
      <c r="C55" s="21"/>
      <c r="D55" s="22"/>
      <c r="E55" s="23"/>
      <c r="F55" s="72">
        <v>0.08</v>
      </c>
      <c r="G55" s="77">
        <f>0.64*$F$18</f>
        <v>300.8</v>
      </c>
      <c r="H55" s="73">
        <f t="shared" si="41"/>
        <v>24.064</v>
      </c>
      <c r="I55" s="27"/>
      <c r="J55" s="72">
        <v>0.08</v>
      </c>
      <c r="K55" s="77">
        <f>$G$55</f>
        <v>300.8</v>
      </c>
      <c r="L55" s="73">
        <f t="shared" si="42"/>
        <v>24.064</v>
      </c>
      <c r="M55" s="27"/>
      <c r="N55" s="30">
        <f t="shared" si="40"/>
        <v>0</v>
      </c>
      <c r="O55" s="74">
        <f t="shared" si="31"/>
        <v>0</v>
      </c>
      <c r="Q55" s="72">
        <v>0.08</v>
      </c>
      <c r="R55" s="77">
        <f>$G$55</f>
        <v>300.8</v>
      </c>
      <c r="S55" s="73">
        <f t="shared" si="43"/>
        <v>24.064</v>
      </c>
      <c r="T55" s="27"/>
      <c r="U55" s="30">
        <f t="shared" si="1"/>
        <v>0</v>
      </c>
      <c r="V55" s="74">
        <f t="shared" si="2"/>
        <v>0</v>
      </c>
      <c r="X55" s="72">
        <v>0.08</v>
      </c>
      <c r="Y55" s="77">
        <f>$G$55</f>
        <v>300.8</v>
      </c>
      <c r="Z55" s="73">
        <f t="shared" si="44"/>
        <v>24.064</v>
      </c>
      <c r="AA55" s="27"/>
      <c r="AB55" s="30">
        <f t="shared" si="3"/>
        <v>0</v>
      </c>
      <c r="AC55" s="74">
        <f t="shared" si="4"/>
        <v>0</v>
      </c>
      <c r="AE55" s="72">
        <v>0.08</v>
      </c>
      <c r="AF55" s="77">
        <f>$G$55</f>
        <v>300.8</v>
      </c>
      <c r="AG55" s="73">
        <f t="shared" si="45"/>
        <v>24.064</v>
      </c>
      <c r="AH55" s="27"/>
      <c r="AI55" s="30">
        <f t="shared" si="5"/>
        <v>0</v>
      </c>
      <c r="AJ55" s="74">
        <f t="shared" si="6"/>
        <v>0</v>
      </c>
      <c r="AL55" s="72">
        <v>0.08</v>
      </c>
      <c r="AM55" s="77">
        <f>$G$55</f>
        <v>300.8</v>
      </c>
      <c r="AN55" s="73">
        <f t="shared" si="46"/>
        <v>24.064</v>
      </c>
      <c r="AO55" s="27"/>
      <c r="AP55" s="30">
        <f t="shared" si="7"/>
        <v>0</v>
      </c>
      <c r="AQ55" s="74">
        <f t="shared" si="8"/>
        <v>0</v>
      </c>
    </row>
    <row r="56" spans="2:43" x14ac:dyDescent="0.2">
      <c r="B56" s="49" t="s">
        <v>47</v>
      </c>
      <c r="C56" s="21"/>
      <c r="D56" s="22"/>
      <c r="E56" s="23"/>
      <c r="F56" s="72">
        <v>0.122</v>
      </c>
      <c r="G56" s="77">
        <f>0.18*$F$18</f>
        <v>84.6</v>
      </c>
      <c r="H56" s="73">
        <f t="shared" si="41"/>
        <v>10.321199999999999</v>
      </c>
      <c r="I56" s="27"/>
      <c r="J56" s="72">
        <v>0.122</v>
      </c>
      <c r="K56" s="77">
        <f>$G$56</f>
        <v>84.6</v>
      </c>
      <c r="L56" s="73">
        <f t="shared" si="42"/>
        <v>10.321199999999999</v>
      </c>
      <c r="M56" s="27"/>
      <c r="N56" s="30">
        <f t="shared" si="40"/>
        <v>0</v>
      </c>
      <c r="O56" s="74">
        <f t="shared" si="31"/>
        <v>0</v>
      </c>
      <c r="Q56" s="72">
        <v>0.122</v>
      </c>
      <c r="R56" s="77">
        <f>$G$56</f>
        <v>84.6</v>
      </c>
      <c r="S56" s="73">
        <f t="shared" si="43"/>
        <v>10.321199999999999</v>
      </c>
      <c r="T56" s="27"/>
      <c r="U56" s="30">
        <f t="shared" si="1"/>
        <v>0</v>
      </c>
      <c r="V56" s="74">
        <f t="shared" si="2"/>
        <v>0</v>
      </c>
      <c r="X56" s="72">
        <v>0.122</v>
      </c>
      <c r="Y56" s="77">
        <f>$G$56</f>
        <v>84.6</v>
      </c>
      <c r="Z56" s="73">
        <f t="shared" si="44"/>
        <v>10.321199999999999</v>
      </c>
      <c r="AA56" s="27"/>
      <c r="AB56" s="30">
        <f t="shared" si="3"/>
        <v>0</v>
      </c>
      <c r="AC56" s="74">
        <f t="shared" si="4"/>
        <v>0</v>
      </c>
      <c r="AE56" s="72">
        <v>0.122</v>
      </c>
      <c r="AF56" s="77">
        <f>$G$56</f>
        <v>84.6</v>
      </c>
      <c r="AG56" s="73">
        <f t="shared" si="45"/>
        <v>10.321199999999999</v>
      </c>
      <c r="AH56" s="27"/>
      <c r="AI56" s="30">
        <f t="shared" si="5"/>
        <v>0</v>
      </c>
      <c r="AJ56" s="74">
        <f t="shared" si="6"/>
        <v>0</v>
      </c>
      <c r="AL56" s="72">
        <v>0.122</v>
      </c>
      <c r="AM56" s="77">
        <f>$G$56</f>
        <v>84.6</v>
      </c>
      <c r="AN56" s="73">
        <f t="shared" si="46"/>
        <v>10.321199999999999</v>
      </c>
      <c r="AO56" s="27"/>
      <c r="AP56" s="30">
        <f t="shared" si="7"/>
        <v>0</v>
      </c>
      <c r="AQ56" s="74">
        <f t="shared" si="8"/>
        <v>0</v>
      </c>
    </row>
    <row r="57" spans="2:43" x14ac:dyDescent="0.2">
      <c r="B57" s="11" t="s">
        <v>48</v>
      </c>
      <c r="C57" s="21"/>
      <c r="D57" s="22"/>
      <c r="E57" s="23"/>
      <c r="F57" s="72">
        <v>0.161</v>
      </c>
      <c r="G57" s="77">
        <f>0.18*$F$18</f>
        <v>84.6</v>
      </c>
      <c r="H57" s="73">
        <f t="shared" si="41"/>
        <v>13.6206</v>
      </c>
      <c r="I57" s="27"/>
      <c r="J57" s="72">
        <v>0.161</v>
      </c>
      <c r="K57" s="77">
        <f>$G$57</f>
        <v>84.6</v>
      </c>
      <c r="L57" s="73">
        <f t="shared" si="42"/>
        <v>13.6206</v>
      </c>
      <c r="M57" s="27"/>
      <c r="N57" s="30">
        <f t="shared" si="40"/>
        <v>0</v>
      </c>
      <c r="O57" s="74">
        <f t="shared" si="31"/>
        <v>0</v>
      </c>
      <c r="Q57" s="72">
        <v>0.161</v>
      </c>
      <c r="R57" s="77">
        <f>$G$57</f>
        <v>84.6</v>
      </c>
      <c r="S57" s="73">
        <f t="shared" si="43"/>
        <v>13.6206</v>
      </c>
      <c r="T57" s="27"/>
      <c r="U57" s="30">
        <f t="shared" si="1"/>
        <v>0</v>
      </c>
      <c r="V57" s="74">
        <f t="shared" si="2"/>
        <v>0</v>
      </c>
      <c r="X57" s="72">
        <v>0.161</v>
      </c>
      <c r="Y57" s="77">
        <f>$G$57</f>
        <v>84.6</v>
      </c>
      <c r="Z57" s="73">
        <f t="shared" si="44"/>
        <v>13.6206</v>
      </c>
      <c r="AA57" s="27"/>
      <c r="AB57" s="30">
        <f t="shared" si="3"/>
        <v>0</v>
      </c>
      <c r="AC57" s="74">
        <f t="shared" si="4"/>
        <v>0</v>
      </c>
      <c r="AE57" s="72">
        <v>0.161</v>
      </c>
      <c r="AF57" s="77">
        <f>$G$57</f>
        <v>84.6</v>
      </c>
      <c r="AG57" s="73">
        <f t="shared" si="45"/>
        <v>13.6206</v>
      </c>
      <c r="AH57" s="27"/>
      <c r="AI57" s="30">
        <f t="shared" si="5"/>
        <v>0</v>
      </c>
      <c r="AJ57" s="74">
        <f t="shared" si="6"/>
        <v>0</v>
      </c>
      <c r="AL57" s="72">
        <v>0.161</v>
      </c>
      <c r="AM57" s="77">
        <f>$G$57</f>
        <v>84.6</v>
      </c>
      <c r="AN57" s="73">
        <f t="shared" si="46"/>
        <v>13.6206</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470</v>
      </c>
      <c r="H58" s="73">
        <f>G58*F58</f>
        <v>44.18</v>
      </c>
      <c r="I58" s="83"/>
      <c r="J58" s="72">
        <v>9.4E-2</v>
      </c>
      <c r="K58" s="82">
        <f>$G$58</f>
        <v>470</v>
      </c>
      <c r="L58" s="73">
        <f>K58*J58</f>
        <v>44.18</v>
      </c>
      <c r="M58" s="83"/>
      <c r="N58" s="84">
        <f t="shared" si="40"/>
        <v>0</v>
      </c>
      <c r="O58" s="74">
        <f t="shared" si="31"/>
        <v>0</v>
      </c>
      <c r="Q58" s="72">
        <v>9.4E-2</v>
      </c>
      <c r="R58" s="82">
        <f>$G$58</f>
        <v>470</v>
      </c>
      <c r="S58" s="73">
        <f>R58*Q58</f>
        <v>44.18</v>
      </c>
      <c r="T58" s="83"/>
      <c r="U58" s="84">
        <f t="shared" si="1"/>
        <v>0</v>
      </c>
      <c r="V58" s="74">
        <f t="shared" si="2"/>
        <v>0</v>
      </c>
      <c r="X58" s="72">
        <v>9.4E-2</v>
      </c>
      <c r="Y58" s="82">
        <f>$G$58</f>
        <v>470</v>
      </c>
      <c r="Z58" s="73">
        <f>Y58*X58</f>
        <v>44.18</v>
      </c>
      <c r="AA58" s="83"/>
      <c r="AB58" s="84">
        <f t="shared" si="3"/>
        <v>0</v>
      </c>
      <c r="AC58" s="74">
        <f t="shared" si="4"/>
        <v>0</v>
      </c>
      <c r="AE58" s="72">
        <v>9.4E-2</v>
      </c>
      <c r="AF58" s="82">
        <f>$G$58</f>
        <v>470</v>
      </c>
      <c r="AG58" s="73">
        <f>AF58*AE58</f>
        <v>44.18</v>
      </c>
      <c r="AH58" s="83"/>
      <c r="AI58" s="84">
        <f t="shared" si="5"/>
        <v>0</v>
      </c>
      <c r="AJ58" s="74">
        <f t="shared" si="6"/>
        <v>0</v>
      </c>
      <c r="AL58" s="72">
        <v>9.4E-2</v>
      </c>
      <c r="AM58" s="82">
        <f>$G$58</f>
        <v>470</v>
      </c>
      <c r="AN58" s="73">
        <f>AM58*AL58</f>
        <v>44.18</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0</v>
      </c>
      <c r="H59" s="73">
        <f>G59*F59</f>
        <v>0</v>
      </c>
      <c r="I59" s="83"/>
      <c r="J59" s="72">
        <v>0.11</v>
      </c>
      <c r="K59" s="82">
        <f>$G$59</f>
        <v>0</v>
      </c>
      <c r="L59" s="73">
        <f>K59*J59</f>
        <v>0</v>
      </c>
      <c r="M59" s="83"/>
      <c r="N59" s="84">
        <f t="shared" si="40"/>
        <v>0</v>
      </c>
      <c r="O59" s="74" t="str">
        <f t="shared" si="31"/>
        <v/>
      </c>
      <c r="Q59" s="72">
        <v>0.11</v>
      </c>
      <c r="R59" s="82">
        <f>$G$59</f>
        <v>0</v>
      </c>
      <c r="S59" s="73">
        <f>R59*Q59</f>
        <v>0</v>
      </c>
      <c r="T59" s="83"/>
      <c r="U59" s="84">
        <f t="shared" si="1"/>
        <v>0</v>
      </c>
      <c r="V59" s="74" t="str">
        <f t="shared" si="2"/>
        <v/>
      </c>
      <c r="X59" s="72">
        <v>0.11</v>
      </c>
      <c r="Y59" s="82">
        <f>$G$59</f>
        <v>0</v>
      </c>
      <c r="Z59" s="73">
        <f>Y59*X59</f>
        <v>0</v>
      </c>
      <c r="AA59" s="83"/>
      <c r="AB59" s="84">
        <f t="shared" si="3"/>
        <v>0</v>
      </c>
      <c r="AC59" s="74" t="str">
        <f t="shared" si="4"/>
        <v/>
      </c>
      <c r="AE59" s="72">
        <v>0.11</v>
      </c>
      <c r="AF59" s="82">
        <f>$G$59</f>
        <v>0</v>
      </c>
      <c r="AG59" s="73">
        <f>AF59*AE59</f>
        <v>0</v>
      </c>
      <c r="AH59" s="83"/>
      <c r="AI59" s="84">
        <f t="shared" si="5"/>
        <v>0</v>
      </c>
      <c r="AJ59" s="74" t="str">
        <f t="shared" si="6"/>
        <v/>
      </c>
      <c r="AL59" s="72">
        <v>0.11</v>
      </c>
      <c r="AM59" s="82">
        <f>$G$59</f>
        <v>0</v>
      </c>
      <c r="AN59" s="73">
        <f>AM59*AL59</f>
        <v>0</v>
      </c>
      <c r="AO59" s="83"/>
      <c r="AP59" s="84">
        <f t="shared" si="7"/>
        <v>0</v>
      </c>
      <c r="AQ59" s="74" t="str">
        <f t="shared" si="8"/>
        <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76.118411399999999</v>
      </c>
      <c r="I61" s="100"/>
      <c r="J61" s="101"/>
      <c r="K61" s="101"/>
      <c r="L61" s="99">
        <f>SUM(L51:L57,L50)</f>
        <v>75.264265359999996</v>
      </c>
      <c r="M61" s="102"/>
      <c r="N61" s="103">
        <f t="shared" ref="N61" si="47">L61-H61</f>
        <v>-0.85414604000000338</v>
      </c>
      <c r="O61" s="104">
        <f t="shared" ref="O61" si="48">IF((H61)=0,"",(N61/H61))</f>
        <v>-1.1221280427300187E-2</v>
      </c>
      <c r="Q61" s="101"/>
      <c r="R61" s="101"/>
      <c r="S61" s="99">
        <f>SUM(S51:S57,S50)</f>
        <v>76.498945359999993</v>
      </c>
      <c r="T61" s="102"/>
      <c r="U61" s="103">
        <f t="shared" si="1"/>
        <v>1.2346799999999973</v>
      </c>
      <c r="V61" s="104">
        <f>IF((L61)=0,"",(U61/L61))</f>
        <v>1.6404597774180643E-2</v>
      </c>
      <c r="X61" s="101"/>
      <c r="Y61" s="101"/>
      <c r="Z61" s="99">
        <f>SUM(Z51:Z57,Z50)</f>
        <v>77.151945359999999</v>
      </c>
      <c r="AA61" s="102"/>
      <c r="AB61" s="103">
        <f t="shared" si="3"/>
        <v>0.6530000000000058</v>
      </c>
      <c r="AC61" s="104">
        <f>IF((S61)=0,"",(AB61/S61))</f>
        <v>8.5360653918432772E-3</v>
      </c>
      <c r="AE61" s="101"/>
      <c r="AF61" s="101"/>
      <c r="AG61" s="99">
        <f>SUM(AG51:AG57,AG50)</f>
        <v>77.690945360000001</v>
      </c>
      <c r="AH61" s="102"/>
      <c r="AI61" s="103">
        <f t="shared" ref="AI61:AI65" si="49">AG61-Z61</f>
        <v>0.53900000000000148</v>
      </c>
      <c r="AJ61" s="104">
        <f>IF((Z61)=0,"",(AI61/Z61))</f>
        <v>6.9862139896144475E-3</v>
      </c>
      <c r="AL61" s="101"/>
      <c r="AM61" s="101"/>
      <c r="AN61" s="99">
        <f>SUM(AN51:AN57,AN50)</f>
        <v>77.93194536</v>
      </c>
      <c r="AO61" s="102"/>
      <c r="AP61" s="103">
        <f t="shared" ref="AP61:AP65" si="50">AN61-AG61</f>
        <v>0.24099999999999966</v>
      </c>
      <c r="AQ61" s="104">
        <f>IF((AG61)=0,"",(AP61/AG61))</f>
        <v>3.1020345921042303E-3</v>
      </c>
    </row>
    <row r="62" spans="2:43" x14ac:dyDescent="0.2">
      <c r="B62" s="105" t="s">
        <v>52</v>
      </c>
      <c r="C62" s="21"/>
      <c r="D62" s="21"/>
      <c r="E62" s="21"/>
      <c r="F62" s="106">
        <v>0.13</v>
      </c>
      <c r="G62" s="107"/>
      <c r="H62" s="108">
        <f>H61*F62</f>
        <v>9.8953934820000011</v>
      </c>
      <c r="I62" s="109"/>
      <c r="J62" s="110">
        <v>0.13</v>
      </c>
      <c r="K62" s="109"/>
      <c r="L62" s="111">
        <f>L61*J62</f>
        <v>9.7843544968000007</v>
      </c>
      <c r="M62" s="112"/>
      <c r="N62" s="113">
        <f t="shared" si="40"/>
        <v>-0.11103898520000044</v>
      </c>
      <c r="O62" s="114">
        <f t="shared" si="31"/>
        <v>-1.1221280427300185E-2</v>
      </c>
      <c r="Q62" s="110">
        <v>0.13</v>
      </c>
      <c r="R62" s="109"/>
      <c r="S62" s="111">
        <f>S61*Q62</f>
        <v>9.9448628968000001</v>
      </c>
      <c r="T62" s="112"/>
      <c r="U62" s="113">
        <f t="shared" si="1"/>
        <v>0.16050839999999944</v>
      </c>
      <c r="V62" s="114">
        <f t="shared" ref="V62:V71" si="51">IF((L62)=0,"",(U62/L62))</f>
        <v>1.6404597774180622E-2</v>
      </c>
      <c r="X62" s="110">
        <v>0.13</v>
      </c>
      <c r="Y62" s="109"/>
      <c r="Z62" s="111">
        <f>Z61*X62</f>
        <v>10.0297528968</v>
      </c>
      <c r="AA62" s="112"/>
      <c r="AB62" s="113">
        <f t="shared" si="3"/>
        <v>8.4889999999999688E-2</v>
      </c>
      <c r="AC62" s="114">
        <f t="shared" ref="AC62:AC71" si="52">IF((S62)=0,"",(AB62/S62))</f>
        <v>8.5360653918431697E-3</v>
      </c>
      <c r="AE62" s="110">
        <v>0.13</v>
      </c>
      <c r="AF62" s="109"/>
      <c r="AG62" s="111">
        <f>AG61*AE62</f>
        <v>10.099822896800001</v>
      </c>
      <c r="AH62" s="112"/>
      <c r="AI62" s="113">
        <f t="shared" si="49"/>
        <v>7.0070000000001187E-2</v>
      </c>
      <c r="AJ62" s="114">
        <f t="shared" ref="AJ62:AJ71" si="53">IF((Z62)=0,"",(AI62/Z62))</f>
        <v>6.9862139896145472E-3</v>
      </c>
      <c r="AL62" s="110">
        <v>0.13</v>
      </c>
      <c r="AM62" s="109"/>
      <c r="AN62" s="111">
        <f>AN61*AL62</f>
        <v>10.1311528968</v>
      </c>
      <c r="AO62" s="112"/>
      <c r="AP62" s="113">
        <f t="shared" si="50"/>
        <v>3.1329999999998748E-2</v>
      </c>
      <c r="AQ62" s="114">
        <f t="shared" ref="AQ62:AQ71" si="54">IF((AG62)=0,"",(AP62/AG62))</f>
        <v>3.1020345921041106E-3</v>
      </c>
    </row>
    <row r="63" spans="2:43" x14ac:dyDescent="0.2">
      <c r="B63" s="115" t="s">
        <v>53</v>
      </c>
      <c r="C63" s="21"/>
      <c r="D63" s="21"/>
      <c r="E63" s="21"/>
      <c r="F63" s="116"/>
      <c r="G63" s="107"/>
      <c r="H63" s="108">
        <f>H61+H62</f>
        <v>86.013804882000002</v>
      </c>
      <c r="I63" s="109"/>
      <c r="J63" s="109"/>
      <c r="K63" s="109"/>
      <c r="L63" s="111">
        <f>L61+L62</f>
        <v>85.048619856800002</v>
      </c>
      <c r="M63" s="112"/>
      <c r="N63" s="113">
        <f t="shared" si="40"/>
        <v>-0.96518502520000027</v>
      </c>
      <c r="O63" s="114">
        <f t="shared" si="31"/>
        <v>-1.1221280427300145E-2</v>
      </c>
      <c r="Q63" s="109"/>
      <c r="R63" s="109"/>
      <c r="S63" s="111">
        <f>S61+S62</f>
        <v>86.443808256799997</v>
      </c>
      <c r="T63" s="112"/>
      <c r="U63" s="113">
        <f t="shared" si="1"/>
        <v>1.395188399999995</v>
      </c>
      <c r="V63" s="114">
        <f t="shared" si="51"/>
        <v>1.6404597774180619E-2</v>
      </c>
      <c r="X63" s="109"/>
      <c r="Y63" s="109"/>
      <c r="Z63" s="111">
        <f>Z61+Z62</f>
        <v>87.181698256800004</v>
      </c>
      <c r="AA63" s="112"/>
      <c r="AB63" s="113">
        <f t="shared" si="3"/>
        <v>0.73789000000000726</v>
      </c>
      <c r="AC63" s="114">
        <f t="shared" si="52"/>
        <v>8.5360653918432842E-3</v>
      </c>
      <c r="AE63" s="109"/>
      <c r="AF63" s="109"/>
      <c r="AG63" s="111">
        <f>AG61+AG62</f>
        <v>87.790768256800007</v>
      </c>
      <c r="AH63" s="112"/>
      <c r="AI63" s="113">
        <f t="shared" si="49"/>
        <v>0.60907000000000266</v>
      </c>
      <c r="AJ63" s="114">
        <f t="shared" si="53"/>
        <v>6.9862139896144588E-3</v>
      </c>
      <c r="AL63" s="109"/>
      <c r="AM63" s="109"/>
      <c r="AN63" s="111">
        <f>AN61+AN62</f>
        <v>88.063098256800004</v>
      </c>
      <c r="AO63" s="112"/>
      <c r="AP63" s="113">
        <f t="shared" si="50"/>
        <v>0.27232999999999663</v>
      </c>
      <c r="AQ63" s="114">
        <f t="shared" si="54"/>
        <v>3.1020345921041964E-3</v>
      </c>
    </row>
    <row r="64" spans="2:43" ht="15.75" customHeight="1" x14ac:dyDescent="0.2">
      <c r="B64" s="267" t="s">
        <v>54</v>
      </c>
      <c r="C64" s="267"/>
      <c r="D64" s="267"/>
      <c r="E64" s="21"/>
      <c r="F64" s="116"/>
      <c r="G64" s="107"/>
      <c r="H64" s="117">
        <f>ROUND(-H63*0%,2)</f>
        <v>0</v>
      </c>
      <c r="I64" s="109"/>
      <c r="J64" s="109"/>
      <c r="K64" s="109"/>
      <c r="L64" s="180">
        <f>ROUND(-L63*0%,2)</f>
        <v>0</v>
      </c>
      <c r="M64" s="112"/>
      <c r="N64" s="118">
        <f t="shared" si="40"/>
        <v>0</v>
      </c>
      <c r="O64" s="119" t="str">
        <f t="shared" si="31"/>
        <v/>
      </c>
      <c r="Q64" s="109"/>
      <c r="R64" s="109"/>
      <c r="S64" s="180">
        <f>ROUND(-S63*0%,2)</f>
        <v>0</v>
      </c>
      <c r="T64" s="112"/>
      <c r="U64" s="118">
        <f t="shared" si="1"/>
        <v>0</v>
      </c>
      <c r="V64" s="119" t="str">
        <f t="shared" si="51"/>
        <v/>
      </c>
      <c r="X64" s="109"/>
      <c r="Y64" s="109"/>
      <c r="Z64" s="180">
        <f>ROUND(-Z63*0%,2)</f>
        <v>0</v>
      </c>
      <c r="AA64" s="112"/>
      <c r="AB64" s="118">
        <f t="shared" si="3"/>
        <v>0</v>
      </c>
      <c r="AC64" s="119" t="str">
        <f t="shared" si="52"/>
        <v/>
      </c>
      <c r="AE64" s="109"/>
      <c r="AF64" s="109"/>
      <c r="AG64" s="180">
        <f>ROUND(-AG63*0%,2)</f>
        <v>0</v>
      </c>
      <c r="AH64" s="112"/>
      <c r="AI64" s="118">
        <f t="shared" si="49"/>
        <v>0</v>
      </c>
      <c r="AJ64" s="119" t="str">
        <f t="shared" si="53"/>
        <v/>
      </c>
      <c r="AL64" s="109"/>
      <c r="AM64" s="109"/>
      <c r="AN64" s="180">
        <f>ROUND(-AN63*0%,2)</f>
        <v>0</v>
      </c>
      <c r="AO64" s="112"/>
      <c r="AP64" s="118">
        <f t="shared" si="50"/>
        <v>0</v>
      </c>
      <c r="AQ64" s="119" t="str">
        <f t="shared" si="54"/>
        <v/>
      </c>
    </row>
    <row r="65" spans="2:43" ht="13.5" thickBot="1" x14ac:dyDescent="0.25">
      <c r="B65" s="268" t="s">
        <v>55</v>
      </c>
      <c r="C65" s="268"/>
      <c r="D65" s="268"/>
      <c r="E65" s="120"/>
      <c r="F65" s="121"/>
      <c r="G65" s="122"/>
      <c r="H65" s="123">
        <f>H63+H64</f>
        <v>86.013804882000002</v>
      </c>
      <c r="I65" s="124"/>
      <c r="J65" s="124"/>
      <c r="K65" s="124"/>
      <c r="L65" s="125">
        <f>L63+L64</f>
        <v>85.048619856800002</v>
      </c>
      <c r="M65" s="126"/>
      <c r="N65" s="127">
        <f t="shared" si="40"/>
        <v>-0.96518502520000027</v>
      </c>
      <c r="O65" s="128">
        <f t="shared" si="31"/>
        <v>-1.1221280427300145E-2</v>
      </c>
      <c r="Q65" s="124"/>
      <c r="R65" s="124"/>
      <c r="S65" s="125">
        <f>S63+S64</f>
        <v>86.443808256799997</v>
      </c>
      <c r="T65" s="126"/>
      <c r="U65" s="127">
        <f t="shared" si="1"/>
        <v>1.395188399999995</v>
      </c>
      <c r="V65" s="128">
        <f t="shared" si="51"/>
        <v>1.6404597774180619E-2</v>
      </c>
      <c r="X65" s="124"/>
      <c r="Y65" s="124"/>
      <c r="Z65" s="125">
        <f>Z63+Z64</f>
        <v>87.181698256800004</v>
      </c>
      <c r="AA65" s="126"/>
      <c r="AB65" s="127">
        <f t="shared" si="3"/>
        <v>0.73789000000000726</v>
      </c>
      <c r="AC65" s="128">
        <f t="shared" si="52"/>
        <v>8.5360653918432842E-3</v>
      </c>
      <c r="AE65" s="124"/>
      <c r="AF65" s="124"/>
      <c r="AG65" s="125">
        <f>AG63+AG64</f>
        <v>87.790768256800007</v>
      </c>
      <c r="AH65" s="126"/>
      <c r="AI65" s="127">
        <f t="shared" si="49"/>
        <v>0.60907000000000266</v>
      </c>
      <c r="AJ65" s="128">
        <f t="shared" si="53"/>
        <v>6.9862139896144588E-3</v>
      </c>
      <c r="AL65" s="124"/>
      <c r="AM65" s="124"/>
      <c r="AN65" s="125">
        <f>AN63+AN64</f>
        <v>88.063098256800004</v>
      </c>
      <c r="AO65" s="126"/>
      <c r="AP65" s="127">
        <f t="shared" si="50"/>
        <v>0.27232999999999663</v>
      </c>
      <c r="AQ65" s="128">
        <f t="shared" si="54"/>
        <v>3.1020345921041964E-3</v>
      </c>
    </row>
    <row r="66" spans="2: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2:43" s="85" customFormat="1" x14ac:dyDescent="0.2">
      <c r="B67" s="136" t="s">
        <v>56</v>
      </c>
      <c r="C67" s="79"/>
      <c r="D67" s="79"/>
      <c r="E67" s="79"/>
      <c r="F67" s="137"/>
      <c r="G67" s="138"/>
      <c r="H67" s="139">
        <f>SUM(H58:H59,H50,H51:H54)</f>
        <v>72.292611399999998</v>
      </c>
      <c r="I67" s="140"/>
      <c r="J67" s="141"/>
      <c r="K67" s="141"/>
      <c r="L67" s="139">
        <f>SUM(L58:L59,L50,L51:L54)</f>
        <v>71.438465359999995</v>
      </c>
      <c r="M67" s="142"/>
      <c r="N67" s="143">
        <f t="shared" ref="N67:N71" si="55">L67-H67</f>
        <v>-0.85414604000000338</v>
      </c>
      <c r="O67" s="104">
        <f t="shared" ref="O67:O71" si="56">IF((H67)=0,"",(N67/H67))</f>
        <v>-1.1815122229766394E-2</v>
      </c>
      <c r="Q67" s="141"/>
      <c r="R67" s="141"/>
      <c r="S67" s="139">
        <f>SUM(S58:S59,S50,S51:S54)</f>
        <v>72.673145359999992</v>
      </c>
      <c r="T67" s="142"/>
      <c r="U67" s="143">
        <f t="shared" si="1"/>
        <v>1.2346799999999973</v>
      </c>
      <c r="V67" s="104">
        <f t="shared" si="51"/>
        <v>1.7283126027106993E-2</v>
      </c>
      <c r="X67" s="141"/>
      <c r="Y67" s="141"/>
      <c r="Z67" s="139">
        <f>SUM(Z58:Z59,Z50,Z51:Z54)</f>
        <v>73.326145359999998</v>
      </c>
      <c r="AA67" s="142"/>
      <c r="AB67" s="143">
        <f t="shared" si="3"/>
        <v>0.6530000000000058</v>
      </c>
      <c r="AC67" s="104">
        <f t="shared" si="52"/>
        <v>8.985437423483577E-3</v>
      </c>
      <c r="AE67" s="141"/>
      <c r="AF67" s="141"/>
      <c r="AG67" s="139">
        <f>SUM(AG58:AG59,AG50,AG51:AG54)</f>
        <v>73.865145359999985</v>
      </c>
      <c r="AH67" s="142"/>
      <c r="AI67" s="143">
        <f t="shared" ref="AI67:AI71" si="57">AG67-Z67</f>
        <v>0.53899999999998727</v>
      </c>
      <c r="AJ67" s="104">
        <f t="shared" si="53"/>
        <v>7.3507205015854562E-3</v>
      </c>
      <c r="AL67" s="141"/>
      <c r="AM67" s="141"/>
      <c r="AN67" s="139">
        <f>SUM(AN58:AN59,AN50,AN51:AN54)</f>
        <v>74.106145359999999</v>
      </c>
      <c r="AO67" s="142"/>
      <c r="AP67" s="143">
        <f t="shared" ref="AP67:AP71" si="58">AN67-AG67</f>
        <v>0.24100000000001387</v>
      </c>
      <c r="AQ67" s="104">
        <f t="shared" si="54"/>
        <v>3.2627025754222915E-3</v>
      </c>
    </row>
    <row r="68" spans="2:43" s="85" customFormat="1" x14ac:dyDescent="0.2">
      <c r="B68" s="144" t="s">
        <v>52</v>
      </c>
      <c r="C68" s="79"/>
      <c r="D68" s="79"/>
      <c r="E68" s="79"/>
      <c r="F68" s="145">
        <v>0.13</v>
      </c>
      <c r="G68" s="138"/>
      <c r="H68" s="146">
        <f>H67*F68</f>
        <v>9.3980394819999997</v>
      </c>
      <c r="I68" s="147"/>
      <c r="J68" s="148">
        <v>0.13</v>
      </c>
      <c r="K68" s="149"/>
      <c r="L68" s="150">
        <f>L67*J68</f>
        <v>9.2870004967999993</v>
      </c>
      <c r="M68" s="151"/>
      <c r="N68" s="152">
        <f t="shared" si="55"/>
        <v>-0.11103898520000044</v>
      </c>
      <c r="O68" s="114">
        <f t="shared" si="56"/>
        <v>-1.1815122229766394E-2</v>
      </c>
      <c r="Q68" s="148">
        <v>0.13</v>
      </c>
      <c r="R68" s="149"/>
      <c r="S68" s="150">
        <f>S67*Q68</f>
        <v>9.4475088967999987</v>
      </c>
      <c r="T68" s="151"/>
      <c r="U68" s="152">
        <f t="shared" si="1"/>
        <v>0.16050839999999944</v>
      </c>
      <c r="V68" s="114">
        <f t="shared" si="51"/>
        <v>1.7283126027106972E-2</v>
      </c>
      <c r="X68" s="148">
        <v>0.13</v>
      </c>
      <c r="Y68" s="149"/>
      <c r="Z68" s="150">
        <f>Z67*X68</f>
        <v>9.5323988968000002</v>
      </c>
      <c r="AA68" s="151"/>
      <c r="AB68" s="152">
        <f t="shared" si="3"/>
        <v>8.4890000000001464E-2</v>
      </c>
      <c r="AC68" s="114">
        <f t="shared" si="52"/>
        <v>8.9854374234836533E-3</v>
      </c>
      <c r="AE68" s="148">
        <v>0.13</v>
      </c>
      <c r="AF68" s="149"/>
      <c r="AG68" s="150">
        <f>AG67*AE68</f>
        <v>9.6024688967999978</v>
      </c>
      <c r="AH68" s="151"/>
      <c r="AI68" s="152">
        <f t="shared" si="57"/>
        <v>7.0069999999997634E-2</v>
      </c>
      <c r="AJ68" s="114">
        <f t="shared" si="53"/>
        <v>7.3507205015853816E-3</v>
      </c>
      <c r="AL68" s="148">
        <v>0.13</v>
      </c>
      <c r="AM68" s="149"/>
      <c r="AN68" s="150">
        <f>AN67*AL68</f>
        <v>9.6337988968000001</v>
      </c>
      <c r="AO68" s="151"/>
      <c r="AP68" s="152">
        <f t="shared" si="58"/>
        <v>3.13300000000023E-2</v>
      </c>
      <c r="AQ68" s="114">
        <f t="shared" si="54"/>
        <v>3.2627025754223432E-3</v>
      </c>
    </row>
    <row r="69" spans="2:43" s="85" customFormat="1" x14ac:dyDescent="0.2">
      <c r="B69" s="153" t="s">
        <v>53</v>
      </c>
      <c r="C69" s="79"/>
      <c r="D69" s="79"/>
      <c r="E69" s="79"/>
      <c r="F69" s="154"/>
      <c r="G69" s="155"/>
      <c r="H69" s="146">
        <f>H67+H68</f>
        <v>81.690650882</v>
      </c>
      <c r="I69" s="147"/>
      <c r="J69" s="147"/>
      <c r="K69" s="147"/>
      <c r="L69" s="150">
        <f>L67+L68</f>
        <v>80.7254658568</v>
      </c>
      <c r="M69" s="151"/>
      <c r="N69" s="152">
        <f t="shared" si="55"/>
        <v>-0.96518502520000027</v>
      </c>
      <c r="O69" s="114">
        <f t="shared" si="56"/>
        <v>-1.1815122229766349E-2</v>
      </c>
      <c r="Q69" s="147"/>
      <c r="R69" s="147"/>
      <c r="S69" s="150">
        <f>S67+S68</f>
        <v>82.120654256799995</v>
      </c>
      <c r="T69" s="151"/>
      <c r="U69" s="152">
        <f t="shared" si="1"/>
        <v>1.395188399999995</v>
      </c>
      <c r="V69" s="114">
        <f t="shared" si="51"/>
        <v>1.7283126027106969E-2</v>
      </c>
      <c r="X69" s="147"/>
      <c r="Y69" s="147"/>
      <c r="Z69" s="150">
        <f>Z67+Z68</f>
        <v>82.858544256800002</v>
      </c>
      <c r="AA69" s="151"/>
      <c r="AB69" s="152">
        <f t="shared" si="3"/>
        <v>0.73789000000000726</v>
      </c>
      <c r="AC69" s="114">
        <f t="shared" si="52"/>
        <v>8.9854374234835856E-3</v>
      </c>
      <c r="AE69" s="147"/>
      <c r="AF69" s="147"/>
      <c r="AG69" s="150">
        <f>AG67+AG68</f>
        <v>83.467614256799976</v>
      </c>
      <c r="AH69" s="151"/>
      <c r="AI69" s="152">
        <f t="shared" si="57"/>
        <v>0.60906999999997424</v>
      </c>
      <c r="AJ69" s="114">
        <f t="shared" si="53"/>
        <v>7.3507205015853191E-3</v>
      </c>
      <c r="AL69" s="147"/>
      <c r="AM69" s="147"/>
      <c r="AN69" s="150">
        <f>AN67+AN68</f>
        <v>83.739944256800001</v>
      </c>
      <c r="AO69" s="151"/>
      <c r="AP69" s="152">
        <f t="shared" si="58"/>
        <v>0.27233000000002505</v>
      </c>
      <c r="AQ69" s="114">
        <f t="shared" si="54"/>
        <v>3.2627025754224039E-3</v>
      </c>
    </row>
    <row r="70" spans="2:43" s="85" customFormat="1" ht="15.75" customHeight="1" x14ac:dyDescent="0.2">
      <c r="B70" s="269" t="s">
        <v>54</v>
      </c>
      <c r="C70" s="269"/>
      <c r="D70" s="269"/>
      <c r="E70" s="79"/>
      <c r="F70" s="154"/>
      <c r="G70" s="155"/>
      <c r="H70" s="156">
        <f>ROUND(-H69*0%,2)</f>
        <v>0</v>
      </c>
      <c r="I70" s="147"/>
      <c r="J70" s="147"/>
      <c r="K70" s="147"/>
      <c r="L70" s="181">
        <f>ROUND(-L69*0%,2)</f>
        <v>0</v>
      </c>
      <c r="M70" s="151"/>
      <c r="N70" s="157">
        <f t="shared" si="55"/>
        <v>0</v>
      </c>
      <c r="O70" s="119" t="str">
        <f t="shared" si="56"/>
        <v/>
      </c>
      <c r="Q70" s="147"/>
      <c r="R70" s="147"/>
      <c r="S70" s="181">
        <f>ROUND(-S69*0%,2)</f>
        <v>0</v>
      </c>
      <c r="T70" s="151"/>
      <c r="U70" s="157">
        <f t="shared" si="1"/>
        <v>0</v>
      </c>
      <c r="V70" s="119" t="str">
        <f t="shared" si="51"/>
        <v/>
      </c>
      <c r="X70" s="147"/>
      <c r="Y70" s="147"/>
      <c r="Z70" s="181">
        <f>ROUND(-Z69*0%,2)</f>
        <v>0</v>
      </c>
      <c r="AA70" s="151"/>
      <c r="AB70" s="157">
        <f t="shared" si="3"/>
        <v>0</v>
      </c>
      <c r="AC70" s="119" t="str">
        <f t="shared" si="52"/>
        <v/>
      </c>
      <c r="AE70" s="147"/>
      <c r="AF70" s="147"/>
      <c r="AG70" s="181">
        <f>ROUND(-AG69*0%,2)</f>
        <v>0</v>
      </c>
      <c r="AH70" s="151"/>
      <c r="AI70" s="157">
        <f t="shared" si="57"/>
        <v>0</v>
      </c>
      <c r="AJ70" s="119" t="str">
        <f t="shared" si="53"/>
        <v/>
      </c>
      <c r="AL70" s="147"/>
      <c r="AM70" s="147"/>
      <c r="AN70" s="181">
        <f>ROUND(-AN69*0%,2)</f>
        <v>0</v>
      </c>
      <c r="AO70" s="151"/>
      <c r="AP70" s="157">
        <f t="shared" si="58"/>
        <v>0</v>
      </c>
      <c r="AQ70" s="119" t="str">
        <f t="shared" si="54"/>
        <v/>
      </c>
    </row>
    <row r="71" spans="2:43" s="85" customFormat="1" ht="13.5" thickBot="1" x14ac:dyDescent="0.25">
      <c r="B71" s="266" t="s">
        <v>57</v>
      </c>
      <c r="C71" s="266"/>
      <c r="D71" s="266"/>
      <c r="E71" s="158"/>
      <c r="F71" s="159"/>
      <c r="G71" s="160"/>
      <c r="H71" s="161">
        <f>SUM(H69:H70)</f>
        <v>81.690650882</v>
      </c>
      <c r="I71" s="162"/>
      <c r="J71" s="162"/>
      <c r="K71" s="162"/>
      <c r="L71" s="163">
        <f>SUM(L69:L70)</f>
        <v>80.7254658568</v>
      </c>
      <c r="M71" s="164"/>
      <c r="N71" s="165">
        <f t="shared" si="55"/>
        <v>-0.96518502520000027</v>
      </c>
      <c r="O71" s="166">
        <f t="shared" si="56"/>
        <v>-1.1815122229766349E-2</v>
      </c>
      <c r="Q71" s="162"/>
      <c r="R71" s="162"/>
      <c r="S71" s="163">
        <f>SUM(S69:S70)</f>
        <v>82.120654256799995</v>
      </c>
      <c r="T71" s="164"/>
      <c r="U71" s="165">
        <f t="shared" si="1"/>
        <v>1.395188399999995</v>
      </c>
      <c r="V71" s="166">
        <f t="shared" si="51"/>
        <v>1.7283126027106969E-2</v>
      </c>
      <c r="X71" s="162"/>
      <c r="Y71" s="162"/>
      <c r="Z71" s="163">
        <f>SUM(Z69:Z70)</f>
        <v>82.858544256800002</v>
      </c>
      <c r="AA71" s="164"/>
      <c r="AB71" s="165">
        <f t="shared" si="3"/>
        <v>0.73789000000000726</v>
      </c>
      <c r="AC71" s="166">
        <f t="shared" si="52"/>
        <v>8.9854374234835856E-3</v>
      </c>
      <c r="AE71" s="162"/>
      <c r="AF71" s="162"/>
      <c r="AG71" s="163">
        <f>SUM(AG69:AG70)</f>
        <v>83.467614256799976</v>
      </c>
      <c r="AH71" s="164"/>
      <c r="AI71" s="165">
        <f t="shared" si="57"/>
        <v>0.60906999999997424</v>
      </c>
      <c r="AJ71" s="166">
        <f t="shared" si="53"/>
        <v>7.3507205015853191E-3</v>
      </c>
      <c r="AL71" s="162"/>
      <c r="AM71" s="162"/>
      <c r="AN71" s="163">
        <f>SUM(AN69:AN70)</f>
        <v>83.739944256800001</v>
      </c>
      <c r="AO71" s="164"/>
      <c r="AP71" s="165">
        <f t="shared" si="58"/>
        <v>0.27233000000002505</v>
      </c>
      <c r="AQ71" s="166">
        <f t="shared" si="54"/>
        <v>3.2627025754224039E-3</v>
      </c>
    </row>
    <row r="72" spans="2: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2:43" x14ac:dyDescent="0.2">
      <c r="L73" s="173"/>
      <c r="S73" s="173"/>
      <c r="Z73" s="173"/>
      <c r="AG73" s="173"/>
      <c r="AN73" s="173"/>
    </row>
    <row r="74" spans="2: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5" spans="2:43" ht="13.5" thickBot="1" x14ac:dyDescent="0.25"/>
    <row r="76" spans="2:43" ht="8.25" customHeight="1" thickBot="1" x14ac:dyDescent="0.25">
      <c r="B76" s="86"/>
      <c r="C76" s="87"/>
      <c r="D76" s="88"/>
      <c r="E76" s="87"/>
      <c r="F76" s="89"/>
      <c r="G76" s="90"/>
      <c r="H76" s="91"/>
      <c r="I76" s="92"/>
      <c r="J76" s="89"/>
      <c r="K76" s="93"/>
      <c r="L76" s="91"/>
      <c r="M76" s="92"/>
      <c r="N76" s="94"/>
      <c r="O76" s="95"/>
      <c r="Q76" s="89"/>
      <c r="R76" s="93"/>
      <c r="S76" s="91"/>
      <c r="T76" s="92"/>
      <c r="U76" s="94"/>
      <c r="V76" s="95"/>
      <c r="X76" s="89"/>
      <c r="Y76" s="93"/>
      <c r="Z76" s="91"/>
      <c r="AA76" s="92"/>
      <c r="AB76" s="94"/>
      <c r="AC76" s="95"/>
      <c r="AE76" s="89"/>
      <c r="AF76" s="93"/>
      <c r="AG76" s="91"/>
      <c r="AH76" s="92"/>
      <c r="AI76" s="94"/>
      <c r="AJ76" s="95"/>
      <c r="AL76" s="89"/>
      <c r="AM76" s="93"/>
      <c r="AN76" s="91"/>
      <c r="AO76" s="92"/>
      <c r="AP76" s="94"/>
      <c r="AQ76" s="95"/>
    </row>
    <row r="77" spans="2:43" x14ac:dyDescent="0.2">
      <c r="B77" s="96" t="s">
        <v>51</v>
      </c>
      <c r="C77" s="21"/>
      <c r="D77" s="21"/>
      <c r="E77" s="21"/>
      <c r="F77" s="97"/>
      <c r="G77" s="98"/>
      <c r="H77" s="99">
        <f>+H61-H31-H40-H41</f>
        <v>76.118411399999999</v>
      </c>
      <c r="I77" s="100"/>
      <c r="J77" s="101"/>
      <c r="K77" s="101"/>
      <c r="L77" s="99">
        <f>+L61-L31-L40-L41</f>
        <v>75.280715359999988</v>
      </c>
      <c r="M77" s="102"/>
      <c r="N77" s="103">
        <f t="shared" ref="N77:N81" si="59">L77-H77</f>
        <v>-0.83769604000001152</v>
      </c>
      <c r="O77" s="104">
        <f t="shared" ref="O77:O81" si="60">IF((H77)=0,"",(N77/H77))</f>
        <v>-1.1005169768953054E-2</v>
      </c>
      <c r="Q77" s="101"/>
      <c r="R77" s="101"/>
      <c r="S77" s="99">
        <f>+S61-S31-S40-S41</f>
        <v>76.498945359999993</v>
      </c>
      <c r="T77" s="102"/>
      <c r="U77" s="103">
        <f t="shared" ref="U77:U81" si="61">S77-L77</f>
        <v>1.2182300000000055</v>
      </c>
      <c r="V77" s="104">
        <f>IF((L77)=0,"",(U77/L77))</f>
        <v>1.6182497657923501E-2</v>
      </c>
      <c r="X77" s="101"/>
      <c r="Y77" s="101"/>
      <c r="Z77" s="99">
        <f>+Z61-Z31-Z40-Z41</f>
        <v>77.151945359999999</v>
      </c>
      <c r="AA77" s="102"/>
      <c r="AB77" s="103">
        <f t="shared" ref="AB77:AB81" si="62">Z77-S77</f>
        <v>0.6530000000000058</v>
      </c>
      <c r="AC77" s="104">
        <f>IF((S77)=0,"",(AB77/S77))</f>
        <v>8.5360653918432772E-3</v>
      </c>
      <c r="AE77" s="101"/>
      <c r="AF77" s="101"/>
      <c r="AG77" s="99">
        <f>+AG61-AG31-AG40-AG41</f>
        <v>77.690945360000001</v>
      </c>
      <c r="AH77" s="102"/>
      <c r="AI77" s="103">
        <f t="shared" ref="AI77:AI81" si="63">AG77-Z77</f>
        <v>0.53900000000000148</v>
      </c>
      <c r="AJ77" s="104">
        <f>IF((Z77)=0,"",(AI77/Z77))</f>
        <v>6.9862139896144475E-3</v>
      </c>
      <c r="AL77" s="101"/>
      <c r="AM77" s="101"/>
      <c r="AN77" s="99">
        <f>+AN61-AN31-AN40-AN41</f>
        <v>77.93194536</v>
      </c>
      <c r="AO77" s="102"/>
      <c r="AP77" s="103">
        <f t="shared" ref="AP77:AP81" si="64">AN77-AG77</f>
        <v>0.24099999999999966</v>
      </c>
      <c r="AQ77" s="104">
        <f>IF((AG77)=0,"",(AP77/AG77))</f>
        <v>3.1020345921042303E-3</v>
      </c>
    </row>
    <row r="78" spans="2:43" x14ac:dyDescent="0.2">
      <c r="B78" s="105" t="s">
        <v>52</v>
      </c>
      <c r="C78" s="21"/>
      <c r="D78" s="21"/>
      <c r="E78" s="21"/>
      <c r="F78" s="106">
        <v>0.13</v>
      </c>
      <c r="G78" s="107"/>
      <c r="H78" s="108">
        <f>H77*F78</f>
        <v>9.8953934820000011</v>
      </c>
      <c r="I78" s="109"/>
      <c r="J78" s="110">
        <v>0.13</v>
      </c>
      <c r="K78" s="109"/>
      <c r="L78" s="111">
        <f>L77*J78</f>
        <v>9.7864929967999981</v>
      </c>
      <c r="M78" s="112"/>
      <c r="N78" s="113">
        <f t="shared" si="59"/>
        <v>-0.10890048520000306</v>
      </c>
      <c r="O78" s="114">
        <f t="shared" si="60"/>
        <v>-1.1005169768953211E-2</v>
      </c>
      <c r="Q78" s="110">
        <v>0.13</v>
      </c>
      <c r="R78" s="109"/>
      <c r="S78" s="111">
        <f>S77*Q78</f>
        <v>9.9448628968000001</v>
      </c>
      <c r="T78" s="112"/>
      <c r="U78" s="113">
        <f t="shared" si="61"/>
        <v>0.15836990000000206</v>
      </c>
      <c r="V78" s="114">
        <f t="shared" ref="V78:V81" si="65">IF((L78)=0,"",(U78/L78))</f>
        <v>1.618249765792364E-2</v>
      </c>
      <c r="X78" s="110">
        <v>0.13</v>
      </c>
      <c r="Y78" s="109"/>
      <c r="Z78" s="111">
        <f>Z77*X78</f>
        <v>10.0297528968</v>
      </c>
      <c r="AA78" s="112"/>
      <c r="AB78" s="113">
        <f t="shared" si="62"/>
        <v>8.4889999999999688E-2</v>
      </c>
      <c r="AC78" s="114">
        <f t="shared" ref="AC78:AC81" si="66">IF((S78)=0,"",(AB78/S78))</f>
        <v>8.5360653918431697E-3</v>
      </c>
      <c r="AE78" s="110">
        <v>0.13</v>
      </c>
      <c r="AF78" s="109"/>
      <c r="AG78" s="111">
        <f>AG77*AE78</f>
        <v>10.099822896800001</v>
      </c>
      <c r="AH78" s="112"/>
      <c r="AI78" s="113">
        <f t="shared" si="63"/>
        <v>7.0070000000001187E-2</v>
      </c>
      <c r="AJ78" s="114">
        <f t="shared" ref="AJ78:AJ81" si="67">IF((Z78)=0,"",(AI78/Z78))</f>
        <v>6.9862139896145472E-3</v>
      </c>
      <c r="AL78" s="110">
        <v>0.13</v>
      </c>
      <c r="AM78" s="109"/>
      <c r="AN78" s="111">
        <f>AN77*AL78</f>
        <v>10.1311528968</v>
      </c>
      <c r="AO78" s="112"/>
      <c r="AP78" s="113">
        <f t="shared" si="64"/>
        <v>3.1329999999998748E-2</v>
      </c>
      <c r="AQ78" s="114">
        <f t="shared" ref="AQ78:AQ81" si="68">IF((AG78)=0,"",(AP78/AG78))</f>
        <v>3.1020345921041106E-3</v>
      </c>
    </row>
    <row r="79" spans="2:43" x14ac:dyDescent="0.2">
      <c r="B79" s="115" t="s">
        <v>53</v>
      </c>
      <c r="C79" s="21"/>
      <c r="D79" s="21"/>
      <c r="E79" s="21"/>
      <c r="F79" s="116"/>
      <c r="G79" s="107"/>
      <c r="H79" s="108">
        <f>H77+H78</f>
        <v>86.013804882000002</v>
      </c>
      <c r="I79" s="109"/>
      <c r="J79" s="109"/>
      <c r="K79" s="109"/>
      <c r="L79" s="111">
        <f>L77+L78</f>
        <v>85.067208356799981</v>
      </c>
      <c r="M79" s="112"/>
      <c r="N79" s="113">
        <f t="shared" si="59"/>
        <v>-0.94659652520002169</v>
      </c>
      <c r="O79" s="114">
        <f t="shared" si="60"/>
        <v>-1.1005169768953155E-2</v>
      </c>
      <c r="Q79" s="109"/>
      <c r="R79" s="109"/>
      <c r="S79" s="111">
        <f>S77+S78</f>
        <v>86.443808256799997</v>
      </c>
      <c r="T79" s="112"/>
      <c r="U79" s="113">
        <f t="shared" si="61"/>
        <v>1.3765999000000164</v>
      </c>
      <c r="V79" s="114">
        <f t="shared" si="65"/>
        <v>1.6182497657923622E-2</v>
      </c>
      <c r="X79" s="109"/>
      <c r="Y79" s="109"/>
      <c r="Z79" s="111">
        <f>Z77+Z78</f>
        <v>87.181698256800004</v>
      </c>
      <c r="AA79" s="112"/>
      <c r="AB79" s="113">
        <f t="shared" si="62"/>
        <v>0.73789000000000726</v>
      </c>
      <c r="AC79" s="114">
        <f t="shared" si="66"/>
        <v>8.5360653918432842E-3</v>
      </c>
      <c r="AE79" s="109"/>
      <c r="AF79" s="109"/>
      <c r="AG79" s="111">
        <f>AG77+AG78</f>
        <v>87.790768256800007</v>
      </c>
      <c r="AH79" s="112"/>
      <c r="AI79" s="113">
        <f t="shared" si="63"/>
        <v>0.60907000000000266</v>
      </c>
      <c r="AJ79" s="114">
        <f t="shared" si="67"/>
        <v>6.9862139896144588E-3</v>
      </c>
      <c r="AL79" s="109"/>
      <c r="AM79" s="109"/>
      <c r="AN79" s="111">
        <f>AN77+AN78</f>
        <v>88.063098256800004</v>
      </c>
      <c r="AO79" s="112"/>
      <c r="AP79" s="113">
        <f t="shared" si="64"/>
        <v>0.27232999999999663</v>
      </c>
      <c r="AQ79" s="114">
        <f t="shared" si="68"/>
        <v>3.1020345921041964E-3</v>
      </c>
    </row>
    <row r="80" spans="2:43" ht="15.75" customHeight="1" x14ac:dyDescent="0.2">
      <c r="B80" s="267" t="s">
        <v>54</v>
      </c>
      <c r="C80" s="267"/>
      <c r="D80" s="267"/>
      <c r="E80" s="21"/>
      <c r="F80" s="116"/>
      <c r="G80" s="107"/>
      <c r="H80" s="117">
        <f>ROUND(-H79*10%,2)</f>
        <v>-8.6</v>
      </c>
      <c r="I80" s="109"/>
      <c r="J80" s="109"/>
      <c r="K80" s="109"/>
      <c r="L80" s="118">
        <f>ROUND(-L79*10%,2)</f>
        <v>-8.51</v>
      </c>
      <c r="M80" s="112"/>
      <c r="N80" s="118">
        <f t="shared" si="59"/>
        <v>8.9999999999999858E-2</v>
      </c>
      <c r="O80" s="119">
        <f t="shared" si="60"/>
        <v>-1.0465116279069752E-2</v>
      </c>
      <c r="Q80" s="109"/>
      <c r="R80" s="109"/>
      <c r="S80" s="118">
        <f>ROUND(-S79*10%,2)</f>
        <v>-8.64</v>
      </c>
      <c r="T80" s="112"/>
      <c r="U80" s="118">
        <f t="shared" si="61"/>
        <v>-0.13000000000000078</v>
      </c>
      <c r="V80" s="119">
        <f t="shared" si="65"/>
        <v>1.5276145710928411E-2</v>
      </c>
      <c r="X80" s="109"/>
      <c r="Y80" s="109"/>
      <c r="Z80" s="118">
        <f>ROUND(-Z79*10%,2)</f>
        <v>-8.7200000000000006</v>
      </c>
      <c r="AA80" s="112"/>
      <c r="AB80" s="118">
        <f t="shared" si="62"/>
        <v>-8.0000000000000071E-2</v>
      </c>
      <c r="AC80" s="119">
        <f t="shared" si="66"/>
        <v>9.2592592592592674E-3</v>
      </c>
      <c r="AE80" s="109"/>
      <c r="AF80" s="109"/>
      <c r="AG80" s="118">
        <f>ROUND(-AG79*10%,2)</f>
        <v>-8.7799999999999994</v>
      </c>
      <c r="AH80" s="112"/>
      <c r="AI80" s="118">
        <f t="shared" si="63"/>
        <v>-5.9999999999998721E-2</v>
      </c>
      <c r="AJ80" s="119">
        <f t="shared" si="67"/>
        <v>6.8807339449539814E-3</v>
      </c>
      <c r="AL80" s="109"/>
      <c r="AM80" s="109"/>
      <c r="AN80" s="118">
        <f>ROUND(-AN79*10%,2)</f>
        <v>-8.81</v>
      </c>
      <c r="AO80" s="112"/>
      <c r="AP80" s="118">
        <f t="shared" si="64"/>
        <v>-3.0000000000001137E-2</v>
      </c>
      <c r="AQ80" s="119">
        <f t="shared" si="68"/>
        <v>3.4168564920274646E-3</v>
      </c>
    </row>
    <row r="81" spans="1:43" x14ac:dyDescent="0.2">
      <c r="B81" s="268" t="s">
        <v>55</v>
      </c>
      <c r="C81" s="268"/>
      <c r="D81" s="268"/>
      <c r="E81" s="120"/>
      <c r="F81" s="121"/>
      <c r="G81" s="122"/>
      <c r="H81" s="123">
        <f>H79+H80</f>
        <v>77.413804882000008</v>
      </c>
      <c r="I81" s="124"/>
      <c r="J81" s="124"/>
      <c r="K81" s="124"/>
      <c r="L81" s="125">
        <f>L79+L80</f>
        <v>76.557208356799975</v>
      </c>
      <c r="M81" s="126"/>
      <c r="N81" s="127">
        <f t="shared" si="59"/>
        <v>-0.85659652520003249</v>
      </c>
      <c r="O81" s="128">
        <f t="shared" si="60"/>
        <v>-1.1065165011663254E-2</v>
      </c>
      <c r="Q81" s="124"/>
      <c r="R81" s="124"/>
      <c r="S81" s="125">
        <f>S79+S80</f>
        <v>77.803808256799996</v>
      </c>
      <c r="T81" s="126"/>
      <c r="U81" s="127">
        <f t="shared" si="61"/>
        <v>1.246599900000021</v>
      </c>
      <c r="V81" s="128">
        <f t="shared" si="65"/>
        <v>1.6283246564976078E-2</v>
      </c>
      <c r="X81" s="124"/>
      <c r="Y81" s="124"/>
      <c r="Z81" s="125">
        <f>Z79+Z80</f>
        <v>78.461698256800005</v>
      </c>
      <c r="AA81" s="126"/>
      <c r="AB81" s="127">
        <f t="shared" si="62"/>
        <v>0.65789000000000897</v>
      </c>
      <c r="AC81" s="128">
        <f t="shared" si="66"/>
        <v>8.4557557623474028E-3</v>
      </c>
      <c r="AE81" s="124"/>
      <c r="AF81" s="124"/>
      <c r="AG81" s="125">
        <f>AG79+AG80</f>
        <v>79.010768256800006</v>
      </c>
      <c r="AH81" s="126"/>
      <c r="AI81" s="127">
        <f t="shared" si="63"/>
        <v>0.54907000000000039</v>
      </c>
      <c r="AJ81" s="128">
        <f t="shared" si="67"/>
        <v>6.9979367283503121E-3</v>
      </c>
      <c r="AL81" s="124"/>
      <c r="AM81" s="124"/>
      <c r="AN81" s="125">
        <f>AN79+AN80</f>
        <v>79.253098256800001</v>
      </c>
      <c r="AO81" s="126"/>
      <c r="AP81" s="127">
        <f t="shared" si="64"/>
        <v>0.24232999999999549</v>
      </c>
      <c r="AQ81" s="128">
        <f t="shared" si="68"/>
        <v>3.0670502938583886E-3</v>
      </c>
    </row>
    <row r="82" spans="1:43" ht="15.75" customHeight="1" x14ac:dyDescent="0.2">
      <c r="A82" s="175" t="s">
        <v>59</v>
      </c>
    </row>
    <row r="83" spans="1:43" ht="13.5" customHeight="1" x14ac:dyDescent="0.2"/>
    <row r="84" spans="1:43" ht="8.25" customHeight="1" x14ac:dyDescent="0.2">
      <c r="A84" s="6" t="s">
        <v>60</v>
      </c>
    </row>
    <row r="85" spans="1:43" x14ac:dyDescent="0.2">
      <c r="A85" s="6" t="s">
        <v>61</v>
      </c>
    </row>
    <row r="87" spans="1:43" x14ac:dyDescent="0.2">
      <c r="A87" s="11" t="s">
        <v>62</v>
      </c>
    </row>
    <row r="88" spans="1:43" x14ac:dyDescent="0.2">
      <c r="A88" s="11" t="s">
        <v>63</v>
      </c>
    </row>
    <row r="90" spans="1:43" x14ac:dyDescent="0.2">
      <c r="A90" s="6" t="s">
        <v>64</v>
      </c>
    </row>
    <row r="91" spans="1:43" x14ac:dyDescent="0.2">
      <c r="A91" s="6" t="s">
        <v>65</v>
      </c>
    </row>
    <row r="92" spans="1:43" x14ac:dyDescent="0.2">
      <c r="A92" s="6" t="s">
        <v>66</v>
      </c>
    </row>
    <row r="93" spans="1:43" x14ac:dyDescent="0.2">
      <c r="A93" s="6" t="s">
        <v>67</v>
      </c>
    </row>
    <row r="94" spans="1:43" x14ac:dyDescent="0.2">
      <c r="A94" s="6" t="s">
        <v>68</v>
      </c>
    </row>
    <row r="96" spans="1:43" x14ac:dyDescent="0.2">
      <c r="A96" s="176"/>
      <c r="B96" s="6" t="s">
        <v>69</v>
      </c>
    </row>
    <row r="98" spans="2:2" x14ac:dyDescent="0.2">
      <c r="B98" s="177" t="s">
        <v>70</v>
      </c>
    </row>
  </sheetData>
  <sheetProtection selectLockedCells="1"/>
  <mergeCells count="30">
    <mergeCell ref="AJ21:AJ22"/>
    <mergeCell ref="AP21:AP22"/>
    <mergeCell ref="AQ21:AQ22"/>
    <mergeCell ref="B64:D64"/>
    <mergeCell ref="B65:D65"/>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80:D80"/>
    <mergeCell ref="B81:D81"/>
    <mergeCell ref="A3:K3"/>
    <mergeCell ref="D14:O14"/>
    <mergeCell ref="F20:H20"/>
    <mergeCell ref="J20:L20"/>
    <mergeCell ref="N20:O20"/>
    <mergeCell ref="B71:D71"/>
    <mergeCell ref="B70:D70"/>
  </mergeCells>
  <dataValidations count="4">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D76">
      <formula1>"Monthly, per kWh, per kW"</formula1>
    </dataValidation>
    <dataValidation type="list" allowBlank="1" showInputMessage="1" showErrorMessage="1" sqref="E48:E49 E72 E66 E51:E60 E23:E38 E40:E46">
      <formula1>#REF!</formula1>
    </dataValidation>
    <dataValidation type="list" allowBlank="1" showInputMessage="1" showErrorMessage="1" sqref="E76">
      <formula1>#REF!</formula1>
    </dataValidation>
  </dataValidations>
  <pageMargins left="0.74803149606299213" right="0.74803149606299213" top="0.98425196850393704" bottom="0.98425196850393704" header="0.51181102362204722" footer="0.51181102362204722"/>
  <pageSetup scale="43"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6</xdr:col>
                    <xdr:colOff>476250</xdr:colOff>
                    <xdr:row>16</xdr:row>
                    <xdr:rowOff>171450</xdr:rowOff>
                  </from>
                  <to>
                    <xdr:col>9</xdr:col>
                    <xdr:colOff>552450</xdr:colOff>
                    <xdr:row>18</xdr:row>
                    <xdr:rowOff>28575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8"/>
  <sheetViews>
    <sheetView showGridLines="0" view="pageBreakPreview" topLeftCell="A28" zoomScale="60" zoomScaleNormal="8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11.5703125" style="6" bestFit="1"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11.5703125" style="6" bestFit="1"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11.5703125" style="6" bestFit="1"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79</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94</v>
      </c>
      <c r="G18" s="12" t="s">
        <v>7</v>
      </c>
    </row>
    <row r="19" spans="2:43" x14ac:dyDescent="0.2">
      <c r="B19" s="11"/>
      <c r="F19" s="186">
        <v>0.4</v>
      </c>
      <c r="G19" s="6" t="s">
        <v>73</v>
      </c>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182">
        <v>2.62</v>
      </c>
      <c r="G23" s="25">
        <v>1</v>
      </c>
      <c r="H23" s="26">
        <f>G23*F23</f>
        <v>2.62</v>
      </c>
      <c r="I23" s="27"/>
      <c r="J23" s="183">
        <f>+'Proposed Rates'!D13</f>
        <v>2.99</v>
      </c>
      <c r="K23" s="29">
        <v>1</v>
      </c>
      <c r="L23" s="26">
        <f>K23*J23</f>
        <v>2.99</v>
      </c>
      <c r="M23" s="27"/>
      <c r="N23" s="30">
        <f>L23-H23</f>
        <v>0.37000000000000011</v>
      </c>
      <c r="O23" s="31">
        <f>IF((H23)=0,"",(N23/H23))</f>
        <v>0.14122137404580157</v>
      </c>
      <c r="Q23" s="183">
        <f>+'Proposed Rates'!E13</f>
        <v>3.04</v>
      </c>
      <c r="R23" s="29">
        <v>1</v>
      </c>
      <c r="S23" s="26">
        <f>R23*Q23</f>
        <v>3.04</v>
      </c>
      <c r="T23" s="27"/>
      <c r="U23" s="30">
        <f>S23-L23</f>
        <v>4.9999999999999822E-2</v>
      </c>
      <c r="V23" s="31">
        <f>IF((L23)=0,"",(U23/L23))</f>
        <v>1.6722408026755793E-2</v>
      </c>
      <c r="X23" s="183">
        <f>+'Proposed Rates'!F13</f>
        <v>3.24</v>
      </c>
      <c r="Y23" s="29">
        <v>1</v>
      </c>
      <c r="Z23" s="26">
        <f>Y23*X23</f>
        <v>3.24</v>
      </c>
      <c r="AA23" s="27"/>
      <c r="AB23" s="30">
        <f>Z23-S23</f>
        <v>0.20000000000000018</v>
      </c>
      <c r="AC23" s="31">
        <f>IF((S23)=0,"",(AB23/S23))</f>
        <v>6.5789473684210578E-2</v>
      </c>
      <c r="AE23" s="183">
        <f>+'Proposed Rates'!G13</f>
        <v>3.29</v>
      </c>
      <c r="AF23" s="29">
        <v>1</v>
      </c>
      <c r="AG23" s="26">
        <f>AF23*AE23</f>
        <v>3.29</v>
      </c>
      <c r="AH23" s="27"/>
      <c r="AI23" s="30">
        <f>AG23-Z23</f>
        <v>4.9999999999999822E-2</v>
      </c>
      <c r="AJ23" s="31">
        <f>IF((Z23)=0,"",(AI23/Z23))</f>
        <v>1.5432098765432042E-2</v>
      </c>
      <c r="AL23" s="183">
        <f>+'Proposed Rates'!H13</f>
        <v>3.19</v>
      </c>
      <c r="AM23" s="29">
        <v>1</v>
      </c>
      <c r="AN23" s="26">
        <f>AM23*AL23</f>
        <v>3.19</v>
      </c>
      <c r="AO23" s="27"/>
      <c r="AP23" s="30">
        <f>AN23-AG23</f>
        <v>-0.10000000000000009</v>
      </c>
      <c r="AQ23" s="31">
        <f>IF((AG23)=0,"",(AP23/AG23))</f>
        <v>-3.0395136778115527E-2</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74</v>
      </c>
      <c r="E29" s="23"/>
      <c r="F29" s="24">
        <v>10.036099999999999</v>
      </c>
      <c r="G29" s="51">
        <f>+$F$19</f>
        <v>0.4</v>
      </c>
      <c r="H29" s="26">
        <f t="shared" si="0"/>
        <v>4.0144399999999996</v>
      </c>
      <c r="I29" s="27"/>
      <c r="J29" s="28">
        <f>+'Proposed Rates'!D26</f>
        <v>11.396699999999999</v>
      </c>
      <c r="K29" s="51">
        <f>+$F$19</f>
        <v>0.4</v>
      </c>
      <c r="L29" s="26">
        <f t="shared" si="9"/>
        <v>4.5586799999999998</v>
      </c>
      <c r="M29" s="27"/>
      <c r="N29" s="30">
        <f t="shared" si="10"/>
        <v>0.54424000000000028</v>
      </c>
      <c r="O29" s="31">
        <f t="shared" si="11"/>
        <v>0.13557059016948822</v>
      </c>
      <c r="Q29" s="28">
        <f>+'Proposed Rates'!E26</f>
        <v>12.274900000000001</v>
      </c>
      <c r="R29" s="51">
        <f>+$F$19</f>
        <v>0.4</v>
      </c>
      <c r="S29" s="26">
        <f t="shared" si="12"/>
        <v>4.9099600000000008</v>
      </c>
      <c r="T29" s="27"/>
      <c r="U29" s="30">
        <f t="shared" si="1"/>
        <v>0.35128000000000092</v>
      </c>
      <c r="V29" s="31">
        <f t="shared" si="2"/>
        <v>7.7057393806979416E-2</v>
      </c>
      <c r="X29" s="28">
        <f>+'Proposed Rates'!F26</f>
        <v>13.8156</v>
      </c>
      <c r="Y29" s="51">
        <f>+$F$19</f>
        <v>0.4</v>
      </c>
      <c r="Z29" s="26">
        <f t="shared" si="13"/>
        <v>5.5262400000000005</v>
      </c>
      <c r="AA29" s="27"/>
      <c r="AB29" s="30">
        <f t="shared" si="3"/>
        <v>0.61627999999999972</v>
      </c>
      <c r="AC29" s="31">
        <f t="shared" si="4"/>
        <v>0.12551629748511181</v>
      </c>
      <c r="AE29" s="28">
        <f>+'Proposed Rates'!G26</f>
        <v>14.7782</v>
      </c>
      <c r="AF29" s="51">
        <f>+$F$19</f>
        <v>0.4</v>
      </c>
      <c r="AG29" s="26">
        <f t="shared" si="14"/>
        <v>5.9112800000000005</v>
      </c>
      <c r="AH29" s="27"/>
      <c r="AI29" s="30">
        <f t="shared" si="5"/>
        <v>0.38504000000000005</v>
      </c>
      <c r="AJ29" s="31">
        <f t="shared" si="6"/>
        <v>6.9674860302846059E-2</v>
      </c>
      <c r="AL29" s="28">
        <f>+'Proposed Rates'!H26</f>
        <v>15.021000000000001</v>
      </c>
      <c r="AM29" s="51">
        <f>+$F$19</f>
        <v>0.4</v>
      </c>
      <c r="AN29" s="26">
        <f t="shared" si="15"/>
        <v>6.0084000000000009</v>
      </c>
      <c r="AO29" s="27"/>
      <c r="AP29" s="30">
        <f t="shared" si="7"/>
        <v>9.7120000000000317E-2</v>
      </c>
      <c r="AQ29" s="31">
        <f t="shared" si="8"/>
        <v>1.6429605770662242E-2</v>
      </c>
    </row>
    <row r="30" spans="2:43" x14ac:dyDescent="0.2">
      <c r="B30" s="21" t="s">
        <v>31</v>
      </c>
      <c r="C30" s="21"/>
      <c r="D30" s="22"/>
      <c r="E30" s="23"/>
      <c r="F30" s="24"/>
      <c r="G30" s="25">
        <f t="shared" ref="G30" si="16">$F$18</f>
        <v>94</v>
      </c>
      <c r="H30" s="26">
        <f t="shared" si="0"/>
        <v>0</v>
      </c>
      <c r="I30" s="27"/>
      <c r="J30" s="28"/>
      <c r="K30" s="25">
        <f t="shared" ref="K30:K38" si="17">$F$18</f>
        <v>94</v>
      </c>
      <c r="L30" s="26">
        <f t="shared" si="9"/>
        <v>0</v>
      </c>
      <c r="M30" s="27"/>
      <c r="N30" s="30">
        <f t="shared" si="10"/>
        <v>0</v>
      </c>
      <c r="O30" s="31" t="str">
        <f t="shared" si="11"/>
        <v/>
      </c>
      <c r="Q30" s="28"/>
      <c r="R30" s="25">
        <f t="shared" ref="R30:R38" si="18">$F$18</f>
        <v>94</v>
      </c>
      <c r="S30" s="26">
        <f t="shared" si="12"/>
        <v>0</v>
      </c>
      <c r="T30" s="27"/>
      <c r="U30" s="30">
        <f t="shared" si="1"/>
        <v>0</v>
      </c>
      <c r="V30" s="31" t="str">
        <f t="shared" si="2"/>
        <v/>
      </c>
      <c r="X30" s="28"/>
      <c r="Y30" s="25">
        <f t="shared" ref="Y30:Y38" si="19">$F$18</f>
        <v>94</v>
      </c>
      <c r="Z30" s="26">
        <f t="shared" si="13"/>
        <v>0</v>
      </c>
      <c r="AA30" s="27"/>
      <c r="AB30" s="30">
        <f t="shared" si="3"/>
        <v>0</v>
      </c>
      <c r="AC30" s="31" t="str">
        <f t="shared" si="4"/>
        <v/>
      </c>
      <c r="AE30" s="28"/>
      <c r="AF30" s="25">
        <f t="shared" ref="AF30:AF38" si="20">$F$18</f>
        <v>94</v>
      </c>
      <c r="AG30" s="26">
        <f t="shared" si="14"/>
        <v>0</v>
      </c>
      <c r="AH30" s="27"/>
      <c r="AI30" s="30">
        <f t="shared" si="5"/>
        <v>0</v>
      </c>
      <c r="AJ30" s="31" t="str">
        <f t="shared" si="6"/>
        <v/>
      </c>
      <c r="AL30" s="28"/>
      <c r="AM30" s="25">
        <f t="shared" ref="AM30:AM38" si="21">$F$18</f>
        <v>94</v>
      </c>
      <c r="AN30" s="26">
        <f t="shared" si="15"/>
        <v>0</v>
      </c>
      <c r="AO30" s="27"/>
      <c r="AP30" s="30">
        <f t="shared" si="7"/>
        <v>0</v>
      </c>
      <c r="AQ30" s="31" t="str">
        <f t="shared" si="8"/>
        <v/>
      </c>
    </row>
    <row r="31" spans="2:43" x14ac:dyDescent="0.2">
      <c r="B31" s="21" t="s">
        <v>32</v>
      </c>
      <c r="C31" s="21"/>
      <c r="D31" s="22" t="s">
        <v>74</v>
      </c>
      <c r="E31" s="23"/>
      <c r="F31" s="24">
        <v>0</v>
      </c>
      <c r="G31" s="51">
        <f>+$F$19</f>
        <v>0.4</v>
      </c>
      <c r="H31" s="26">
        <f t="shared" si="0"/>
        <v>0</v>
      </c>
      <c r="I31" s="27"/>
      <c r="J31" s="28"/>
      <c r="K31" s="51">
        <f>+$F$19</f>
        <v>0.4</v>
      </c>
      <c r="L31" s="26">
        <f t="shared" si="9"/>
        <v>0</v>
      </c>
      <c r="M31" s="27"/>
      <c r="N31" s="30">
        <f t="shared" si="10"/>
        <v>0</v>
      </c>
      <c r="O31" s="31" t="str">
        <f t="shared" si="11"/>
        <v/>
      </c>
      <c r="Q31" s="28"/>
      <c r="R31" s="51">
        <f>+$F$19</f>
        <v>0.4</v>
      </c>
      <c r="S31" s="26">
        <f t="shared" si="12"/>
        <v>0</v>
      </c>
      <c r="T31" s="27"/>
      <c r="U31" s="30">
        <f t="shared" si="1"/>
        <v>0</v>
      </c>
      <c r="V31" s="31" t="str">
        <f t="shared" si="2"/>
        <v/>
      </c>
      <c r="X31" s="28"/>
      <c r="Y31" s="51">
        <f>+$F$19</f>
        <v>0.4</v>
      </c>
      <c r="Z31" s="26">
        <f t="shared" si="13"/>
        <v>0</v>
      </c>
      <c r="AA31" s="27"/>
      <c r="AB31" s="30">
        <f t="shared" si="3"/>
        <v>0</v>
      </c>
      <c r="AC31" s="31" t="str">
        <f t="shared" si="4"/>
        <v/>
      </c>
      <c r="AE31" s="28"/>
      <c r="AF31" s="51">
        <f>+$F$19</f>
        <v>0.4</v>
      </c>
      <c r="AG31" s="26">
        <f t="shared" si="14"/>
        <v>0</v>
      </c>
      <c r="AH31" s="27"/>
      <c r="AI31" s="30">
        <f t="shared" si="5"/>
        <v>0</v>
      </c>
      <c r="AJ31" s="31" t="str">
        <f t="shared" si="6"/>
        <v/>
      </c>
      <c r="AL31" s="28"/>
      <c r="AM31" s="51">
        <f>+$F$19</f>
        <v>0.4</v>
      </c>
      <c r="AN31" s="26">
        <f t="shared" si="15"/>
        <v>0</v>
      </c>
      <c r="AO31" s="27"/>
      <c r="AP31" s="30">
        <f t="shared" si="7"/>
        <v>0</v>
      </c>
      <c r="AQ31" s="31" t="str">
        <f t="shared" si="8"/>
        <v/>
      </c>
    </row>
    <row r="32" spans="2:43" x14ac:dyDescent="0.2">
      <c r="B32" s="33"/>
      <c r="C32" s="21"/>
      <c r="D32" s="22"/>
      <c r="E32" s="23"/>
      <c r="F32" s="24"/>
      <c r="G32" s="25">
        <f t="shared" ref="G32:G38" si="22">$F$18</f>
        <v>94</v>
      </c>
      <c r="H32" s="26">
        <f t="shared" si="0"/>
        <v>0</v>
      </c>
      <c r="I32" s="27"/>
      <c r="J32" s="28"/>
      <c r="K32" s="25">
        <f t="shared" si="17"/>
        <v>94</v>
      </c>
      <c r="L32" s="26">
        <f t="shared" si="9"/>
        <v>0</v>
      </c>
      <c r="M32" s="27"/>
      <c r="N32" s="30">
        <f t="shared" si="10"/>
        <v>0</v>
      </c>
      <c r="O32" s="31" t="str">
        <f t="shared" si="11"/>
        <v/>
      </c>
      <c r="Q32" s="28"/>
      <c r="R32" s="25">
        <f t="shared" si="18"/>
        <v>94</v>
      </c>
      <c r="S32" s="26">
        <f t="shared" si="12"/>
        <v>0</v>
      </c>
      <c r="T32" s="27"/>
      <c r="U32" s="30">
        <f t="shared" si="1"/>
        <v>0</v>
      </c>
      <c r="V32" s="31" t="str">
        <f t="shared" si="2"/>
        <v/>
      </c>
      <c r="X32" s="28"/>
      <c r="Y32" s="25">
        <f t="shared" si="19"/>
        <v>94</v>
      </c>
      <c r="Z32" s="26">
        <f t="shared" si="13"/>
        <v>0</v>
      </c>
      <c r="AA32" s="27"/>
      <c r="AB32" s="30">
        <f t="shared" si="3"/>
        <v>0</v>
      </c>
      <c r="AC32" s="31" t="str">
        <f t="shared" si="4"/>
        <v/>
      </c>
      <c r="AE32" s="28"/>
      <c r="AF32" s="25">
        <f t="shared" si="20"/>
        <v>94</v>
      </c>
      <c r="AG32" s="26">
        <f t="shared" si="14"/>
        <v>0</v>
      </c>
      <c r="AH32" s="27"/>
      <c r="AI32" s="30">
        <f t="shared" si="5"/>
        <v>0</v>
      </c>
      <c r="AJ32" s="31" t="str">
        <f t="shared" si="6"/>
        <v/>
      </c>
      <c r="AL32" s="28"/>
      <c r="AM32" s="25">
        <f t="shared" si="21"/>
        <v>94</v>
      </c>
      <c r="AN32" s="26">
        <f t="shared" si="15"/>
        <v>0</v>
      </c>
      <c r="AO32" s="27"/>
      <c r="AP32" s="30">
        <f t="shared" si="7"/>
        <v>0</v>
      </c>
      <c r="AQ32" s="31" t="str">
        <f t="shared" si="8"/>
        <v/>
      </c>
    </row>
    <row r="33" spans="2:43" x14ac:dyDescent="0.2">
      <c r="B33" s="33"/>
      <c r="C33" s="21"/>
      <c r="D33" s="22"/>
      <c r="E33" s="23"/>
      <c r="F33" s="24"/>
      <c r="G33" s="25">
        <f t="shared" si="22"/>
        <v>94</v>
      </c>
      <c r="H33" s="26">
        <f t="shared" si="0"/>
        <v>0</v>
      </c>
      <c r="I33" s="27"/>
      <c r="J33" s="28"/>
      <c r="K33" s="25">
        <f t="shared" si="17"/>
        <v>94</v>
      </c>
      <c r="L33" s="26">
        <f t="shared" si="9"/>
        <v>0</v>
      </c>
      <c r="M33" s="27"/>
      <c r="N33" s="30">
        <f t="shared" si="10"/>
        <v>0</v>
      </c>
      <c r="O33" s="31" t="str">
        <f t="shared" si="11"/>
        <v/>
      </c>
      <c r="Q33" s="28"/>
      <c r="R33" s="25">
        <f t="shared" si="18"/>
        <v>94</v>
      </c>
      <c r="S33" s="26">
        <f t="shared" si="12"/>
        <v>0</v>
      </c>
      <c r="T33" s="27"/>
      <c r="U33" s="30">
        <f t="shared" si="1"/>
        <v>0</v>
      </c>
      <c r="V33" s="31" t="str">
        <f t="shared" si="2"/>
        <v/>
      </c>
      <c r="X33" s="28"/>
      <c r="Y33" s="25">
        <f t="shared" si="19"/>
        <v>94</v>
      </c>
      <c r="Z33" s="26">
        <f t="shared" si="13"/>
        <v>0</v>
      </c>
      <c r="AA33" s="27"/>
      <c r="AB33" s="30">
        <f t="shared" si="3"/>
        <v>0</v>
      </c>
      <c r="AC33" s="31" t="str">
        <f t="shared" si="4"/>
        <v/>
      </c>
      <c r="AE33" s="28"/>
      <c r="AF33" s="25">
        <f t="shared" si="20"/>
        <v>94</v>
      </c>
      <c r="AG33" s="26">
        <f t="shared" si="14"/>
        <v>0</v>
      </c>
      <c r="AH33" s="27"/>
      <c r="AI33" s="30">
        <f t="shared" si="5"/>
        <v>0</v>
      </c>
      <c r="AJ33" s="31" t="str">
        <f t="shared" si="6"/>
        <v/>
      </c>
      <c r="AL33" s="28"/>
      <c r="AM33" s="25">
        <f t="shared" si="21"/>
        <v>94</v>
      </c>
      <c r="AN33" s="26">
        <f t="shared" si="15"/>
        <v>0</v>
      </c>
      <c r="AO33" s="27"/>
      <c r="AP33" s="30">
        <f t="shared" si="7"/>
        <v>0</v>
      </c>
      <c r="AQ33" s="31" t="str">
        <f t="shared" si="8"/>
        <v/>
      </c>
    </row>
    <row r="34" spans="2:43" x14ac:dyDescent="0.2">
      <c r="B34" s="33"/>
      <c r="C34" s="21"/>
      <c r="D34" s="22"/>
      <c r="E34" s="23"/>
      <c r="F34" s="24"/>
      <c r="G34" s="25">
        <f t="shared" si="22"/>
        <v>94</v>
      </c>
      <c r="H34" s="26">
        <f t="shared" si="0"/>
        <v>0</v>
      </c>
      <c r="I34" s="27"/>
      <c r="J34" s="28"/>
      <c r="K34" s="25">
        <f t="shared" si="17"/>
        <v>94</v>
      </c>
      <c r="L34" s="26">
        <f t="shared" si="9"/>
        <v>0</v>
      </c>
      <c r="M34" s="27"/>
      <c r="N34" s="30">
        <f t="shared" si="10"/>
        <v>0</v>
      </c>
      <c r="O34" s="31" t="str">
        <f t="shared" si="11"/>
        <v/>
      </c>
      <c r="Q34" s="28"/>
      <c r="R34" s="25">
        <f t="shared" si="18"/>
        <v>94</v>
      </c>
      <c r="S34" s="26">
        <f t="shared" si="12"/>
        <v>0</v>
      </c>
      <c r="T34" s="27"/>
      <c r="U34" s="30">
        <f t="shared" si="1"/>
        <v>0</v>
      </c>
      <c r="V34" s="31" t="str">
        <f t="shared" si="2"/>
        <v/>
      </c>
      <c r="X34" s="28"/>
      <c r="Y34" s="25">
        <f t="shared" si="19"/>
        <v>94</v>
      </c>
      <c r="Z34" s="26">
        <f t="shared" si="13"/>
        <v>0</v>
      </c>
      <c r="AA34" s="27"/>
      <c r="AB34" s="30">
        <f t="shared" si="3"/>
        <v>0</v>
      </c>
      <c r="AC34" s="31" t="str">
        <f t="shared" si="4"/>
        <v/>
      </c>
      <c r="AE34" s="28"/>
      <c r="AF34" s="25">
        <f t="shared" si="20"/>
        <v>94</v>
      </c>
      <c r="AG34" s="26">
        <f t="shared" si="14"/>
        <v>0</v>
      </c>
      <c r="AH34" s="27"/>
      <c r="AI34" s="30">
        <f t="shared" si="5"/>
        <v>0</v>
      </c>
      <c r="AJ34" s="31" t="str">
        <f t="shared" si="6"/>
        <v/>
      </c>
      <c r="AL34" s="28"/>
      <c r="AM34" s="25">
        <f t="shared" si="21"/>
        <v>94</v>
      </c>
      <c r="AN34" s="26">
        <f t="shared" si="15"/>
        <v>0</v>
      </c>
      <c r="AO34" s="27"/>
      <c r="AP34" s="30">
        <f t="shared" si="7"/>
        <v>0</v>
      </c>
      <c r="AQ34" s="31" t="str">
        <f t="shared" si="8"/>
        <v/>
      </c>
    </row>
    <row r="35" spans="2:43" x14ac:dyDescent="0.2">
      <c r="B35" s="33"/>
      <c r="C35" s="21"/>
      <c r="D35" s="22"/>
      <c r="E35" s="23"/>
      <c r="F35" s="24"/>
      <c r="G35" s="25">
        <f t="shared" si="22"/>
        <v>94</v>
      </c>
      <c r="H35" s="26">
        <f t="shared" si="0"/>
        <v>0</v>
      </c>
      <c r="I35" s="27"/>
      <c r="J35" s="28"/>
      <c r="K35" s="25">
        <f t="shared" si="17"/>
        <v>94</v>
      </c>
      <c r="L35" s="26">
        <f t="shared" si="9"/>
        <v>0</v>
      </c>
      <c r="M35" s="27"/>
      <c r="N35" s="30">
        <f t="shared" si="10"/>
        <v>0</v>
      </c>
      <c r="O35" s="31" t="str">
        <f t="shared" si="11"/>
        <v/>
      </c>
      <c r="Q35" s="28"/>
      <c r="R35" s="25">
        <f t="shared" si="18"/>
        <v>94</v>
      </c>
      <c r="S35" s="26">
        <f t="shared" si="12"/>
        <v>0</v>
      </c>
      <c r="T35" s="27"/>
      <c r="U35" s="30">
        <f t="shared" si="1"/>
        <v>0</v>
      </c>
      <c r="V35" s="31" t="str">
        <f t="shared" si="2"/>
        <v/>
      </c>
      <c r="X35" s="28"/>
      <c r="Y35" s="25">
        <f t="shared" si="19"/>
        <v>94</v>
      </c>
      <c r="Z35" s="26">
        <f t="shared" si="13"/>
        <v>0</v>
      </c>
      <c r="AA35" s="27"/>
      <c r="AB35" s="30">
        <f t="shared" si="3"/>
        <v>0</v>
      </c>
      <c r="AC35" s="31" t="str">
        <f t="shared" si="4"/>
        <v/>
      </c>
      <c r="AE35" s="28"/>
      <c r="AF35" s="25">
        <f t="shared" si="20"/>
        <v>94</v>
      </c>
      <c r="AG35" s="26">
        <f t="shared" si="14"/>
        <v>0</v>
      </c>
      <c r="AH35" s="27"/>
      <c r="AI35" s="30">
        <f t="shared" si="5"/>
        <v>0</v>
      </c>
      <c r="AJ35" s="31" t="str">
        <f t="shared" si="6"/>
        <v/>
      </c>
      <c r="AL35" s="28"/>
      <c r="AM35" s="25">
        <f t="shared" si="21"/>
        <v>94</v>
      </c>
      <c r="AN35" s="26">
        <f t="shared" si="15"/>
        <v>0</v>
      </c>
      <c r="AO35" s="27"/>
      <c r="AP35" s="30">
        <f t="shared" si="7"/>
        <v>0</v>
      </c>
      <c r="AQ35" s="31" t="str">
        <f t="shared" si="8"/>
        <v/>
      </c>
    </row>
    <row r="36" spans="2:43" x14ac:dyDescent="0.2">
      <c r="B36" s="33"/>
      <c r="C36" s="21"/>
      <c r="D36" s="22"/>
      <c r="E36" s="23"/>
      <c r="F36" s="24"/>
      <c r="G36" s="25">
        <f t="shared" si="22"/>
        <v>94</v>
      </c>
      <c r="H36" s="26">
        <f t="shared" si="0"/>
        <v>0</v>
      </c>
      <c r="I36" s="27"/>
      <c r="J36" s="28"/>
      <c r="K36" s="25">
        <f t="shared" si="17"/>
        <v>94</v>
      </c>
      <c r="L36" s="26">
        <f t="shared" si="9"/>
        <v>0</v>
      </c>
      <c r="M36" s="27"/>
      <c r="N36" s="30">
        <f t="shared" si="10"/>
        <v>0</v>
      </c>
      <c r="O36" s="31" t="str">
        <f t="shared" si="11"/>
        <v/>
      </c>
      <c r="Q36" s="28"/>
      <c r="R36" s="25">
        <f t="shared" si="18"/>
        <v>94</v>
      </c>
      <c r="S36" s="26">
        <f t="shared" si="12"/>
        <v>0</v>
      </c>
      <c r="T36" s="27"/>
      <c r="U36" s="30">
        <f t="shared" si="1"/>
        <v>0</v>
      </c>
      <c r="V36" s="31" t="str">
        <f t="shared" si="2"/>
        <v/>
      </c>
      <c r="X36" s="28"/>
      <c r="Y36" s="25">
        <f t="shared" si="19"/>
        <v>94</v>
      </c>
      <c r="Z36" s="26">
        <f t="shared" si="13"/>
        <v>0</v>
      </c>
      <c r="AA36" s="27"/>
      <c r="AB36" s="30">
        <f t="shared" si="3"/>
        <v>0</v>
      </c>
      <c r="AC36" s="31" t="str">
        <f t="shared" si="4"/>
        <v/>
      </c>
      <c r="AE36" s="28"/>
      <c r="AF36" s="25">
        <f t="shared" si="20"/>
        <v>94</v>
      </c>
      <c r="AG36" s="26">
        <f t="shared" si="14"/>
        <v>0</v>
      </c>
      <c r="AH36" s="27"/>
      <c r="AI36" s="30">
        <f t="shared" si="5"/>
        <v>0</v>
      </c>
      <c r="AJ36" s="31" t="str">
        <f t="shared" si="6"/>
        <v/>
      </c>
      <c r="AL36" s="28"/>
      <c r="AM36" s="25">
        <f t="shared" si="21"/>
        <v>94</v>
      </c>
      <c r="AN36" s="26">
        <f t="shared" si="15"/>
        <v>0</v>
      </c>
      <c r="AO36" s="27"/>
      <c r="AP36" s="30">
        <f t="shared" si="7"/>
        <v>0</v>
      </c>
      <c r="AQ36" s="31" t="str">
        <f t="shared" si="8"/>
        <v/>
      </c>
    </row>
    <row r="37" spans="2:43" x14ac:dyDescent="0.2">
      <c r="B37" s="33"/>
      <c r="C37" s="21"/>
      <c r="D37" s="22"/>
      <c r="E37" s="23"/>
      <c r="F37" s="24"/>
      <c r="G37" s="25">
        <f t="shared" si="22"/>
        <v>94</v>
      </c>
      <c r="H37" s="26">
        <f t="shared" si="0"/>
        <v>0</v>
      </c>
      <c r="I37" s="27"/>
      <c r="J37" s="28"/>
      <c r="K37" s="25">
        <f t="shared" si="17"/>
        <v>94</v>
      </c>
      <c r="L37" s="26">
        <f t="shared" si="9"/>
        <v>0</v>
      </c>
      <c r="M37" s="27"/>
      <c r="N37" s="30">
        <f t="shared" si="10"/>
        <v>0</v>
      </c>
      <c r="O37" s="31" t="str">
        <f t="shared" si="11"/>
        <v/>
      </c>
      <c r="Q37" s="28"/>
      <c r="R37" s="25">
        <f t="shared" si="18"/>
        <v>94</v>
      </c>
      <c r="S37" s="26">
        <f t="shared" si="12"/>
        <v>0</v>
      </c>
      <c r="T37" s="27"/>
      <c r="U37" s="30">
        <f t="shared" si="1"/>
        <v>0</v>
      </c>
      <c r="V37" s="31" t="str">
        <f t="shared" si="2"/>
        <v/>
      </c>
      <c r="X37" s="28"/>
      <c r="Y37" s="25">
        <f t="shared" si="19"/>
        <v>94</v>
      </c>
      <c r="Z37" s="26">
        <f t="shared" si="13"/>
        <v>0</v>
      </c>
      <c r="AA37" s="27"/>
      <c r="AB37" s="30">
        <f t="shared" si="3"/>
        <v>0</v>
      </c>
      <c r="AC37" s="31" t="str">
        <f t="shared" si="4"/>
        <v/>
      </c>
      <c r="AE37" s="28"/>
      <c r="AF37" s="25">
        <f t="shared" si="20"/>
        <v>94</v>
      </c>
      <c r="AG37" s="26">
        <f t="shared" si="14"/>
        <v>0</v>
      </c>
      <c r="AH37" s="27"/>
      <c r="AI37" s="30">
        <f t="shared" si="5"/>
        <v>0</v>
      </c>
      <c r="AJ37" s="31" t="str">
        <f t="shared" si="6"/>
        <v/>
      </c>
      <c r="AL37" s="28"/>
      <c r="AM37" s="25">
        <f t="shared" si="21"/>
        <v>94</v>
      </c>
      <c r="AN37" s="26">
        <f t="shared" si="15"/>
        <v>0</v>
      </c>
      <c r="AO37" s="27"/>
      <c r="AP37" s="30">
        <f t="shared" si="7"/>
        <v>0</v>
      </c>
      <c r="AQ37" s="31" t="str">
        <f t="shared" si="8"/>
        <v/>
      </c>
    </row>
    <row r="38" spans="2:43" x14ac:dyDescent="0.2">
      <c r="B38" s="33"/>
      <c r="C38" s="21"/>
      <c r="D38" s="22"/>
      <c r="E38" s="23"/>
      <c r="F38" s="24"/>
      <c r="G38" s="25">
        <f t="shared" si="22"/>
        <v>94</v>
      </c>
      <c r="H38" s="26">
        <f t="shared" si="0"/>
        <v>0</v>
      </c>
      <c r="I38" s="27"/>
      <c r="J38" s="28"/>
      <c r="K38" s="25">
        <f t="shared" si="17"/>
        <v>94</v>
      </c>
      <c r="L38" s="26">
        <f t="shared" si="9"/>
        <v>0</v>
      </c>
      <c r="M38" s="27"/>
      <c r="N38" s="30">
        <f t="shared" si="10"/>
        <v>0</v>
      </c>
      <c r="O38" s="31" t="str">
        <f t="shared" si="11"/>
        <v/>
      </c>
      <c r="Q38" s="28"/>
      <c r="R38" s="25">
        <f t="shared" si="18"/>
        <v>94</v>
      </c>
      <c r="S38" s="26">
        <f t="shared" si="12"/>
        <v>0</v>
      </c>
      <c r="T38" s="27"/>
      <c r="U38" s="30">
        <f t="shared" si="1"/>
        <v>0</v>
      </c>
      <c r="V38" s="31" t="str">
        <f t="shared" si="2"/>
        <v/>
      </c>
      <c r="X38" s="28"/>
      <c r="Y38" s="25">
        <f t="shared" si="19"/>
        <v>94</v>
      </c>
      <c r="Z38" s="26">
        <f t="shared" si="13"/>
        <v>0</v>
      </c>
      <c r="AA38" s="27"/>
      <c r="AB38" s="30">
        <f t="shared" si="3"/>
        <v>0</v>
      </c>
      <c r="AC38" s="31" t="str">
        <f t="shared" si="4"/>
        <v/>
      </c>
      <c r="AE38" s="28"/>
      <c r="AF38" s="25">
        <f t="shared" si="20"/>
        <v>94</v>
      </c>
      <c r="AG38" s="26">
        <f t="shared" si="14"/>
        <v>0</v>
      </c>
      <c r="AH38" s="27"/>
      <c r="AI38" s="30">
        <f t="shared" si="5"/>
        <v>0</v>
      </c>
      <c r="AJ38" s="31" t="str">
        <f t="shared" si="6"/>
        <v/>
      </c>
      <c r="AL38" s="28"/>
      <c r="AM38" s="25">
        <f t="shared" si="21"/>
        <v>94</v>
      </c>
      <c r="AN38" s="26">
        <f t="shared" si="15"/>
        <v>0</v>
      </c>
      <c r="AO38" s="27"/>
      <c r="AP38" s="30">
        <f t="shared" si="7"/>
        <v>0</v>
      </c>
      <c r="AQ38" s="31" t="str">
        <f t="shared" si="8"/>
        <v/>
      </c>
    </row>
    <row r="39" spans="2:43" s="45" customFormat="1" x14ac:dyDescent="0.2">
      <c r="B39" s="34" t="s">
        <v>33</v>
      </c>
      <c r="C39" s="35"/>
      <c r="D39" s="36"/>
      <c r="E39" s="35"/>
      <c r="F39" s="37"/>
      <c r="G39" s="38"/>
      <c r="H39" s="39">
        <f>SUM(H23:H38)</f>
        <v>6.6344399999999997</v>
      </c>
      <c r="I39" s="40"/>
      <c r="J39" s="41"/>
      <c r="K39" s="42"/>
      <c r="L39" s="39">
        <f>SUM(L23:L38)</f>
        <v>7.5486800000000001</v>
      </c>
      <c r="M39" s="40"/>
      <c r="N39" s="43">
        <f t="shared" si="10"/>
        <v>0.91424000000000039</v>
      </c>
      <c r="O39" s="44">
        <f t="shared" si="11"/>
        <v>0.13780213552311882</v>
      </c>
      <c r="Q39" s="41"/>
      <c r="R39" s="42"/>
      <c r="S39" s="39">
        <f>SUM(S23:S38)</f>
        <v>7.9499600000000008</v>
      </c>
      <c r="T39" s="40"/>
      <c r="U39" s="43">
        <f t="shared" si="1"/>
        <v>0.40128000000000075</v>
      </c>
      <c r="V39" s="44">
        <f t="shared" si="2"/>
        <v>5.3158962891525503E-2</v>
      </c>
      <c r="X39" s="41"/>
      <c r="Y39" s="42"/>
      <c r="Z39" s="39">
        <f>SUM(Z23:Z38)</f>
        <v>8.7662399999999998</v>
      </c>
      <c r="AA39" s="40"/>
      <c r="AB39" s="43">
        <f t="shared" si="3"/>
        <v>0.81627999999999901</v>
      </c>
      <c r="AC39" s="44">
        <f t="shared" si="4"/>
        <v>0.10267724617482339</v>
      </c>
      <c r="AE39" s="41"/>
      <c r="AF39" s="42"/>
      <c r="AG39" s="39">
        <f>SUM(AG23:AG38)</f>
        <v>9.2012800000000006</v>
      </c>
      <c r="AH39" s="40"/>
      <c r="AI39" s="43">
        <f t="shared" si="5"/>
        <v>0.43504000000000076</v>
      </c>
      <c r="AJ39" s="44">
        <f t="shared" si="6"/>
        <v>4.9626749895052016E-2</v>
      </c>
      <c r="AL39" s="41"/>
      <c r="AM39" s="42"/>
      <c r="AN39" s="39">
        <f>SUM(AN23:AN38)</f>
        <v>9.1984000000000012</v>
      </c>
      <c r="AO39" s="40"/>
      <c r="AP39" s="43">
        <f t="shared" si="7"/>
        <v>-2.8799999999993275E-3</v>
      </c>
      <c r="AQ39" s="44">
        <f t="shared" si="8"/>
        <v>-3.129999304443868E-4</v>
      </c>
    </row>
    <row r="40" spans="2:43" ht="38.25" x14ac:dyDescent="0.2">
      <c r="B40" s="46" t="str">
        <f>+'USL (470)'!B40</f>
        <v>Deferral/Variance Account Disposition Rate Rider Class 1</v>
      </c>
      <c r="C40" s="21"/>
      <c r="D40" s="22" t="s">
        <v>74</v>
      </c>
      <c r="E40" s="23"/>
      <c r="F40" s="24">
        <v>0</v>
      </c>
      <c r="G40" s="236">
        <f>+$F$19</f>
        <v>0.4</v>
      </c>
      <c r="H40" s="26">
        <f>G40*F40</f>
        <v>0</v>
      </c>
      <c r="I40" s="27"/>
      <c r="J40" s="28">
        <f>+'Proposed Rates'!D44</f>
        <v>-0.18787899999999999</v>
      </c>
      <c r="K40" s="236">
        <f>+$F$19</f>
        <v>0.4</v>
      </c>
      <c r="L40" s="26">
        <f>K40*J40</f>
        <v>-7.5151599999999999E-2</v>
      </c>
      <c r="M40" s="27"/>
      <c r="N40" s="30">
        <f>L40-H40</f>
        <v>-7.5151599999999999E-2</v>
      </c>
      <c r="O40" s="31" t="str">
        <f>IF((H40)=0,"",(N40/H40))</f>
        <v/>
      </c>
      <c r="Q40" s="28"/>
      <c r="R40" s="51">
        <f>+$F$19</f>
        <v>0.4</v>
      </c>
      <c r="S40" s="26">
        <f>R40*Q40</f>
        <v>0</v>
      </c>
      <c r="T40" s="27"/>
      <c r="U40" s="30">
        <f t="shared" si="1"/>
        <v>7.5151599999999999E-2</v>
      </c>
      <c r="V40" s="31">
        <f t="shared" si="2"/>
        <v>-1</v>
      </c>
      <c r="X40" s="28"/>
      <c r="Y40" s="51">
        <f>+$F$19</f>
        <v>0.4</v>
      </c>
      <c r="Z40" s="26">
        <f>Y40*X40</f>
        <v>0</v>
      </c>
      <c r="AA40" s="27"/>
      <c r="AB40" s="30">
        <f t="shared" si="3"/>
        <v>0</v>
      </c>
      <c r="AC40" s="31" t="str">
        <f t="shared" si="4"/>
        <v/>
      </c>
      <c r="AE40" s="28"/>
      <c r="AF40" s="51">
        <f>+$F$19</f>
        <v>0.4</v>
      </c>
      <c r="AG40" s="26">
        <f>AF40*AE40</f>
        <v>0</v>
      </c>
      <c r="AH40" s="27"/>
      <c r="AI40" s="30">
        <f t="shared" si="5"/>
        <v>0</v>
      </c>
      <c r="AJ40" s="31" t="str">
        <f t="shared" si="6"/>
        <v/>
      </c>
      <c r="AL40" s="28"/>
      <c r="AM40" s="51">
        <f>+$F$19</f>
        <v>0.4</v>
      </c>
      <c r="AN40" s="26">
        <f>AM40*AL40</f>
        <v>0</v>
      </c>
      <c r="AO40" s="27"/>
      <c r="AP40" s="30">
        <f t="shared" si="7"/>
        <v>0</v>
      </c>
      <c r="AQ40" s="31" t="str">
        <f t="shared" si="8"/>
        <v/>
      </c>
    </row>
    <row r="41" spans="2:43" ht="38.25" x14ac:dyDescent="0.2">
      <c r="B41" s="46" t="str">
        <f>+'USL (470)'!B41</f>
        <v>Deferral/Variance Account Disposition Rate Rider Class 2</v>
      </c>
      <c r="C41" s="21"/>
      <c r="D41" s="22" t="s">
        <v>74</v>
      </c>
      <c r="E41" s="23"/>
      <c r="F41" s="24"/>
      <c r="G41" s="236">
        <f>$F$19</f>
        <v>0.4</v>
      </c>
      <c r="H41" s="26">
        <f t="shared" ref="H41:H45" si="23">G41*F41</f>
        <v>0</v>
      </c>
      <c r="I41" s="47"/>
      <c r="J41" s="28">
        <f>+'Proposed Rates'!D58</f>
        <v>0.29054999999999997</v>
      </c>
      <c r="K41" s="236">
        <f>$F$19</f>
        <v>0.4</v>
      </c>
      <c r="L41" s="26">
        <f t="shared" ref="L41:L45" si="24">K41*J41</f>
        <v>0.11621999999999999</v>
      </c>
      <c r="M41" s="48"/>
      <c r="N41" s="30">
        <f t="shared" ref="N41:N45" si="25">L41-H41</f>
        <v>0.11621999999999999</v>
      </c>
      <c r="O41" s="31" t="str">
        <f t="shared" ref="O41:O65" si="26">IF((H41)=0,"",(N41/H41))</f>
        <v/>
      </c>
      <c r="Q41" s="28"/>
      <c r="R41" s="25">
        <f t="shared" ref="R41:R43" si="27">$F$18</f>
        <v>94</v>
      </c>
      <c r="S41" s="26">
        <f t="shared" ref="S41:S43" si="28">R41*Q41</f>
        <v>0</v>
      </c>
      <c r="T41" s="48"/>
      <c r="U41" s="30">
        <f t="shared" si="1"/>
        <v>-0.11621999999999999</v>
      </c>
      <c r="V41" s="31">
        <f t="shared" si="2"/>
        <v>-1</v>
      </c>
      <c r="X41" s="28"/>
      <c r="Y41" s="25">
        <f t="shared" ref="Y41:Y43" si="29">$F$18</f>
        <v>94</v>
      </c>
      <c r="Z41" s="26">
        <f t="shared" ref="Z41:Z43" si="30">Y41*X41</f>
        <v>0</v>
      </c>
      <c r="AA41" s="48"/>
      <c r="AB41" s="30">
        <f t="shared" si="3"/>
        <v>0</v>
      </c>
      <c r="AC41" s="31" t="str">
        <f t="shared" si="4"/>
        <v/>
      </c>
      <c r="AE41" s="28"/>
      <c r="AF41" s="25">
        <f t="shared" ref="AF41:AF43" si="31">$F$18</f>
        <v>94</v>
      </c>
      <c r="AG41" s="26">
        <f t="shared" ref="AG41:AG43" si="32">AF41*AE41</f>
        <v>0</v>
      </c>
      <c r="AH41" s="48"/>
      <c r="AI41" s="30">
        <f t="shared" si="5"/>
        <v>0</v>
      </c>
      <c r="AJ41" s="31" t="str">
        <f t="shared" si="6"/>
        <v/>
      </c>
      <c r="AL41" s="28"/>
      <c r="AM41" s="25">
        <f t="shared" ref="AM41:AM43" si="33">$F$18</f>
        <v>94</v>
      </c>
      <c r="AN41" s="26">
        <f t="shared" ref="AN41:AN43" si="34">AM41*AL41</f>
        <v>0</v>
      </c>
      <c r="AO41" s="48"/>
      <c r="AP41" s="30">
        <f t="shared" si="7"/>
        <v>0</v>
      </c>
      <c r="AQ41" s="31" t="str">
        <f t="shared" si="8"/>
        <v/>
      </c>
    </row>
    <row r="42" spans="2:43" ht="38.25" x14ac:dyDescent="0.2">
      <c r="B42" s="46" t="str">
        <f>+'USL (470)'!B42</f>
        <v xml:space="preserve">Deferral/Variance Account Disposition Rate Rider -  Global Adjustment </v>
      </c>
      <c r="C42" s="21"/>
      <c r="D42" s="22" t="s">
        <v>30</v>
      </c>
      <c r="E42" s="23"/>
      <c r="F42" s="24"/>
      <c r="G42" s="25">
        <f t="shared" ref="G42:G43" si="35">$F$18</f>
        <v>94</v>
      </c>
      <c r="H42" s="26">
        <f t="shared" si="23"/>
        <v>0</v>
      </c>
      <c r="I42" s="47"/>
      <c r="J42" s="28"/>
      <c r="K42" s="25">
        <f t="shared" ref="K42" si="36">$F$18</f>
        <v>94</v>
      </c>
      <c r="L42" s="26">
        <f t="shared" si="24"/>
        <v>0</v>
      </c>
      <c r="M42" s="48"/>
      <c r="N42" s="30">
        <f t="shared" si="25"/>
        <v>0</v>
      </c>
      <c r="O42" s="31" t="str">
        <f t="shared" si="26"/>
        <v/>
      </c>
      <c r="Q42" s="28"/>
      <c r="R42" s="25">
        <f t="shared" si="27"/>
        <v>94</v>
      </c>
      <c r="S42" s="26">
        <f t="shared" si="28"/>
        <v>0</v>
      </c>
      <c r="T42" s="48"/>
      <c r="U42" s="30">
        <f t="shared" si="1"/>
        <v>0</v>
      </c>
      <c r="V42" s="31" t="str">
        <f t="shared" si="2"/>
        <v/>
      </c>
      <c r="X42" s="28"/>
      <c r="Y42" s="25">
        <f t="shared" si="29"/>
        <v>94</v>
      </c>
      <c r="Z42" s="26">
        <f t="shared" si="30"/>
        <v>0</v>
      </c>
      <c r="AA42" s="48"/>
      <c r="AB42" s="30">
        <f t="shared" si="3"/>
        <v>0</v>
      </c>
      <c r="AC42" s="31" t="str">
        <f t="shared" si="4"/>
        <v/>
      </c>
      <c r="AE42" s="28"/>
      <c r="AF42" s="25">
        <f t="shared" si="31"/>
        <v>94</v>
      </c>
      <c r="AG42" s="26">
        <f t="shared" si="32"/>
        <v>0</v>
      </c>
      <c r="AH42" s="48"/>
      <c r="AI42" s="30">
        <f t="shared" si="5"/>
        <v>0</v>
      </c>
      <c r="AJ42" s="31" t="str">
        <f t="shared" si="6"/>
        <v/>
      </c>
      <c r="AL42" s="28"/>
      <c r="AM42" s="25">
        <f t="shared" si="33"/>
        <v>94</v>
      </c>
      <c r="AN42" s="26">
        <f t="shared" si="34"/>
        <v>0</v>
      </c>
      <c r="AO42" s="48"/>
      <c r="AP42" s="30">
        <f t="shared" si="7"/>
        <v>0</v>
      </c>
      <c r="AQ42" s="31" t="str">
        <f t="shared" si="8"/>
        <v/>
      </c>
    </row>
    <row r="43" spans="2:43" ht="38.25" x14ac:dyDescent="0.2">
      <c r="B43" s="46" t="str">
        <f>+'USL (470)'!B43</f>
        <v>Deferral / Variance Accounts Balances (excluding Global Adj.) - NON-WMP</v>
      </c>
      <c r="C43" s="21"/>
      <c r="D43" s="22" t="s">
        <v>74</v>
      </c>
      <c r="E43" s="23"/>
      <c r="F43" s="24"/>
      <c r="G43" s="25">
        <f t="shared" si="35"/>
        <v>94</v>
      </c>
      <c r="H43" s="26">
        <f t="shared" si="23"/>
        <v>0</v>
      </c>
      <c r="I43" s="47"/>
      <c r="J43" s="28">
        <f>+'Proposed Rates'!D103</f>
        <v>-0.335428</v>
      </c>
      <c r="K43" s="236">
        <f>$F$19</f>
        <v>0.4</v>
      </c>
      <c r="L43" s="26">
        <f t="shared" si="24"/>
        <v>-0.13417120000000002</v>
      </c>
      <c r="M43" s="48"/>
      <c r="N43" s="30">
        <f t="shared" si="25"/>
        <v>-0.13417120000000002</v>
      </c>
      <c r="O43" s="31" t="str">
        <f t="shared" si="26"/>
        <v/>
      </c>
      <c r="Q43" s="28"/>
      <c r="R43" s="25">
        <f t="shared" si="27"/>
        <v>94</v>
      </c>
      <c r="S43" s="26">
        <f t="shared" si="28"/>
        <v>0</v>
      </c>
      <c r="T43" s="48"/>
      <c r="U43" s="30">
        <f t="shared" si="1"/>
        <v>0.13417120000000002</v>
      </c>
      <c r="V43" s="31">
        <f t="shared" si="2"/>
        <v>-1</v>
      </c>
      <c r="X43" s="28"/>
      <c r="Y43" s="25">
        <f t="shared" si="29"/>
        <v>94</v>
      </c>
      <c r="Z43" s="26">
        <f t="shared" si="30"/>
        <v>0</v>
      </c>
      <c r="AA43" s="48"/>
      <c r="AB43" s="30">
        <f t="shared" si="3"/>
        <v>0</v>
      </c>
      <c r="AC43" s="31" t="str">
        <f t="shared" si="4"/>
        <v/>
      </c>
      <c r="AE43" s="28"/>
      <c r="AF43" s="25">
        <f t="shared" si="31"/>
        <v>94</v>
      </c>
      <c r="AG43" s="26">
        <f t="shared" si="32"/>
        <v>0</v>
      </c>
      <c r="AH43" s="48"/>
      <c r="AI43" s="30">
        <f t="shared" si="5"/>
        <v>0</v>
      </c>
      <c r="AJ43" s="31" t="str">
        <f t="shared" si="6"/>
        <v/>
      </c>
      <c r="AL43" s="28"/>
      <c r="AM43" s="25">
        <f t="shared" si="33"/>
        <v>94</v>
      </c>
      <c r="AN43" s="26">
        <f t="shared" si="34"/>
        <v>0</v>
      </c>
      <c r="AO43" s="48"/>
      <c r="AP43" s="30">
        <f t="shared" si="7"/>
        <v>0</v>
      </c>
      <c r="AQ43" s="31" t="str">
        <f t="shared" si="8"/>
        <v/>
      </c>
    </row>
    <row r="44" spans="2:43" x14ac:dyDescent="0.2">
      <c r="B44" s="49" t="s">
        <v>35</v>
      </c>
      <c r="C44" s="21"/>
      <c r="D44" s="22" t="s">
        <v>74</v>
      </c>
      <c r="E44" s="23"/>
      <c r="F44" s="50">
        <v>1.7850000000000001E-2</v>
      </c>
      <c r="G44" s="51">
        <f>+$F$19</f>
        <v>0.4</v>
      </c>
      <c r="H44" s="26">
        <f>G44*F44</f>
        <v>7.1400000000000005E-3</v>
      </c>
      <c r="I44" s="27"/>
      <c r="J44" s="52">
        <v>1.8769999999999998E-2</v>
      </c>
      <c r="K44" s="51">
        <f>+$F$19</f>
        <v>0.4</v>
      </c>
      <c r="L44" s="26">
        <f>K44*J44</f>
        <v>7.5079999999999999E-3</v>
      </c>
      <c r="M44" s="27"/>
      <c r="N44" s="30">
        <f>L44-H44</f>
        <v>3.679999999999994E-4</v>
      </c>
      <c r="O44" s="31">
        <f>IF((H44)=0,"",(N44/H44))</f>
        <v>5.1540616246498513E-2</v>
      </c>
      <c r="Q44" s="52">
        <v>1.8929999999999999E-2</v>
      </c>
      <c r="R44" s="51">
        <f>+$F$19</f>
        <v>0.4</v>
      </c>
      <c r="S44" s="26">
        <f>R44*Q44</f>
        <v>7.5719999999999997E-3</v>
      </c>
      <c r="T44" s="27"/>
      <c r="U44" s="30">
        <f t="shared" si="1"/>
        <v>6.3999999999999821E-5</v>
      </c>
      <c r="V44" s="31">
        <f t="shared" si="2"/>
        <v>8.5242408098028539E-3</v>
      </c>
      <c r="X44" s="52">
        <v>1.898E-2</v>
      </c>
      <c r="Y44" s="51">
        <f>+$F$19</f>
        <v>0.4</v>
      </c>
      <c r="Z44" s="26">
        <f>Y44*X44</f>
        <v>7.5920000000000007E-3</v>
      </c>
      <c r="AA44" s="27"/>
      <c r="AB44" s="30">
        <f t="shared" si="3"/>
        <v>2.000000000000092E-5</v>
      </c>
      <c r="AC44" s="31">
        <f t="shared" si="4"/>
        <v>2.6413100898046646E-3</v>
      </c>
      <c r="AE44" s="52">
        <v>1.899E-2</v>
      </c>
      <c r="AF44" s="51">
        <f>+$F$19</f>
        <v>0.4</v>
      </c>
      <c r="AG44" s="26">
        <f>AF44*AE44</f>
        <v>7.5960000000000003E-3</v>
      </c>
      <c r="AH44" s="27"/>
      <c r="AI44" s="30">
        <f t="shared" si="5"/>
        <v>3.9999999999996635E-6</v>
      </c>
      <c r="AJ44" s="31">
        <f t="shared" si="6"/>
        <v>5.2687038988404413E-4</v>
      </c>
      <c r="AL44" s="52">
        <v>1.9E-2</v>
      </c>
      <c r="AM44" s="51">
        <f>+$F$19</f>
        <v>0.4</v>
      </c>
      <c r="AN44" s="26">
        <f>AM44*AL44</f>
        <v>7.6E-3</v>
      </c>
      <c r="AO44" s="27"/>
      <c r="AP44" s="30">
        <f t="shared" si="7"/>
        <v>3.9999999999996635E-6</v>
      </c>
      <c r="AQ44" s="31">
        <f t="shared" si="8"/>
        <v>5.2659294365451075E-4</v>
      </c>
    </row>
    <row r="45" spans="2:43" x14ac:dyDescent="0.2">
      <c r="B45" s="49" t="s">
        <v>36</v>
      </c>
      <c r="C45" s="21"/>
      <c r="D45" s="22"/>
      <c r="E45" s="23"/>
      <c r="F45" s="53">
        <f>IF(ISBLANK(D16)=TRUE, 0, IF(D16="TOU", 0.64*$F$55+0.18*$F$56+0.18*$F$57, IF(AND(D16="non-TOU", G59&gt;0), F59,F58)))</f>
        <v>0.10214000000000001</v>
      </c>
      <c r="G45" s="54">
        <f>$F$18*(1+$F$74)-$F$18</f>
        <v>3.3652000000000015</v>
      </c>
      <c r="H45" s="26">
        <f t="shared" si="23"/>
        <v>0.34372152800000016</v>
      </c>
      <c r="I45" s="27"/>
      <c r="J45" s="55">
        <f>0.64*$J$55+0.18*$J$56+0.18*$J$57</f>
        <v>0.10214000000000001</v>
      </c>
      <c r="K45" s="54">
        <f>$F$18*(1+$J$74)-$F$18</f>
        <v>3.1490000000000009</v>
      </c>
      <c r="L45" s="26">
        <f t="shared" si="24"/>
        <v>0.32163886000000014</v>
      </c>
      <c r="M45" s="27"/>
      <c r="N45" s="30">
        <f t="shared" si="25"/>
        <v>-2.2082668000000027E-2</v>
      </c>
      <c r="O45" s="31">
        <f t="shared" si="26"/>
        <v>-6.4245810055865965E-2</v>
      </c>
      <c r="Q45" s="55">
        <f>0.64*$Q$55+0.18*$Q$56+0.18*$Q$57</f>
        <v>0.10214000000000001</v>
      </c>
      <c r="R45" s="54">
        <f>$F$18*(1+Q74)-$F$18</f>
        <v>3.1490000000000009</v>
      </c>
      <c r="S45" s="26">
        <f t="shared" ref="S45" si="37">R45*Q45</f>
        <v>0.32163886000000014</v>
      </c>
      <c r="T45" s="27"/>
      <c r="U45" s="30">
        <f t="shared" si="1"/>
        <v>0</v>
      </c>
      <c r="V45" s="31">
        <f t="shared" si="2"/>
        <v>0</v>
      </c>
      <c r="X45" s="55">
        <f>0.64*$X$55+0.18*$X$56+0.18*$X$57</f>
        <v>0.10214000000000001</v>
      </c>
      <c r="Y45" s="54">
        <f>$F$18*(1+X74)-$F$18</f>
        <v>3.1490000000000009</v>
      </c>
      <c r="Z45" s="26">
        <f t="shared" ref="Z45" si="38">Y45*X45</f>
        <v>0.32163886000000014</v>
      </c>
      <c r="AA45" s="27"/>
      <c r="AB45" s="30">
        <f t="shared" si="3"/>
        <v>0</v>
      </c>
      <c r="AC45" s="31">
        <f t="shared" si="4"/>
        <v>0</v>
      </c>
      <c r="AE45" s="55">
        <f>0.64*$AE$55+0.18*$AE$56+0.18*$AE$57</f>
        <v>0.10214000000000001</v>
      </c>
      <c r="AF45" s="54">
        <f>$F$18*(1+AE74)-$F$18</f>
        <v>3.1490000000000009</v>
      </c>
      <c r="AG45" s="26">
        <f t="shared" ref="AG45" si="39">AF45*AE45</f>
        <v>0.32163886000000014</v>
      </c>
      <c r="AH45" s="27"/>
      <c r="AI45" s="30">
        <f t="shared" si="5"/>
        <v>0</v>
      </c>
      <c r="AJ45" s="31">
        <f t="shared" si="6"/>
        <v>0</v>
      </c>
      <c r="AL45" s="55">
        <f>0.64*$AL$55+0.18*$AL$56+0.18*$AL$57</f>
        <v>0.10214000000000001</v>
      </c>
      <c r="AM45" s="54">
        <f>$F$18*(1+AL74)-$F$18</f>
        <v>3.1490000000000009</v>
      </c>
      <c r="AN45" s="26">
        <f t="shared" ref="AN45" si="40">AM45*AL45</f>
        <v>0.32163886000000014</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6.9853015279999999</v>
      </c>
      <c r="I47" s="40"/>
      <c r="J47" s="59"/>
      <c r="K47" s="61"/>
      <c r="L47" s="60">
        <f>SUM(L40:L46)+L39</f>
        <v>7.7847240600000003</v>
      </c>
      <c r="M47" s="40"/>
      <c r="N47" s="43">
        <f t="shared" ref="N47:N65" si="41">L47-H47</f>
        <v>0.79942253200000035</v>
      </c>
      <c r="O47" s="44">
        <f t="shared" si="26"/>
        <v>0.11444352527884182</v>
      </c>
      <c r="Q47" s="59"/>
      <c r="R47" s="61"/>
      <c r="S47" s="60">
        <f>SUM(S40:S46)+S39</f>
        <v>8.2791708600000007</v>
      </c>
      <c r="T47" s="40"/>
      <c r="U47" s="43">
        <f t="shared" si="1"/>
        <v>0.49444680000000041</v>
      </c>
      <c r="V47" s="44">
        <f t="shared" si="2"/>
        <v>6.3515006593567097E-2</v>
      </c>
      <c r="X47" s="59"/>
      <c r="Y47" s="61"/>
      <c r="Z47" s="60">
        <f>SUM(Z40:Z46)+Z39</f>
        <v>9.0954708600000007</v>
      </c>
      <c r="AA47" s="40"/>
      <c r="AB47" s="43">
        <f t="shared" si="3"/>
        <v>0.81630000000000003</v>
      </c>
      <c r="AC47" s="44">
        <f t="shared" si="4"/>
        <v>9.859682977964293E-2</v>
      </c>
      <c r="AE47" s="59"/>
      <c r="AF47" s="61"/>
      <c r="AG47" s="60">
        <f>SUM(AG40:AG46)+AG39</f>
        <v>9.5305148600000003</v>
      </c>
      <c r="AH47" s="40"/>
      <c r="AI47" s="43">
        <f t="shared" si="5"/>
        <v>0.43504399999999954</v>
      </c>
      <c r="AJ47" s="44">
        <f t="shared" si="6"/>
        <v>4.7830838743405032E-2</v>
      </c>
      <c r="AL47" s="59"/>
      <c r="AM47" s="61"/>
      <c r="AN47" s="60">
        <f>SUM(AN40:AN46)+AN39</f>
        <v>9.5276388600000015</v>
      </c>
      <c r="AO47" s="40"/>
      <c r="AP47" s="43">
        <f t="shared" si="7"/>
        <v>-2.8759999999987684E-3</v>
      </c>
      <c r="AQ47" s="44">
        <f t="shared" si="8"/>
        <v>-3.0176753745691847E-4</v>
      </c>
    </row>
    <row r="48" spans="2:43" x14ac:dyDescent="0.2">
      <c r="B48" s="27" t="s">
        <v>39</v>
      </c>
      <c r="C48" s="27"/>
      <c r="D48" s="62" t="s">
        <v>74</v>
      </c>
      <c r="E48" s="63"/>
      <c r="F48" s="28">
        <v>2.1461000000000001</v>
      </c>
      <c r="G48" s="187">
        <f>+$F$19</f>
        <v>0.4</v>
      </c>
      <c r="H48" s="26">
        <f>G48*F48</f>
        <v>0.85844000000000009</v>
      </c>
      <c r="I48" s="27"/>
      <c r="J48" s="28">
        <f>+F48</f>
        <v>2.1461000000000001</v>
      </c>
      <c r="K48" s="187">
        <f>+$F$19</f>
        <v>0.4</v>
      </c>
      <c r="L48" s="26">
        <f>K48*J48</f>
        <v>0.85844000000000009</v>
      </c>
      <c r="M48" s="27"/>
      <c r="N48" s="30">
        <f t="shared" si="41"/>
        <v>0</v>
      </c>
      <c r="O48" s="31">
        <f t="shared" si="26"/>
        <v>0</v>
      </c>
      <c r="Q48" s="28">
        <f>+$J48</f>
        <v>2.1461000000000001</v>
      </c>
      <c r="R48" s="187">
        <f>+$F$19</f>
        <v>0.4</v>
      </c>
      <c r="S48" s="26">
        <f>R48*Q48</f>
        <v>0.85844000000000009</v>
      </c>
      <c r="T48" s="27"/>
      <c r="U48" s="30">
        <f t="shared" si="1"/>
        <v>0</v>
      </c>
      <c r="V48" s="31">
        <f t="shared" si="2"/>
        <v>0</v>
      </c>
      <c r="X48" s="28">
        <f>+$J48</f>
        <v>2.1461000000000001</v>
      </c>
      <c r="Y48" s="187">
        <f>+$F$19</f>
        <v>0.4</v>
      </c>
      <c r="Z48" s="26">
        <f>Y48*X48</f>
        <v>0.85844000000000009</v>
      </c>
      <c r="AA48" s="27"/>
      <c r="AB48" s="30">
        <f t="shared" si="3"/>
        <v>0</v>
      </c>
      <c r="AC48" s="31">
        <f t="shared" si="4"/>
        <v>0</v>
      </c>
      <c r="AE48" s="28">
        <f>+$J48</f>
        <v>2.1461000000000001</v>
      </c>
      <c r="AF48" s="187">
        <f>+$F$19</f>
        <v>0.4</v>
      </c>
      <c r="AG48" s="26">
        <f>AF48*AE48</f>
        <v>0.85844000000000009</v>
      </c>
      <c r="AH48" s="27"/>
      <c r="AI48" s="30">
        <f t="shared" si="5"/>
        <v>0</v>
      </c>
      <c r="AJ48" s="31">
        <f t="shared" si="6"/>
        <v>0</v>
      </c>
      <c r="AL48" s="28">
        <f>+$J48</f>
        <v>2.1461000000000001</v>
      </c>
      <c r="AM48" s="187">
        <f>+$F$19</f>
        <v>0.4</v>
      </c>
      <c r="AN48" s="26">
        <f>AM48*AL48</f>
        <v>0.85844000000000009</v>
      </c>
      <c r="AO48" s="27"/>
      <c r="AP48" s="30">
        <f t="shared" si="7"/>
        <v>0</v>
      </c>
      <c r="AQ48" s="31">
        <f t="shared" si="8"/>
        <v>0</v>
      </c>
    </row>
    <row r="49" spans="2:43" ht="25.5" x14ac:dyDescent="0.2">
      <c r="B49" s="66" t="s">
        <v>40</v>
      </c>
      <c r="C49" s="27"/>
      <c r="D49" s="62" t="s">
        <v>74</v>
      </c>
      <c r="E49" s="63"/>
      <c r="F49" s="28">
        <v>1.2058</v>
      </c>
      <c r="G49" s="187">
        <f>G48</f>
        <v>0.4</v>
      </c>
      <c r="H49" s="26">
        <f>G49*F49</f>
        <v>0.48232000000000003</v>
      </c>
      <c r="I49" s="27"/>
      <c r="J49" s="28">
        <f>+F49</f>
        <v>1.2058</v>
      </c>
      <c r="K49" s="187">
        <f>K48</f>
        <v>0.4</v>
      </c>
      <c r="L49" s="26">
        <f>K49*J49</f>
        <v>0.48232000000000003</v>
      </c>
      <c r="M49" s="27"/>
      <c r="N49" s="30">
        <f t="shared" si="41"/>
        <v>0</v>
      </c>
      <c r="O49" s="31">
        <f t="shared" si="26"/>
        <v>0</v>
      </c>
      <c r="Q49" s="28">
        <f>+$J49</f>
        <v>1.2058</v>
      </c>
      <c r="R49" s="187">
        <f>R48</f>
        <v>0.4</v>
      </c>
      <c r="S49" s="26">
        <f>R49*Q49</f>
        <v>0.48232000000000003</v>
      </c>
      <c r="T49" s="27"/>
      <c r="U49" s="30">
        <f t="shared" si="1"/>
        <v>0</v>
      </c>
      <c r="V49" s="31">
        <f t="shared" si="2"/>
        <v>0</v>
      </c>
      <c r="X49" s="28">
        <f>+$J49</f>
        <v>1.2058</v>
      </c>
      <c r="Y49" s="187">
        <f>Y48</f>
        <v>0.4</v>
      </c>
      <c r="Z49" s="26">
        <f>Y49*X49</f>
        <v>0.48232000000000003</v>
      </c>
      <c r="AA49" s="27"/>
      <c r="AB49" s="30">
        <f t="shared" si="3"/>
        <v>0</v>
      </c>
      <c r="AC49" s="31">
        <f t="shared" si="4"/>
        <v>0</v>
      </c>
      <c r="AE49" s="28">
        <f>+$J49</f>
        <v>1.2058</v>
      </c>
      <c r="AF49" s="187">
        <f>AF48</f>
        <v>0.4</v>
      </c>
      <c r="AG49" s="26">
        <f>AF49*AE49</f>
        <v>0.48232000000000003</v>
      </c>
      <c r="AH49" s="27"/>
      <c r="AI49" s="30">
        <f t="shared" si="5"/>
        <v>0</v>
      </c>
      <c r="AJ49" s="31">
        <f t="shared" si="6"/>
        <v>0</v>
      </c>
      <c r="AL49" s="28">
        <f>+$J49</f>
        <v>1.2058</v>
      </c>
      <c r="AM49" s="187">
        <f>AM48</f>
        <v>0.4</v>
      </c>
      <c r="AN49" s="26">
        <f>AM49*AL49</f>
        <v>0.48232000000000003</v>
      </c>
      <c r="AO49" s="27"/>
      <c r="AP49" s="30">
        <f t="shared" si="7"/>
        <v>0</v>
      </c>
      <c r="AQ49" s="31">
        <f t="shared" si="8"/>
        <v>0</v>
      </c>
    </row>
    <row r="50" spans="2:43" ht="25.5" x14ac:dyDescent="0.2">
      <c r="B50" s="56" t="s">
        <v>41</v>
      </c>
      <c r="C50" s="35"/>
      <c r="D50" s="35"/>
      <c r="E50" s="35"/>
      <c r="F50" s="67"/>
      <c r="G50" s="59"/>
      <c r="H50" s="60">
        <f>SUM(H47:H49)</f>
        <v>8.3260615280000003</v>
      </c>
      <c r="I50" s="68"/>
      <c r="J50" s="69"/>
      <c r="K50" s="59"/>
      <c r="L50" s="60">
        <f>SUM(L47:L49)</f>
        <v>9.1254840599999998</v>
      </c>
      <c r="M50" s="68"/>
      <c r="N50" s="43">
        <f t="shared" si="41"/>
        <v>0.79942253199999946</v>
      </c>
      <c r="O50" s="44">
        <f t="shared" si="26"/>
        <v>9.601448767963025E-2</v>
      </c>
      <c r="Q50" s="69"/>
      <c r="R50" s="59"/>
      <c r="S50" s="60">
        <f>SUM(S47:S49)</f>
        <v>9.6199308600000002</v>
      </c>
      <c r="T50" s="68"/>
      <c r="U50" s="43">
        <f t="shared" si="1"/>
        <v>0.49444680000000041</v>
      </c>
      <c r="V50" s="44">
        <f t="shared" si="2"/>
        <v>5.4183076398908354E-2</v>
      </c>
      <c r="X50" s="69"/>
      <c r="Y50" s="59"/>
      <c r="Z50" s="60">
        <f>SUM(Z47:Z49)</f>
        <v>10.43623086</v>
      </c>
      <c r="AA50" s="68"/>
      <c r="AB50" s="43">
        <f t="shared" si="3"/>
        <v>0.81630000000000003</v>
      </c>
      <c r="AC50" s="44">
        <f t="shared" si="4"/>
        <v>8.4855079717277723E-2</v>
      </c>
      <c r="AE50" s="69"/>
      <c r="AF50" s="59"/>
      <c r="AG50" s="60">
        <f>SUM(AG47:AG49)</f>
        <v>10.87127486</v>
      </c>
      <c r="AH50" s="68"/>
      <c r="AI50" s="43">
        <f t="shared" si="5"/>
        <v>0.43504399999999954</v>
      </c>
      <c r="AJ50" s="44">
        <f t="shared" si="6"/>
        <v>4.1685931045032432E-2</v>
      </c>
      <c r="AL50" s="69"/>
      <c r="AM50" s="59"/>
      <c r="AN50" s="60">
        <f>SUM(AN47:AN49)</f>
        <v>10.868398860000001</v>
      </c>
      <c r="AO50" s="68"/>
      <c r="AP50" s="43">
        <f t="shared" si="7"/>
        <v>-2.8759999999987684E-3</v>
      </c>
      <c r="AQ50" s="44">
        <f t="shared" si="8"/>
        <v>-2.6455038963100677E-4</v>
      </c>
    </row>
    <row r="51" spans="2:43" ht="25.5" x14ac:dyDescent="0.2">
      <c r="B51" s="71" t="s">
        <v>42</v>
      </c>
      <c r="C51" s="21"/>
      <c r="D51" s="22" t="s">
        <v>30</v>
      </c>
      <c r="E51" s="23"/>
      <c r="F51" s="72">
        <v>4.4000000000000003E-3</v>
      </c>
      <c r="G51" s="64">
        <f>+$F$18+G45</f>
        <v>97.365200000000002</v>
      </c>
      <c r="H51" s="73">
        <f t="shared" ref="H51:H57" si="42">G51*F51</f>
        <v>0.42840688000000005</v>
      </c>
      <c r="I51" s="27"/>
      <c r="J51" s="72">
        <v>4.4000000000000003E-3</v>
      </c>
      <c r="K51" s="64">
        <f>+$F$18+K45</f>
        <v>97.149000000000001</v>
      </c>
      <c r="L51" s="73">
        <f t="shared" ref="L51:L57" si="43">K51*J51</f>
        <v>0.42745560000000005</v>
      </c>
      <c r="M51" s="27"/>
      <c r="N51" s="30">
        <f t="shared" si="41"/>
        <v>-9.5127999999999879E-4</v>
      </c>
      <c r="O51" s="74">
        <f t="shared" si="26"/>
        <v>-2.22050588916779E-3</v>
      </c>
      <c r="Q51" s="72">
        <f>+J51</f>
        <v>4.4000000000000003E-3</v>
      </c>
      <c r="R51" s="64">
        <f>+$F$18+R45</f>
        <v>97.149000000000001</v>
      </c>
      <c r="S51" s="73">
        <f t="shared" ref="S51:S57" si="44">R51*Q51</f>
        <v>0.42745560000000005</v>
      </c>
      <c r="T51" s="27"/>
      <c r="U51" s="30">
        <f t="shared" si="1"/>
        <v>0</v>
      </c>
      <c r="V51" s="74">
        <f t="shared" si="2"/>
        <v>0</v>
      </c>
      <c r="X51" s="72">
        <f>+Q51</f>
        <v>4.4000000000000003E-3</v>
      </c>
      <c r="Y51" s="64">
        <f>+$F$18+Y45</f>
        <v>97.149000000000001</v>
      </c>
      <c r="Z51" s="73">
        <f t="shared" ref="Z51:Z57" si="45">Y51*X51</f>
        <v>0.42745560000000005</v>
      </c>
      <c r="AA51" s="27"/>
      <c r="AB51" s="30">
        <f t="shared" si="3"/>
        <v>0</v>
      </c>
      <c r="AC51" s="74">
        <f t="shared" si="4"/>
        <v>0</v>
      </c>
      <c r="AE51" s="72">
        <f>+X51</f>
        <v>4.4000000000000003E-3</v>
      </c>
      <c r="AF51" s="64">
        <f>+$F$18+AF45</f>
        <v>97.149000000000001</v>
      </c>
      <c r="AG51" s="73">
        <f t="shared" ref="AG51:AG57" si="46">AF51*AE51</f>
        <v>0.42745560000000005</v>
      </c>
      <c r="AH51" s="27"/>
      <c r="AI51" s="30">
        <f t="shared" si="5"/>
        <v>0</v>
      </c>
      <c r="AJ51" s="74">
        <f t="shared" si="6"/>
        <v>0</v>
      </c>
      <c r="AL51" s="72">
        <f>+AE51</f>
        <v>4.4000000000000003E-3</v>
      </c>
      <c r="AM51" s="64">
        <f>+$F$18+AM45</f>
        <v>97.149000000000001</v>
      </c>
      <c r="AN51" s="73">
        <f t="shared" ref="AN51:AN57" si="47">AM51*AL51</f>
        <v>0.42745560000000005</v>
      </c>
      <c r="AO51" s="27"/>
      <c r="AP51" s="30">
        <f t="shared" si="7"/>
        <v>0</v>
      </c>
      <c r="AQ51" s="74">
        <f t="shared" si="8"/>
        <v>0</v>
      </c>
    </row>
    <row r="52" spans="2:43" ht="25.5" x14ac:dyDescent="0.2">
      <c r="B52" s="71" t="s">
        <v>43</v>
      </c>
      <c r="C52" s="21"/>
      <c r="D52" s="22" t="s">
        <v>30</v>
      </c>
      <c r="E52" s="23"/>
      <c r="F52" s="72">
        <v>1.2999999999999999E-3</v>
      </c>
      <c r="G52" s="64">
        <f>+G51</f>
        <v>97.365200000000002</v>
      </c>
      <c r="H52" s="73">
        <f t="shared" si="42"/>
        <v>0.12657476000000001</v>
      </c>
      <c r="I52" s="27"/>
      <c r="J52" s="72">
        <v>1.2999999999999999E-3</v>
      </c>
      <c r="K52" s="64">
        <f>+K51</f>
        <v>97.149000000000001</v>
      </c>
      <c r="L52" s="73">
        <f t="shared" si="43"/>
        <v>0.12629370000000001</v>
      </c>
      <c r="M52" s="27"/>
      <c r="N52" s="30">
        <f t="shared" si="41"/>
        <v>-2.8105999999999964E-4</v>
      </c>
      <c r="O52" s="74">
        <f t="shared" si="26"/>
        <v>-2.22050588916779E-3</v>
      </c>
      <c r="Q52" s="72">
        <f>+J52</f>
        <v>1.2999999999999999E-3</v>
      </c>
      <c r="R52" s="64">
        <f>+R51</f>
        <v>97.149000000000001</v>
      </c>
      <c r="S52" s="73">
        <f t="shared" si="44"/>
        <v>0.12629370000000001</v>
      </c>
      <c r="T52" s="27"/>
      <c r="U52" s="30">
        <f t="shared" si="1"/>
        <v>0</v>
      </c>
      <c r="V52" s="74">
        <f t="shared" si="2"/>
        <v>0</v>
      </c>
      <c r="X52" s="72">
        <f>+Q52</f>
        <v>1.2999999999999999E-3</v>
      </c>
      <c r="Y52" s="64">
        <f>+Y51</f>
        <v>97.149000000000001</v>
      </c>
      <c r="Z52" s="73">
        <f t="shared" si="45"/>
        <v>0.12629370000000001</v>
      </c>
      <c r="AA52" s="27"/>
      <c r="AB52" s="30">
        <f t="shared" si="3"/>
        <v>0</v>
      </c>
      <c r="AC52" s="74">
        <f t="shared" si="4"/>
        <v>0</v>
      </c>
      <c r="AE52" s="72">
        <f>+X52</f>
        <v>1.2999999999999999E-3</v>
      </c>
      <c r="AF52" s="64">
        <f>+AF51</f>
        <v>97.149000000000001</v>
      </c>
      <c r="AG52" s="73">
        <f t="shared" si="46"/>
        <v>0.12629370000000001</v>
      </c>
      <c r="AH52" s="27"/>
      <c r="AI52" s="30">
        <f t="shared" si="5"/>
        <v>0</v>
      </c>
      <c r="AJ52" s="74">
        <f t="shared" si="6"/>
        <v>0</v>
      </c>
      <c r="AL52" s="72">
        <f>+AE52</f>
        <v>1.2999999999999999E-3</v>
      </c>
      <c r="AM52" s="64">
        <f>+AM51</f>
        <v>97.149000000000001</v>
      </c>
      <c r="AN52" s="73">
        <f t="shared" si="47"/>
        <v>0.12629370000000001</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94</v>
      </c>
      <c r="H54" s="73">
        <f t="shared" si="42"/>
        <v>0.65236000000000005</v>
      </c>
      <c r="I54" s="27"/>
      <c r="J54" s="72">
        <f>+F54</f>
        <v>6.94E-3</v>
      </c>
      <c r="K54" s="76">
        <f>$F$18</f>
        <v>94</v>
      </c>
      <c r="L54" s="73">
        <f t="shared" si="43"/>
        <v>0.65236000000000005</v>
      </c>
      <c r="M54" s="27"/>
      <c r="N54" s="30">
        <f t="shared" si="41"/>
        <v>0</v>
      </c>
      <c r="O54" s="74">
        <f t="shared" si="26"/>
        <v>0</v>
      </c>
      <c r="Q54" s="72">
        <f>+J54</f>
        <v>6.94E-3</v>
      </c>
      <c r="R54" s="76">
        <f>$F$18</f>
        <v>94</v>
      </c>
      <c r="S54" s="73">
        <f t="shared" si="44"/>
        <v>0.65236000000000005</v>
      </c>
      <c r="T54" s="27"/>
      <c r="U54" s="30">
        <f t="shared" si="1"/>
        <v>0</v>
      </c>
      <c r="V54" s="74">
        <f t="shared" si="2"/>
        <v>0</v>
      </c>
      <c r="X54" s="72">
        <f>+Q54</f>
        <v>6.94E-3</v>
      </c>
      <c r="Y54" s="76">
        <f>$F$18</f>
        <v>94</v>
      </c>
      <c r="Z54" s="73">
        <f t="shared" si="45"/>
        <v>0.65236000000000005</v>
      </c>
      <c r="AA54" s="27"/>
      <c r="AB54" s="30">
        <f t="shared" si="3"/>
        <v>0</v>
      </c>
      <c r="AC54" s="74">
        <f t="shared" si="4"/>
        <v>0</v>
      </c>
      <c r="AE54" s="72">
        <f>+X54</f>
        <v>6.94E-3</v>
      </c>
      <c r="AF54" s="76">
        <f>$F$18</f>
        <v>94</v>
      </c>
      <c r="AG54" s="73">
        <f t="shared" si="46"/>
        <v>0.65236000000000005</v>
      </c>
      <c r="AH54" s="27"/>
      <c r="AI54" s="30">
        <f t="shared" si="5"/>
        <v>0</v>
      </c>
      <c r="AJ54" s="74">
        <f t="shared" si="6"/>
        <v>0</v>
      </c>
      <c r="AL54" s="72">
        <f>+AE54</f>
        <v>6.94E-3</v>
      </c>
      <c r="AM54" s="76">
        <f>$F$18</f>
        <v>94</v>
      </c>
      <c r="AN54" s="73">
        <f t="shared" si="47"/>
        <v>0.65236000000000005</v>
      </c>
      <c r="AO54" s="27"/>
      <c r="AP54" s="30">
        <f t="shared" si="7"/>
        <v>0</v>
      </c>
      <c r="AQ54" s="74">
        <f t="shared" si="8"/>
        <v>0</v>
      </c>
    </row>
    <row r="55" spans="2:43" x14ac:dyDescent="0.2">
      <c r="B55" s="49" t="s">
        <v>46</v>
      </c>
      <c r="C55" s="21"/>
      <c r="D55" s="22"/>
      <c r="E55" s="23"/>
      <c r="F55" s="72">
        <v>0.08</v>
      </c>
      <c r="G55" s="77">
        <f>0.64*$F$18</f>
        <v>60.160000000000004</v>
      </c>
      <c r="H55" s="73">
        <f t="shared" si="42"/>
        <v>4.8128000000000002</v>
      </c>
      <c r="I55" s="27"/>
      <c r="J55" s="72">
        <v>0.08</v>
      </c>
      <c r="K55" s="77">
        <f>$G$55</f>
        <v>60.160000000000004</v>
      </c>
      <c r="L55" s="73">
        <f t="shared" si="43"/>
        <v>4.8128000000000002</v>
      </c>
      <c r="M55" s="27"/>
      <c r="N55" s="30">
        <f t="shared" si="41"/>
        <v>0</v>
      </c>
      <c r="O55" s="74">
        <f t="shared" si="26"/>
        <v>0</v>
      </c>
      <c r="Q55" s="72">
        <v>0.08</v>
      </c>
      <c r="R55" s="77">
        <f>$G$55</f>
        <v>60.160000000000004</v>
      </c>
      <c r="S55" s="73">
        <f t="shared" si="44"/>
        <v>4.8128000000000002</v>
      </c>
      <c r="T55" s="27"/>
      <c r="U55" s="30">
        <f t="shared" si="1"/>
        <v>0</v>
      </c>
      <c r="V55" s="74">
        <f t="shared" si="2"/>
        <v>0</v>
      </c>
      <c r="X55" s="72">
        <v>0.08</v>
      </c>
      <c r="Y55" s="77">
        <f>$G$55</f>
        <v>60.160000000000004</v>
      </c>
      <c r="Z55" s="73">
        <f t="shared" si="45"/>
        <v>4.8128000000000002</v>
      </c>
      <c r="AA55" s="27"/>
      <c r="AB55" s="30">
        <f t="shared" si="3"/>
        <v>0</v>
      </c>
      <c r="AC55" s="74">
        <f t="shared" si="4"/>
        <v>0</v>
      </c>
      <c r="AE55" s="72">
        <v>0.08</v>
      </c>
      <c r="AF55" s="77">
        <f>$G$55</f>
        <v>60.160000000000004</v>
      </c>
      <c r="AG55" s="73">
        <f t="shared" si="46"/>
        <v>4.8128000000000002</v>
      </c>
      <c r="AH55" s="27"/>
      <c r="AI55" s="30">
        <f t="shared" si="5"/>
        <v>0</v>
      </c>
      <c r="AJ55" s="74">
        <f t="shared" si="6"/>
        <v>0</v>
      </c>
      <c r="AL55" s="72">
        <v>0.08</v>
      </c>
      <c r="AM55" s="77">
        <f>$G$55</f>
        <v>60.160000000000004</v>
      </c>
      <c r="AN55" s="73">
        <f t="shared" si="47"/>
        <v>4.8128000000000002</v>
      </c>
      <c r="AO55" s="27"/>
      <c r="AP55" s="30">
        <f t="shared" si="7"/>
        <v>0</v>
      </c>
      <c r="AQ55" s="74">
        <f t="shared" si="8"/>
        <v>0</v>
      </c>
    </row>
    <row r="56" spans="2:43" x14ac:dyDescent="0.2">
      <c r="B56" s="49" t="s">
        <v>47</v>
      </c>
      <c r="C56" s="21"/>
      <c r="D56" s="22"/>
      <c r="E56" s="23"/>
      <c r="F56" s="72">
        <v>0.122</v>
      </c>
      <c r="G56" s="77">
        <f>0.18*$F$18</f>
        <v>16.919999999999998</v>
      </c>
      <c r="H56" s="73">
        <f t="shared" si="42"/>
        <v>2.0642399999999999</v>
      </c>
      <c r="I56" s="27"/>
      <c r="J56" s="72">
        <v>0.122</v>
      </c>
      <c r="K56" s="77">
        <f>$G$56</f>
        <v>16.919999999999998</v>
      </c>
      <c r="L56" s="73">
        <f t="shared" si="43"/>
        <v>2.0642399999999999</v>
      </c>
      <c r="M56" s="27"/>
      <c r="N56" s="30">
        <f t="shared" si="41"/>
        <v>0</v>
      </c>
      <c r="O56" s="74">
        <f t="shared" si="26"/>
        <v>0</v>
      </c>
      <c r="Q56" s="72">
        <v>0.122</v>
      </c>
      <c r="R56" s="77">
        <f>$G$56</f>
        <v>16.919999999999998</v>
      </c>
      <c r="S56" s="73">
        <f t="shared" si="44"/>
        <v>2.0642399999999999</v>
      </c>
      <c r="T56" s="27"/>
      <c r="U56" s="30">
        <f t="shared" si="1"/>
        <v>0</v>
      </c>
      <c r="V56" s="74">
        <f t="shared" si="2"/>
        <v>0</v>
      </c>
      <c r="X56" s="72">
        <v>0.122</v>
      </c>
      <c r="Y56" s="77">
        <f>$G$56</f>
        <v>16.919999999999998</v>
      </c>
      <c r="Z56" s="73">
        <f t="shared" si="45"/>
        <v>2.0642399999999999</v>
      </c>
      <c r="AA56" s="27"/>
      <c r="AB56" s="30">
        <f t="shared" si="3"/>
        <v>0</v>
      </c>
      <c r="AC56" s="74">
        <f t="shared" si="4"/>
        <v>0</v>
      </c>
      <c r="AE56" s="72">
        <v>0.122</v>
      </c>
      <c r="AF56" s="77">
        <f>$G$56</f>
        <v>16.919999999999998</v>
      </c>
      <c r="AG56" s="73">
        <f t="shared" si="46"/>
        <v>2.0642399999999999</v>
      </c>
      <c r="AH56" s="27"/>
      <c r="AI56" s="30">
        <f t="shared" si="5"/>
        <v>0</v>
      </c>
      <c r="AJ56" s="74">
        <f t="shared" si="6"/>
        <v>0</v>
      </c>
      <c r="AL56" s="72">
        <v>0.122</v>
      </c>
      <c r="AM56" s="77">
        <f>$G$56</f>
        <v>16.919999999999998</v>
      </c>
      <c r="AN56" s="73">
        <f t="shared" si="47"/>
        <v>2.0642399999999999</v>
      </c>
      <c r="AO56" s="27"/>
      <c r="AP56" s="30">
        <f t="shared" si="7"/>
        <v>0</v>
      </c>
      <c r="AQ56" s="74">
        <f t="shared" si="8"/>
        <v>0</v>
      </c>
    </row>
    <row r="57" spans="2:43" x14ac:dyDescent="0.2">
      <c r="B57" s="11" t="s">
        <v>48</v>
      </c>
      <c r="C57" s="21"/>
      <c r="D57" s="22"/>
      <c r="E57" s="23"/>
      <c r="F57" s="72">
        <v>0.161</v>
      </c>
      <c r="G57" s="77">
        <f>0.18*$F$18</f>
        <v>16.919999999999998</v>
      </c>
      <c r="H57" s="73">
        <f t="shared" si="42"/>
        <v>2.7241199999999997</v>
      </c>
      <c r="I57" s="27"/>
      <c r="J57" s="72">
        <v>0.161</v>
      </c>
      <c r="K57" s="77">
        <f>$G$57</f>
        <v>16.919999999999998</v>
      </c>
      <c r="L57" s="73">
        <f t="shared" si="43"/>
        <v>2.7241199999999997</v>
      </c>
      <c r="M57" s="27"/>
      <c r="N57" s="30">
        <f t="shared" si="41"/>
        <v>0</v>
      </c>
      <c r="O57" s="74">
        <f t="shared" si="26"/>
        <v>0</v>
      </c>
      <c r="Q57" s="72">
        <v>0.161</v>
      </c>
      <c r="R57" s="77">
        <f>$G$57</f>
        <v>16.919999999999998</v>
      </c>
      <c r="S57" s="73">
        <f t="shared" si="44"/>
        <v>2.7241199999999997</v>
      </c>
      <c r="T57" s="27"/>
      <c r="U57" s="30">
        <f t="shared" si="1"/>
        <v>0</v>
      </c>
      <c r="V57" s="74">
        <f t="shared" si="2"/>
        <v>0</v>
      </c>
      <c r="X57" s="72">
        <v>0.161</v>
      </c>
      <c r="Y57" s="77">
        <f>$G$57</f>
        <v>16.919999999999998</v>
      </c>
      <c r="Z57" s="73">
        <f t="shared" si="45"/>
        <v>2.7241199999999997</v>
      </c>
      <c r="AA57" s="27"/>
      <c r="AB57" s="30">
        <f t="shared" si="3"/>
        <v>0</v>
      </c>
      <c r="AC57" s="74">
        <f t="shared" si="4"/>
        <v>0</v>
      </c>
      <c r="AE57" s="72">
        <v>0.161</v>
      </c>
      <c r="AF57" s="77">
        <f>$G$57</f>
        <v>16.919999999999998</v>
      </c>
      <c r="AG57" s="73">
        <f t="shared" si="46"/>
        <v>2.7241199999999997</v>
      </c>
      <c r="AH57" s="27"/>
      <c r="AI57" s="30">
        <f t="shared" si="5"/>
        <v>0</v>
      </c>
      <c r="AJ57" s="74">
        <f t="shared" si="6"/>
        <v>0</v>
      </c>
      <c r="AL57" s="72">
        <v>0.161</v>
      </c>
      <c r="AM57" s="77">
        <f>$G$57</f>
        <v>16.919999999999998</v>
      </c>
      <c r="AN57" s="73">
        <f t="shared" si="47"/>
        <v>2.7241199999999997</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94</v>
      </c>
      <c r="H58" s="73">
        <f>G58*F58</f>
        <v>8.8360000000000003</v>
      </c>
      <c r="I58" s="83"/>
      <c r="J58" s="72">
        <v>9.4E-2</v>
      </c>
      <c r="K58" s="82">
        <f>$G$58</f>
        <v>94</v>
      </c>
      <c r="L58" s="73">
        <f>K58*J58</f>
        <v>8.8360000000000003</v>
      </c>
      <c r="M58" s="83"/>
      <c r="N58" s="84">
        <f t="shared" si="41"/>
        <v>0</v>
      </c>
      <c r="O58" s="74">
        <f t="shared" si="26"/>
        <v>0</v>
      </c>
      <c r="Q58" s="72">
        <v>9.4E-2</v>
      </c>
      <c r="R58" s="82">
        <f>$G$58</f>
        <v>94</v>
      </c>
      <c r="S58" s="73">
        <f>R58*Q58</f>
        <v>8.8360000000000003</v>
      </c>
      <c r="T58" s="83"/>
      <c r="U58" s="84">
        <f t="shared" si="1"/>
        <v>0</v>
      </c>
      <c r="V58" s="74">
        <f t="shared" si="2"/>
        <v>0</v>
      </c>
      <c r="X58" s="72">
        <v>9.4E-2</v>
      </c>
      <c r="Y58" s="82">
        <f>$G$58</f>
        <v>94</v>
      </c>
      <c r="Z58" s="73">
        <f>Y58*X58</f>
        <v>8.8360000000000003</v>
      </c>
      <c r="AA58" s="83"/>
      <c r="AB58" s="84">
        <f t="shared" si="3"/>
        <v>0</v>
      </c>
      <c r="AC58" s="74">
        <f t="shared" si="4"/>
        <v>0</v>
      </c>
      <c r="AE58" s="72">
        <v>9.4E-2</v>
      </c>
      <c r="AF58" s="82">
        <f>$G$58</f>
        <v>94</v>
      </c>
      <c r="AG58" s="73">
        <f>AF58*AE58</f>
        <v>8.8360000000000003</v>
      </c>
      <c r="AH58" s="83"/>
      <c r="AI58" s="84">
        <f t="shared" si="5"/>
        <v>0</v>
      </c>
      <c r="AJ58" s="74">
        <f t="shared" si="6"/>
        <v>0</v>
      </c>
      <c r="AL58" s="72">
        <v>9.4E-2</v>
      </c>
      <c r="AM58" s="82">
        <f>$G$58</f>
        <v>94</v>
      </c>
      <c r="AN58" s="73">
        <f>AM58*AL58</f>
        <v>8.8360000000000003</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0</v>
      </c>
      <c r="H59" s="73">
        <f>G59*F59</f>
        <v>0</v>
      </c>
      <c r="I59" s="83"/>
      <c r="J59" s="72">
        <v>0.11</v>
      </c>
      <c r="K59" s="82">
        <f>$G$59</f>
        <v>0</v>
      </c>
      <c r="L59" s="73">
        <f>K59*J59</f>
        <v>0</v>
      </c>
      <c r="M59" s="83"/>
      <c r="N59" s="84">
        <f t="shared" si="41"/>
        <v>0</v>
      </c>
      <c r="O59" s="74" t="str">
        <f t="shared" si="26"/>
        <v/>
      </c>
      <c r="Q59" s="72">
        <v>0.11</v>
      </c>
      <c r="R59" s="82">
        <f>$G$59</f>
        <v>0</v>
      </c>
      <c r="S59" s="73">
        <f>R59*Q59</f>
        <v>0</v>
      </c>
      <c r="T59" s="83"/>
      <c r="U59" s="84">
        <f t="shared" si="1"/>
        <v>0</v>
      </c>
      <c r="V59" s="74" t="str">
        <f t="shared" si="2"/>
        <v/>
      </c>
      <c r="X59" s="72">
        <v>0.11</v>
      </c>
      <c r="Y59" s="82">
        <f>$G$59</f>
        <v>0</v>
      </c>
      <c r="Z59" s="73">
        <f>Y59*X59</f>
        <v>0</v>
      </c>
      <c r="AA59" s="83"/>
      <c r="AB59" s="84">
        <f t="shared" si="3"/>
        <v>0</v>
      </c>
      <c r="AC59" s="74" t="str">
        <f t="shared" si="4"/>
        <v/>
      </c>
      <c r="AE59" s="72">
        <v>0.11</v>
      </c>
      <c r="AF59" s="82">
        <f>$G$59</f>
        <v>0</v>
      </c>
      <c r="AG59" s="73">
        <f>AF59*AE59</f>
        <v>0</v>
      </c>
      <c r="AH59" s="83"/>
      <c r="AI59" s="84">
        <f t="shared" si="5"/>
        <v>0</v>
      </c>
      <c r="AJ59" s="74" t="str">
        <f t="shared" si="6"/>
        <v/>
      </c>
      <c r="AL59" s="72">
        <v>0.11</v>
      </c>
      <c r="AM59" s="82">
        <f>$G$59</f>
        <v>0</v>
      </c>
      <c r="AN59" s="73">
        <f>AM59*AL59</f>
        <v>0</v>
      </c>
      <c r="AO59" s="83"/>
      <c r="AP59" s="84">
        <f t="shared" si="7"/>
        <v>0</v>
      </c>
      <c r="AQ59" s="74" t="str">
        <f t="shared" si="8"/>
        <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19.384563168</v>
      </c>
      <c r="I61" s="100"/>
      <c r="J61" s="101"/>
      <c r="K61" s="101"/>
      <c r="L61" s="99">
        <f>SUM(L51:L57,L50)</f>
        <v>20.18275336</v>
      </c>
      <c r="M61" s="102"/>
      <c r="N61" s="103">
        <f t="shared" ref="N61" si="48">L61-H61</f>
        <v>0.79819019199999985</v>
      </c>
      <c r="O61" s="104">
        <f t="shared" ref="O61" si="49">IF((H61)=0,"",(N61/H61))</f>
        <v>4.1176589076696385E-2</v>
      </c>
      <c r="Q61" s="101"/>
      <c r="R61" s="101"/>
      <c r="S61" s="99">
        <f>SUM(S51:S57,S50)</f>
        <v>20.677200159999998</v>
      </c>
      <c r="T61" s="102"/>
      <c r="U61" s="103">
        <f t="shared" si="1"/>
        <v>0.49444679999999863</v>
      </c>
      <c r="V61" s="104">
        <f>IF((L61)=0,"",(U61/L61))</f>
        <v>2.4498481013989791E-2</v>
      </c>
      <c r="X61" s="101"/>
      <c r="Y61" s="101"/>
      <c r="Z61" s="99">
        <f>SUM(Z51:Z57,Z50)</f>
        <v>21.49350016</v>
      </c>
      <c r="AA61" s="102"/>
      <c r="AB61" s="103">
        <f t="shared" si="3"/>
        <v>0.8163000000000018</v>
      </c>
      <c r="AC61" s="104">
        <f>IF((S61)=0,"",(AB61/S61))</f>
        <v>3.9478265610599084E-2</v>
      </c>
      <c r="AE61" s="101"/>
      <c r="AF61" s="101"/>
      <c r="AG61" s="99">
        <f>SUM(AG51:AG57,AG50)</f>
        <v>21.928544160000001</v>
      </c>
      <c r="AH61" s="102"/>
      <c r="AI61" s="103">
        <f t="shared" ref="AI61:AI65" si="50">AG61-Z61</f>
        <v>0.43504400000000132</v>
      </c>
      <c r="AJ61" s="104">
        <f>IF((Z61)=0,"",(AI61/Z61))</f>
        <v>2.0240723789121617E-2</v>
      </c>
      <c r="AL61" s="101"/>
      <c r="AM61" s="101"/>
      <c r="AN61" s="99">
        <f>SUM(AN51:AN57,AN50)</f>
        <v>21.925668160000001</v>
      </c>
      <c r="AO61" s="102"/>
      <c r="AP61" s="103">
        <f t="shared" ref="AP61:AP65" si="51">AN61-AG61</f>
        <v>-2.8760000000005448E-3</v>
      </c>
      <c r="AQ61" s="104">
        <f>IF((AG61)=0,"",(AP61/AG61))</f>
        <v>-1.3115325755399097E-4</v>
      </c>
    </row>
    <row r="62" spans="2:43" x14ac:dyDescent="0.2">
      <c r="B62" s="105" t="s">
        <v>52</v>
      </c>
      <c r="C62" s="21"/>
      <c r="D62" s="21"/>
      <c r="E62" s="21"/>
      <c r="F62" s="106">
        <v>0.13</v>
      </c>
      <c r="G62" s="107"/>
      <c r="H62" s="108">
        <f>H61*F62</f>
        <v>2.5199932118400001</v>
      </c>
      <c r="I62" s="109"/>
      <c r="J62" s="110">
        <v>0.13</v>
      </c>
      <c r="K62" s="109"/>
      <c r="L62" s="111">
        <f>L61*J62</f>
        <v>2.6237579368000001</v>
      </c>
      <c r="M62" s="112"/>
      <c r="N62" s="113">
        <f t="shared" si="41"/>
        <v>0.10376472496</v>
      </c>
      <c r="O62" s="114">
        <f t="shared" si="26"/>
        <v>4.1176589076696392E-2</v>
      </c>
      <c r="Q62" s="110">
        <v>0.13</v>
      </c>
      <c r="R62" s="109"/>
      <c r="S62" s="111">
        <f>S61*Q62</f>
        <v>2.6880360207999998</v>
      </c>
      <c r="T62" s="112"/>
      <c r="U62" s="113">
        <f t="shared" si="1"/>
        <v>6.427808399999968E-2</v>
      </c>
      <c r="V62" s="114">
        <f t="shared" ref="V62:V71" si="52">IF((L62)=0,"",(U62/L62))</f>
        <v>2.4498481013989735E-2</v>
      </c>
      <c r="X62" s="110">
        <v>0.13</v>
      </c>
      <c r="Y62" s="109"/>
      <c r="Z62" s="111">
        <f>Z61*X62</f>
        <v>2.7941550207999999</v>
      </c>
      <c r="AA62" s="112"/>
      <c r="AB62" s="113">
        <f t="shared" si="3"/>
        <v>0.10611900000000007</v>
      </c>
      <c r="AC62" s="114">
        <f t="shared" ref="AC62:AC71" si="53">IF((S62)=0,"",(AB62/S62))</f>
        <v>3.9478265610599021E-2</v>
      </c>
      <c r="AE62" s="110">
        <v>0.13</v>
      </c>
      <c r="AF62" s="109"/>
      <c r="AG62" s="111">
        <f>AG61*AE62</f>
        <v>2.8507107408000003</v>
      </c>
      <c r="AH62" s="112"/>
      <c r="AI62" s="113">
        <f t="shared" si="50"/>
        <v>5.655572000000042E-2</v>
      </c>
      <c r="AJ62" s="114">
        <f t="shared" ref="AJ62:AJ71" si="54">IF((Z62)=0,"",(AI62/Z62))</f>
        <v>2.0240723789121708E-2</v>
      </c>
      <c r="AL62" s="110">
        <v>0.13</v>
      </c>
      <c r="AM62" s="109"/>
      <c r="AN62" s="111">
        <f>AN61*AL62</f>
        <v>2.8503368608000001</v>
      </c>
      <c r="AO62" s="112"/>
      <c r="AP62" s="113">
        <f t="shared" si="51"/>
        <v>-3.7388000000015964E-4</v>
      </c>
      <c r="AQ62" s="114">
        <f t="shared" ref="AQ62:AQ71" si="55">IF((AG62)=0,"",(AP62/AG62))</f>
        <v>-1.3115325755402212E-4</v>
      </c>
    </row>
    <row r="63" spans="2:43" x14ac:dyDescent="0.2">
      <c r="B63" s="115" t="s">
        <v>53</v>
      </c>
      <c r="C63" s="21"/>
      <c r="D63" s="21"/>
      <c r="E63" s="21"/>
      <c r="F63" s="116"/>
      <c r="G63" s="107"/>
      <c r="H63" s="108">
        <f>H61+H62</f>
        <v>21.904556379839999</v>
      </c>
      <c r="I63" s="109"/>
      <c r="J63" s="109"/>
      <c r="K63" s="109"/>
      <c r="L63" s="111">
        <f>L61+L62</f>
        <v>22.8065112968</v>
      </c>
      <c r="M63" s="112"/>
      <c r="N63" s="113">
        <f t="shared" si="41"/>
        <v>0.90195491696000119</v>
      </c>
      <c r="O63" s="114">
        <f t="shared" si="26"/>
        <v>4.1176589076696447E-2</v>
      </c>
      <c r="Q63" s="109"/>
      <c r="R63" s="109"/>
      <c r="S63" s="111">
        <f>S61+S62</f>
        <v>23.365236180799997</v>
      </c>
      <c r="T63" s="112"/>
      <c r="U63" s="113">
        <f t="shared" si="1"/>
        <v>0.55872488399999654</v>
      </c>
      <c r="V63" s="114">
        <f t="shared" si="52"/>
        <v>2.4498481013989704E-2</v>
      </c>
      <c r="X63" s="109"/>
      <c r="Y63" s="109"/>
      <c r="Z63" s="111">
        <f>Z61+Z62</f>
        <v>24.287655180800002</v>
      </c>
      <c r="AA63" s="112"/>
      <c r="AB63" s="113">
        <f t="shared" si="3"/>
        <v>0.92241900000000498</v>
      </c>
      <c r="AC63" s="114">
        <f t="shared" si="53"/>
        <v>3.9478265610599216E-2</v>
      </c>
      <c r="AE63" s="109"/>
      <c r="AF63" s="109"/>
      <c r="AG63" s="111">
        <f>AG61+AG62</f>
        <v>24.779254900800002</v>
      </c>
      <c r="AH63" s="112"/>
      <c r="AI63" s="113">
        <f t="shared" si="50"/>
        <v>0.49159971999999996</v>
      </c>
      <c r="AJ63" s="114">
        <f t="shared" si="54"/>
        <v>2.0240723789121555E-2</v>
      </c>
      <c r="AL63" s="109"/>
      <c r="AM63" s="109"/>
      <c r="AN63" s="111">
        <f>AN61+AN62</f>
        <v>24.7760050208</v>
      </c>
      <c r="AO63" s="112"/>
      <c r="AP63" s="113">
        <f t="shared" si="51"/>
        <v>-3.2498800000020367E-3</v>
      </c>
      <c r="AQ63" s="114">
        <f t="shared" si="55"/>
        <v>-1.3115325755404833E-4</v>
      </c>
    </row>
    <row r="64" spans="2:43" ht="15.75" customHeight="1" x14ac:dyDescent="0.2">
      <c r="B64" s="267" t="s">
        <v>54</v>
      </c>
      <c r="C64" s="267"/>
      <c r="D64" s="267"/>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2:43" ht="13.5" thickBot="1" x14ac:dyDescent="0.25">
      <c r="B65" s="268" t="s">
        <v>55</v>
      </c>
      <c r="C65" s="268"/>
      <c r="D65" s="268"/>
      <c r="E65" s="120"/>
      <c r="F65" s="121"/>
      <c r="G65" s="122"/>
      <c r="H65" s="123">
        <f>H63+H64</f>
        <v>21.904556379839999</v>
      </c>
      <c r="I65" s="124"/>
      <c r="J65" s="124"/>
      <c r="K65" s="124"/>
      <c r="L65" s="125">
        <f>L63+L64</f>
        <v>22.8065112968</v>
      </c>
      <c r="M65" s="126"/>
      <c r="N65" s="127">
        <f t="shared" si="41"/>
        <v>0.90195491696000119</v>
      </c>
      <c r="O65" s="128">
        <f t="shared" si="26"/>
        <v>4.1176589076696447E-2</v>
      </c>
      <c r="Q65" s="124"/>
      <c r="R65" s="124"/>
      <c r="S65" s="125">
        <f>S63+S64</f>
        <v>23.365236180799997</v>
      </c>
      <c r="T65" s="126"/>
      <c r="U65" s="127">
        <f t="shared" si="1"/>
        <v>0.55872488399999654</v>
      </c>
      <c r="V65" s="128">
        <f t="shared" si="52"/>
        <v>2.4498481013989704E-2</v>
      </c>
      <c r="X65" s="124"/>
      <c r="Y65" s="124"/>
      <c r="Z65" s="125">
        <f>Z63+Z64</f>
        <v>24.287655180800002</v>
      </c>
      <c r="AA65" s="126"/>
      <c r="AB65" s="127">
        <f t="shared" si="3"/>
        <v>0.92241900000000498</v>
      </c>
      <c r="AC65" s="128">
        <f t="shared" si="53"/>
        <v>3.9478265610599216E-2</v>
      </c>
      <c r="AE65" s="124"/>
      <c r="AF65" s="124"/>
      <c r="AG65" s="125">
        <f>AG63+AG64</f>
        <v>24.779254900800002</v>
      </c>
      <c r="AH65" s="126"/>
      <c r="AI65" s="127">
        <f t="shared" si="50"/>
        <v>0.49159971999999996</v>
      </c>
      <c r="AJ65" s="128">
        <f t="shared" si="54"/>
        <v>2.0240723789121555E-2</v>
      </c>
      <c r="AL65" s="124"/>
      <c r="AM65" s="124"/>
      <c r="AN65" s="125">
        <f>AN63+AN64</f>
        <v>24.7760050208</v>
      </c>
      <c r="AO65" s="126"/>
      <c r="AP65" s="127">
        <f t="shared" si="51"/>
        <v>-3.2498800000020367E-3</v>
      </c>
      <c r="AQ65" s="128">
        <f t="shared" si="55"/>
        <v>-1.3115325755404833E-4</v>
      </c>
    </row>
    <row r="66" spans="2: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2:43" s="85" customFormat="1" x14ac:dyDescent="0.2">
      <c r="B67" s="136" t="s">
        <v>56</v>
      </c>
      <c r="C67" s="79"/>
      <c r="D67" s="79"/>
      <c r="E67" s="79"/>
      <c r="F67" s="137"/>
      <c r="G67" s="138"/>
      <c r="H67" s="139">
        <f>SUM(H58:H59,H50,H51:H54)</f>
        <v>18.619403168000005</v>
      </c>
      <c r="I67" s="140"/>
      <c r="J67" s="141"/>
      <c r="K67" s="141"/>
      <c r="L67" s="139">
        <f>SUM(L58:L59,L50,L51:L54)</f>
        <v>19.417593360000001</v>
      </c>
      <c r="M67" s="142"/>
      <c r="N67" s="143">
        <f t="shared" ref="N67:N71" si="56">L67-H67</f>
        <v>0.7981901919999963</v>
      </c>
      <c r="O67" s="104">
        <f t="shared" ref="O67:O71" si="57">IF((H67)=0,"",(N67/H67))</f>
        <v>4.2868731333547551E-2</v>
      </c>
      <c r="Q67" s="141"/>
      <c r="R67" s="141"/>
      <c r="S67" s="139">
        <f>SUM(S58:S59,S50,S51:S54)</f>
        <v>19.912040160000007</v>
      </c>
      <c r="T67" s="142"/>
      <c r="U67" s="143">
        <f t="shared" si="1"/>
        <v>0.49444680000000574</v>
      </c>
      <c r="V67" s="104">
        <f t="shared" si="52"/>
        <v>2.5463855938942462E-2</v>
      </c>
      <c r="X67" s="141"/>
      <c r="Y67" s="141"/>
      <c r="Z67" s="139">
        <f>SUM(Z58:Z59,Z50,Z51:Z54)</f>
        <v>20.728340160000005</v>
      </c>
      <c r="AA67" s="142"/>
      <c r="AB67" s="143">
        <f t="shared" si="3"/>
        <v>0.81629999999999825</v>
      </c>
      <c r="AC67" s="104">
        <f t="shared" si="53"/>
        <v>4.0995296988191592E-2</v>
      </c>
      <c r="AE67" s="141"/>
      <c r="AF67" s="141"/>
      <c r="AG67" s="139">
        <f>SUM(AG58:AG59,AG50,AG51:AG54)</f>
        <v>21.163384160000003</v>
      </c>
      <c r="AH67" s="142"/>
      <c r="AI67" s="143">
        <f t="shared" ref="AI67:AI71" si="58">AG67-Z67</f>
        <v>0.43504399999999777</v>
      </c>
      <c r="AJ67" s="104">
        <f t="shared" si="54"/>
        <v>2.0987884058344092E-2</v>
      </c>
      <c r="AL67" s="141"/>
      <c r="AM67" s="141"/>
      <c r="AN67" s="139">
        <f>SUM(AN58:AN59,AN50,AN51:AN54)</f>
        <v>21.160508160000003</v>
      </c>
      <c r="AO67" s="142"/>
      <c r="AP67" s="143">
        <f t="shared" ref="AP67:AP71" si="59">AN67-AG67</f>
        <v>-2.8760000000005448E-3</v>
      </c>
      <c r="AQ67" s="104">
        <f t="shared" si="55"/>
        <v>-1.3589509023024531E-4</v>
      </c>
    </row>
    <row r="68" spans="2:43" s="85" customFormat="1" x14ac:dyDescent="0.2">
      <c r="B68" s="144" t="s">
        <v>52</v>
      </c>
      <c r="C68" s="79"/>
      <c r="D68" s="79"/>
      <c r="E68" s="79"/>
      <c r="F68" s="145">
        <v>0.13</v>
      </c>
      <c r="G68" s="138"/>
      <c r="H68" s="146">
        <f>H67*F68</f>
        <v>2.4205224118400008</v>
      </c>
      <c r="I68" s="147"/>
      <c r="J68" s="148">
        <v>0.13</v>
      </c>
      <c r="K68" s="149"/>
      <c r="L68" s="150">
        <f>L67*J68</f>
        <v>2.5242871368000004</v>
      </c>
      <c r="M68" s="151"/>
      <c r="N68" s="152">
        <f t="shared" si="56"/>
        <v>0.10376472495999955</v>
      </c>
      <c r="O68" s="114">
        <f t="shared" si="57"/>
        <v>4.2868731333547558E-2</v>
      </c>
      <c r="Q68" s="148">
        <v>0.13</v>
      </c>
      <c r="R68" s="149"/>
      <c r="S68" s="150">
        <f>S67*Q68</f>
        <v>2.588565220800001</v>
      </c>
      <c r="T68" s="151"/>
      <c r="U68" s="152">
        <f t="shared" si="1"/>
        <v>6.4278084000000568E-2</v>
      </c>
      <c r="V68" s="114">
        <f t="shared" si="52"/>
        <v>2.546385593894239E-2</v>
      </c>
      <c r="X68" s="148">
        <v>0.13</v>
      </c>
      <c r="Y68" s="149"/>
      <c r="Z68" s="150">
        <f>Z67*X68</f>
        <v>2.6946842208000006</v>
      </c>
      <c r="AA68" s="151"/>
      <c r="AB68" s="152">
        <f t="shared" si="3"/>
        <v>0.10611899999999963</v>
      </c>
      <c r="AC68" s="114">
        <f t="shared" si="53"/>
        <v>4.0995296988191536E-2</v>
      </c>
      <c r="AE68" s="148">
        <v>0.13</v>
      </c>
      <c r="AF68" s="149"/>
      <c r="AG68" s="150">
        <f>AG67*AE68</f>
        <v>2.7512399408000006</v>
      </c>
      <c r="AH68" s="151"/>
      <c r="AI68" s="152">
        <f t="shared" si="58"/>
        <v>5.6555719999999976E-2</v>
      </c>
      <c r="AJ68" s="114">
        <f t="shared" si="54"/>
        <v>2.0987884058344192E-2</v>
      </c>
      <c r="AL68" s="148">
        <v>0.13</v>
      </c>
      <c r="AM68" s="149"/>
      <c r="AN68" s="150">
        <f>AN67*AL68</f>
        <v>2.7508660608000004</v>
      </c>
      <c r="AO68" s="151"/>
      <c r="AP68" s="152">
        <f t="shared" si="59"/>
        <v>-3.7388000000015964E-4</v>
      </c>
      <c r="AQ68" s="114">
        <f t="shared" si="55"/>
        <v>-1.3589509023027759E-4</v>
      </c>
    </row>
    <row r="69" spans="2:43" s="85" customFormat="1" x14ac:dyDescent="0.2">
      <c r="B69" s="153" t="s">
        <v>53</v>
      </c>
      <c r="C69" s="79"/>
      <c r="D69" s="79"/>
      <c r="E69" s="79"/>
      <c r="F69" s="154"/>
      <c r="G69" s="155"/>
      <c r="H69" s="146">
        <f>H67+H68</f>
        <v>21.039925579840006</v>
      </c>
      <c r="I69" s="147"/>
      <c r="J69" s="147"/>
      <c r="K69" s="147"/>
      <c r="L69" s="150">
        <f>L67+L68</f>
        <v>21.941880496800003</v>
      </c>
      <c r="M69" s="151"/>
      <c r="N69" s="152">
        <f t="shared" si="56"/>
        <v>0.90195491695999763</v>
      </c>
      <c r="O69" s="114">
        <f t="shared" si="57"/>
        <v>4.2868731333547634E-2</v>
      </c>
      <c r="Q69" s="147"/>
      <c r="R69" s="147"/>
      <c r="S69" s="150">
        <f>S67+S68</f>
        <v>22.500605380800007</v>
      </c>
      <c r="T69" s="151"/>
      <c r="U69" s="152">
        <f t="shared" si="1"/>
        <v>0.55872488400000364</v>
      </c>
      <c r="V69" s="114">
        <f t="shared" si="52"/>
        <v>2.5463855938942331E-2</v>
      </c>
      <c r="X69" s="147"/>
      <c r="Y69" s="147"/>
      <c r="Z69" s="150">
        <f>Z67+Z68</f>
        <v>23.423024380800005</v>
      </c>
      <c r="AA69" s="151"/>
      <c r="AB69" s="152">
        <f t="shared" si="3"/>
        <v>0.92241899999999788</v>
      </c>
      <c r="AC69" s="114">
        <f t="shared" si="53"/>
        <v>4.0995296988191585E-2</v>
      </c>
      <c r="AE69" s="147"/>
      <c r="AF69" s="147"/>
      <c r="AG69" s="150">
        <f>AG67+AG68</f>
        <v>23.914624100800005</v>
      </c>
      <c r="AH69" s="151"/>
      <c r="AI69" s="152">
        <f t="shared" si="58"/>
        <v>0.49159971999999996</v>
      </c>
      <c r="AJ69" s="114">
        <f t="shared" si="54"/>
        <v>2.0987884058344199E-2</v>
      </c>
      <c r="AL69" s="147"/>
      <c r="AM69" s="147"/>
      <c r="AN69" s="150">
        <f>AN67+AN68</f>
        <v>23.911374220800003</v>
      </c>
      <c r="AO69" s="151"/>
      <c r="AP69" s="152">
        <f t="shared" si="59"/>
        <v>-3.2498800000020367E-3</v>
      </c>
      <c r="AQ69" s="114">
        <f t="shared" si="55"/>
        <v>-1.3589509023030473E-4</v>
      </c>
    </row>
    <row r="70" spans="2:43" s="85" customFormat="1" ht="15.75" customHeight="1" x14ac:dyDescent="0.2">
      <c r="B70" s="269" t="s">
        <v>54</v>
      </c>
      <c r="C70" s="269"/>
      <c r="D70" s="269"/>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2:43" s="85" customFormat="1" ht="13.5" thickBot="1" x14ac:dyDescent="0.25">
      <c r="B71" s="266" t="s">
        <v>57</v>
      </c>
      <c r="C71" s="266"/>
      <c r="D71" s="266"/>
      <c r="E71" s="158"/>
      <c r="F71" s="159"/>
      <c r="G71" s="160"/>
      <c r="H71" s="161">
        <f>SUM(H69:H70)</f>
        <v>21.039925579840006</v>
      </c>
      <c r="I71" s="162"/>
      <c r="J71" s="162"/>
      <c r="K71" s="162"/>
      <c r="L71" s="163">
        <f>SUM(L69:L70)</f>
        <v>21.941880496800003</v>
      </c>
      <c r="M71" s="164"/>
      <c r="N71" s="165">
        <f t="shared" si="56"/>
        <v>0.90195491695999763</v>
      </c>
      <c r="O71" s="166">
        <f t="shared" si="57"/>
        <v>4.2868731333547634E-2</v>
      </c>
      <c r="Q71" s="162"/>
      <c r="R71" s="162"/>
      <c r="S71" s="163">
        <f>SUM(S69:S70)</f>
        <v>22.500605380800007</v>
      </c>
      <c r="T71" s="164"/>
      <c r="U71" s="165">
        <f t="shared" si="1"/>
        <v>0.55872488400000364</v>
      </c>
      <c r="V71" s="166">
        <f t="shared" si="52"/>
        <v>2.5463855938942331E-2</v>
      </c>
      <c r="X71" s="162"/>
      <c r="Y71" s="162"/>
      <c r="Z71" s="163">
        <f>SUM(Z69:Z70)</f>
        <v>23.423024380800005</v>
      </c>
      <c r="AA71" s="164"/>
      <c r="AB71" s="165">
        <f t="shared" si="3"/>
        <v>0.92241899999999788</v>
      </c>
      <c r="AC71" s="166">
        <f t="shared" si="53"/>
        <v>4.0995296988191585E-2</v>
      </c>
      <c r="AE71" s="162"/>
      <c r="AF71" s="162"/>
      <c r="AG71" s="163">
        <f>SUM(AG69:AG70)</f>
        <v>23.914624100800005</v>
      </c>
      <c r="AH71" s="164"/>
      <c r="AI71" s="165">
        <f t="shared" si="58"/>
        <v>0.49159971999999996</v>
      </c>
      <c r="AJ71" s="166">
        <f t="shared" si="54"/>
        <v>2.0987884058344199E-2</v>
      </c>
      <c r="AL71" s="162"/>
      <c r="AM71" s="162"/>
      <c r="AN71" s="163">
        <f>SUM(AN69:AN70)</f>
        <v>23.911374220800003</v>
      </c>
      <c r="AO71" s="164"/>
      <c r="AP71" s="165">
        <f t="shared" si="59"/>
        <v>-3.2498800000020367E-3</v>
      </c>
      <c r="AQ71" s="166">
        <f t="shared" si="55"/>
        <v>-1.3589509023030473E-4</v>
      </c>
    </row>
    <row r="72" spans="2: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2:43" x14ac:dyDescent="0.2">
      <c r="L73" s="173"/>
      <c r="S73" s="173"/>
      <c r="Z73" s="173"/>
      <c r="AG73" s="173"/>
      <c r="AN73" s="173"/>
    </row>
    <row r="74" spans="2: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5" spans="2:43" ht="13.5" thickBot="1" x14ac:dyDescent="0.25"/>
    <row r="76" spans="2:43" ht="8.25" customHeight="1" thickBot="1" x14ac:dyDescent="0.25">
      <c r="B76" s="86"/>
      <c r="C76" s="87"/>
      <c r="D76" s="88"/>
      <c r="E76" s="87"/>
      <c r="F76" s="89"/>
      <c r="G76" s="90"/>
      <c r="H76" s="91"/>
      <c r="I76" s="92"/>
      <c r="J76" s="89"/>
      <c r="K76" s="93"/>
      <c r="L76" s="91"/>
      <c r="M76" s="92"/>
      <c r="N76" s="94"/>
      <c r="O76" s="95"/>
      <c r="Q76" s="89"/>
      <c r="R76" s="93"/>
      <c r="S76" s="91"/>
      <c r="T76" s="92"/>
      <c r="U76" s="94"/>
      <c r="V76" s="95"/>
      <c r="X76" s="89"/>
      <c r="Y76" s="93"/>
      <c r="Z76" s="91"/>
      <c r="AA76" s="92"/>
      <c r="AB76" s="94"/>
      <c r="AC76" s="95"/>
      <c r="AE76" s="89"/>
      <c r="AF76" s="93"/>
      <c r="AG76" s="91"/>
      <c r="AH76" s="92"/>
      <c r="AI76" s="94"/>
      <c r="AJ76" s="95"/>
      <c r="AL76" s="89"/>
      <c r="AM76" s="93"/>
      <c r="AN76" s="91"/>
      <c r="AO76" s="92"/>
      <c r="AP76" s="94"/>
      <c r="AQ76" s="95"/>
    </row>
    <row r="77" spans="2:43" x14ac:dyDescent="0.2">
      <c r="B77" s="96" t="s">
        <v>51</v>
      </c>
      <c r="C77" s="21"/>
      <c r="D77" s="21"/>
      <c r="E77" s="21"/>
      <c r="F77" s="97"/>
      <c r="G77" s="98"/>
      <c r="H77" s="99">
        <f>+H61-H31-H40-H41</f>
        <v>19.384563168</v>
      </c>
      <c r="I77" s="100"/>
      <c r="J77" s="101"/>
      <c r="K77" s="101"/>
      <c r="L77" s="99">
        <f>+L61-L31-L40-L41</f>
        <v>20.141684960000003</v>
      </c>
      <c r="M77" s="102"/>
      <c r="N77" s="103">
        <f t="shared" ref="N77:N81" si="60">L77-H77</f>
        <v>0.75712179200000307</v>
      </c>
      <c r="O77" s="104">
        <f t="shared" ref="O77:O81" si="61">IF((H77)=0,"",(N77/H77))</f>
        <v>3.9057975433248779E-2</v>
      </c>
      <c r="Q77" s="101"/>
      <c r="R77" s="101"/>
      <c r="S77" s="99">
        <f>+S61-S31-S40-S41</f>
        <v>20.677200159999998</v>
      </c>
      <c r="T77" s="102"/>
      <c r="U77" s="103">
        <f t="shared" ref="U77:U81" si="62">S77-L77</f>
        <v>0.53551519999999542</v>
      </c>
      <c r="V77" s="104">
        <f>IF((L77)=0,"",(U77/L77))</f>
        <v>2.658740820658707E-2</v>
      </c>
      <c r="X77" s="101"/>
      <c r="Y77" s="101"/>
      <c r="Z77" s="99">
        <f>+Z61-Z31-Z40-Z41</f>
        <v>21.49350016</v>
      </c>
      <c r="AA77" s="102"/>
      <c r="AB77" s="103">
        <f t="shared" ref="AB77:AB81" si="63">Z77-S77</f>
        <v>0.8163000000000018</v>
      </c>
      <c r="AC77" s="104">
        <f>IF((S77)=0,"",(AB77/S77))</f>
        <v>3.9478265610599084E-2</v>
      </c>
      <c r="AE77" s="101"/>
      <c r="AF77" s="101"/>
      <c r="AG77" s="99">
        <f>+AG61-AG31-AG40-AG41</f>
        <v>21.928544160000001</v>
      </c>
      <c r="AH77" s="102"/>
      <c r="AI77" s="103">
        <f t="shared" ref="AI77:AI81" si="64">AG77-Z77</f>
        <v>0.43504400000000132</v>
      </c>
      <c r="AJ77" s="104">
        <f>IF((Z77)=0,"",(AI77/Z77))</f>
        <v>2.0240723789121617E-2</v>
      </c>
      <c r="AL77" s="101"/>
      <c r="AM77" s="101"/>
      <c r="AN77" s="99">
        <f>+AN61-AN31-AN40-AN41</f>
        <v>21.925668160000001</v>
      </c>
      <c r="AO77" s="102"/>
      <c r="AP77" s="103">
        <f t="shared" ref="AP77:AP81" si="65">AN77-AG77</f>
        <v>-2.8760000000005448E-3</v>
      </c>
      <c r="AQ77" s="104">
        <f>IF((AG77)=0,"",(AP77/AG77))</f>
        <v>-1.3115325755399097E-4</v>
      </c>
    </row>
    <row r="78" spans="2:43" x14ac:dyDescent="0.2">
      <c r="B78" s="105" t="s">
        <v>52</v>
      </c>
      <c r="C78" s="21"/>
      <c r="D78" s="21"/>
      <c r="E78" s="21"/>
      <c r="F78" s="106">
        <v>0.13</v>
      </c>
      <c r="G78" s="107"/>
      <c r="H78" s="108">
        <f>H77*F78</f>
        <v>2.5199932118400001</v>
      </c>
      <c r="I78" s="109"/>
      <c r="J78" s="110">
        <v>0.13</v>
      </c>
      <c r="K78" s="109"/>
      <c r="L78" s="111">
        <f>L77*J78</f>
        <v>2.6184190448000004</v>
      </c>
      <c r="M78" s="112"/>
      <c r="N78" s="113">
        <f t="shared" si="60"/>
        <v>9.8425832960000292E-2</v>
      </c>
      <c r="O78" s="114">
        <f t="shared" si="61"/>
        <v>3.905797543324873E-2</v>
      </c>
      <c r="Q78" s="110">
        <v>0.13</v>
      </c>
      <c r="R78" s="109"/>
      <c r="S78" s="111">
        <f>S77*Q78</f>
        <v>2.6880360207999998</v>
      </c>
      <c r="T78" s="112"/>
      <c r="U78" s="113">
        <f t="shared" si="62"/>
        <v>6.9616975999999386E-2</v>
      </c>
      <c r="V78" s="114">
        <f t="shared" ref="V78:V81" si="66">IF((L78)=0,"",(U78/L78))</f>
        <v>2.6587408206587063E-2</v>
      </c>
      <c r="X78" s="110">
        <v>0.13</v>
      </c>
      <c r="Y78" s="109"/>
      <c r="Z78" s="111">
        <f>Z77*X78</f>
        <v>2.7941550207999999</v>
      </c>
      <c r="AA78" s="112"/>
      <c r="AB78" s="113">
        <f t="shared" si="63"/>
        <v>0.10611900000000007</v>
      </c>
      <c r="AC78" s="114">
        <f t="shared" ref="AC78:AC81" si="67">IF((S78)=0,"",(AB78/S78))</f>
        <v>3.9478265610599021E-2</v>
      </c>
      <c r="AE78" s="110">
        <v>0.13</v>
      </c>
      <c r="AF78" s="109"/>
      <c r="AG78" s="111">
        <f>AG77*AE78</f>
        <v>2.8507107408000003</v>
      </c>
      <c r="AH78" s="112"/>
      <c r="AI78" s="113">
        <f t="shared" si="64"/>
        <v>5.655572000000042E-2</v>
      </c>
      <c r="AJ78" s="114">
        <f t="shared" ref="AJ78:AJ81" si="68">IF((Z78)=0,"",(AI78/Z78))</f>
        <v>2.0240723789121708E-2</v>
      </c>
      <c r="AL78" s="110">
        <v>0.13</v>
      </c>
      <c r="AM78" s="109"/>
      <c r="AN78" s="111">
        <f>AN77*AL78</f>
        <v>2.8503368608000001</v>
      </c>
      <c r="AO78" s="112"/>
      <c r="AP78" s="113">
        <f t="shared" si="65"/>
        <v>-3.7388000000015964E-4</v>
      </c>
      <c r="AQ78" s="114">
        <f t="shared" ref="AQ78:AQ81" si="69">IF((AG78)=0,"",(AP78/AG78))</f>
        <v>-1.3115325755402212E-4</v>
      </c>
    </row>
    <row r="79" spans="2:43" x14ac:dyDescent="0.2">
      <c r="B79" s="115" t="s">
        <v>53</v>
      </c>
      <c r="C79" s="21"/>
      <c r="D79" s="21"/>
      <c r="E79" s="21"/>
      <c r="F79" s="116"/>
      <c r="G79" s="107"/>
      <c r="H79" s="108">
        <f>H77+H78</f>
        <v>21.904556379839999</v>
      </c>
      <c r="I79" s="109"/>
      <c r="J79" s="109"/>
      <c r="K79" s="109"/>
      <c r="L79" s="111">
        <f>L77+L78</f>
        <v>22.760104004800002</v>
      </c>
      <c r="M79" s="112"/>
      <c r="N79" s="113">
        <f t="shared" si="60"/>
        <v>0.85554762496000336</v>
      </c>
      <c r="O79" s="114">
        <f t="shared" si="61"/>
        <v>3.9057975433248772E-2</v>
      </c>
      <c r="Q79" s="109"/>
      <c r="R79" s="109"/>
      <c r="S79" s="111">
        <f>S77+S78</f>
        <v>23.365236180799997</v>
      </c>
      <c r="T79" s="112"/>
      <c r="U79" s="113">
        <f t="shared" si="62"/>
        <v>0.60513217599999436</v>
      </c>
      <c r="V79" s="114">
        <f t="shared" si="66"/>
        <v>2.6587408206587049E-2</v>
      </c>
      <c r="X79" s="109"/>
      <c r="Y79" s="109"/>
      <c r="Z79" s="111">
        <f>Z77+Z78</f>
        <v>24.287655180800002</v>
      </c>
      <c r="AA79" s="112"/>
      <c r="AB79" s="113">
        <f t="shared" si="63"/>
        <v>0.92241900000000498</v>
      </c>
      <c r="AC79" s="114">
        <f t="shared" si="67"/>
        <v>3.9478265610599216E-2</v>
      </c>
      <c r="AE79" s="109"/>
      <c r="AF79" s="109"/>
      <c r="AG79" s="111">
        <f>AG77+AG78</f>
        <v>24.779254900800002</v>
      </c>
      <c r="AH79" s="112"/>
      <c r="AI79" s="113">
        <f t="shared" si="64"/>
        <v>0.49159971999999996</v>
      </c>
      <c r="AJ79" s="114">
        <f t="shared" si="68"/>
        <v>2.0240723789121555E-2</v>
      </c>
      <c r="AL79" s="109"/>
      <c r="AM79" s="109"/>
      <c r="AN79" s="111">
        <f>AN77+AN78</f>
        <v>24.7760050208</v>
      </c>
      <c r="AO79" s="112"/>
      <c r="AP79" s="113">
        <f t="shared" si="65"/>
        <v>-3.2498800000020367E-3</v>
      </c>
      <c r="AQ79" s="114">
        <f t="shared" si="69"/>
        <v>-1.3115325755404833E-4</v>
      </c>
    </row>
    <row r="80" spans="2:43" ht="15.75" customHeight="1" x14ac:dyDescent="0.2">
      <c r="B80" s="267" t="s">
        <v>54</v>
      </c>
      <c r="C80" s="267"/>
      <c r="D80" s="267"/>
      <c r="E80" s="21"/>
      <c r="F80" s="116"/>
      <c r="G80" s="107"/>
      <c r="H80" s="117">
        <f>ROUND(-H79*10%,2)</f>
        <v>-2.19</v>
      </c>
      <c r="I80" s="109"/>
      <c r="J80" s="109"/>
      <c r="K80" s="109"/>
      <c r="L80" s="118">
        <f>ROUND(-L79*10%,2)</f>
        <v>-2.2799999999999998</v>
      </c>
      <c r="M80" s="112"/>
      <c r="N80" s="118">
        <f t="shared" si="60"/>
        <v>-8.9999999999999858E-2</v>
      </c>
      <c r="O80" s="119">
        <f t="shared" si="61"/>
        <v>4.1095890410958839E-2</v>
      </c>
      <c r="Q80" s="109"/>
      <c r="R80" s="109"/>
      <c r="S80" s="118">
        <f>ROUND(-S79*10%,2)</f>
        <v>-2.34</v>
      </c>
      <c r="T80" s="112"/>
      <c r="U80" s="118">
        <f t="shared" si="62"/>
        <v>-6.0000000000000053E-2</v>
      </c>
      <c r="V80" s="119">
        <f t="shared" si="66"/>
        <v>2.6315789473684237E-2</v>
      </c>
      <c r="X80" s="109"/>
      <c r="Y80" s="109"/>
      <c r="Z80" s="118">
        <f>ROUND(-Z79*10%,2)</f>
        <v>-2.4300000000000002</v>
      </c>
      <c r="AA80" s="112"/>
      <c r="AB80" s="118">
        <f t="shared" si="63"/>
        <v>-9.0000000000000302E-2</v>
      </c>
      <c r="AC80" s="119">
        <f t="shared" si="67"/>
        <v>3.8461538461538596E-2</v>
      </c>
      <c r="AE80" s="109"/>
      <c r="AF80" s="109"/>
      <c r="AG80" s="118">
        <f>ROUND(-AG79*10%,2)</f>
        <v>-2.48</v>
      </c>
      <c r="AH80" s="112"/>
      <c r="AI80" s="118">
        <f t="shared" si="64"/>
        <v>-4.9999999999999822E-2</v>
      </c>
      <c r="AJ80" s="119">
        <f t="shared" si="68"/>
        <v>2.0576131687242726E-2</v>
      </c>
      <c r="AL80" s="109"/>
      <c r="AM80" s="109"/>
      <c r="AN80" s="118">
        <f>ROUND(-AN79*10%,2)</f>
        <v>-2.48</v>
      </c>
      <c r="AO80" s="112"/>
      <c r="AP80" s="118">
        <f t="shared" si="65"/>
        <v>0</v>
      </c>
      <c r="AQ80" s="119">
        <f t="shared" si="69"/>
        <v>0</v>
      </c>
    </row>
    <row r="81" spans="1:43" x14ac:dyDescent="0.2">
      <c r="B81" s="268" t="s">
        <v>55</v>
      </c>
      <c r="C81" s="268"/>
      <c r="D81" s="268"/>
      <c r="E81" s="120"/>
      <c r="F81" s="121"/>
      <c r="G81" s="122"/>
      <c r="H81" s="123">
        <f>H79+H80</f>
        <v>19.714556379839998</v>
      </c>
      <c r="I81" s="124"/>
      <c r="J81" s="124"/>
      <c r="K81" s="124"/>
      <c r="L81" s="125">
        <f>L79+L80</f>
        <v>20.480104004800001</v>
      </c>
      <c r="M81" s="126"/>
      <c r="N81" s="127">
        <f t="shared" si="60"/>
        <v>0.7655476249600035</v>
      </c>
      <c r="O81" s="128">
        <f t="shared" si="61"/>
        <v>3.8831592768825807E-2</v>
      </c>
      <c r="Q81" s="124"/>
      <c r="R81" s="124"/>
      <c r="S81" s="125">
        <f>S79+S80</f>
        <v>21.025236180799997</v>
      </c>
      <c r="T81" s="126"/>
      <c r="U81" s="127">
        <f t="shared" si="62"/>
        <v>0.54513217599999564</v>
      </c>
      <c r="V81" s="128">
        <f t="shared" si="66"/>
        <v>2.6617646857273327E-2</v>
      </c>
      <c r="X81" s="124"/>
      <c r="Y81" s="124"/>
      <c r="Z81" s="125">
        <f>Z79+Z80</f>
        <v>21.857655180800002</v>
      </c>
      <c r="AA81" s="126"/>
      <c r="AB81" s="127">
        <f t="shared" si="63"/>
        <v>0.83241900000000513</v>
      </c>
      <c r="AC81" s="128">
        <f t="shared" si="67"/>
        <v>3.9591422081629718E-2</v>
      </c>
      <c r="AE81" s="124"/>
      <c r="AF81" s="124"/>
      <c r="AG81" s="125">
        <f>AG79+AG80</f>
        <v>22.299254900800001</v>
      </c>
      <c r="AH81" s="126"/>
      <c r="AI81" s="127">
        <f t="shared" si="64"/>
        <v>0.44159971999999925</v>
      </c>
      <c r="AJ81" s="128">
        <f t="shared" si="68"/>
        <v>2.0203435196832327E-2</v>
      </c>
      <c r="AL81" s="124"/>
      <c r="AM81" s="124"/>
      <c r="AN81" s="125">
        <f>AN79+AN80</f>
        <v>22.296005020799999</v>
      </c>
      <c r="AO81" s="126"/>
      <c r="AP81" s="127">
        <f t="shared" si="65"/>
        <v>-3.2498800000020367E-3</v>
      </c>
      <c r="AQ81" s="128">
        <f t="shared" si="69"/>
        <v>-1.4573939866867233E-4</v>
      </c>
    </row>
    <row r="82" spans="1:43" ht="15.75" customHeight="1" x14ac:dyDescent="0.2">
      <c r="A82" s="175" t="s">
        <v>59</v>
      </c>
    </row>
    <row r="83" spans="1:43" ht="13.5" customHeight="1" x14ac:dyDescent="0.2"/>
    <row r="84" spans="1:43" ht="8.25" customHeight="1" x14ac:dyDescent="0.2">
      <c r="A84" s="6" t="s">
        <v>60</v>
      </c>
    </row>
    <row r="85" spans="1:43" x14ac:dyDescent="0.2">
      <c r="A85" s="6" t="s">
        <v>61</v>
      </c>
    </row>
    <row r="87" spans="1:43" x14ac:dyDescent="0.2">
      <c r="A87" s="11" t="s">
        <v>62</v>
      </c>
    </row>
    <row r="88" spans="1:43" x14ac:dyDescent="0.2">
      <c r="A88" s="11" t="s">
        <v>63</v>
      </c>
    </row>
    <row r="90" spans="1:43" x14ac:dyDescent="0.2">
      <c r="A90" s="6" t="s">
        <v>64</v>
      </c>
    </row>
    <row r="91" spans="1:43" x14ac:dyDescent="0.2">
      <c r="A91" s="6" t="s">
        <v>65</v>
      </c>
    </row>
    <row r="92" spans="1:43" x14ac:dyDescent="0.2">
      <c r="A92" s="6" t="s">
        <v>66</v>
      </c>
    </row>
    <row r="93" spans="1:43" x14ac:dyDescent="0.2">
      <c r="A93" s="6" t="s">
        <v>67</v>
      </c>
    </row>
    <row r="94" spans="1:43" x14ac:dyDescent="0.2">
      <c r="A94" s="6" t="s">
        <v>68</v>
      </c>
    </row>
    <row r="96" spans="1:43" x14ac:dyDescent="0.2">
      <c r="A96" s="176"/>
      <c r="B96" s="6" t="s">
        <v>69</v>
      </c>
    </row>
    <row r="98" spans="2:2" x14ac:dyDescent="0.2">
      <c r="B98" s="177" t="s">
        <v>70</v>
      </c>
    </row>
  </sheetData>
  <sheetProtection selectLockedCells="1"/>
  <mergeCells count="30">
    <mergeCell ref="AJ21:AJ22"/>
    <mergeCell ref="AP21:AP22"/>
    <mergeCell ref="AQ21:AQ22"/>
    <mergeCell ref="B64:D64"/>
    <mergeCell ref="B65:D65"/>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80:D80"/>
    <mergeCell ref="B81:D81"/>
    <mergeCell ref="A3:K3"/>
    <mergeCell ref="D14:O14"/>
    <mergeCell ref="F20:H20"/>
    <mergeCell ref="J20:L20"/>
    <mergeCell ref="N20:O20"/>
    <mergeCell ref="B71:D71"/>
    <mergeCell ref="B70:D70"/>
  </mergeCells>
  <dataValidations count="4">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D76">
      <formula1>"Monthly, per kWh, per kW"</formula1>
    </dataValidation>
    <dataValidation type="list" allowBlank="1" showInputMessage="1" showErrorMessage="1" sqref="E48:E49 E72 E66 E51:E60 E23:E38 E40:E46">
      <formula1>#REF!</formula1>
    </dataValidation>
    <dataValidation type="list" allowBlank="1" showInputMessage="1" showErrorMessage="1" sqref="E76">
      <formula1>#REF!</formula1>
    </dataValidation>
  </dataValidations>
  <pageMargins left="0.74803149606299213" right="0.74803149606299213" top="0.98425196850393704" bottom="0.98425196850393704" header="0.51181102362204722" footer="0.51181102362204722"/>
  <pageSetup scale="43"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colBreaks count="1" manualBreakCount="1">
    <brk id="2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6</xdr:col>
                    <xdr:colOff>476250</xdr:colOff>
                    <xdr:row>16</xdr:row>
                    <xdr:rowOff>171450</xdr:rowOff>
                  </from>
                  <to>
                    <xdr:col>9</xdr:col>
                    <xdr:colOff>552450</xdr:colOff>
                    <xdr:row>18</xdr:row>
                    <xdr:rowOff>28575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98"/>
  <sheetViews>
    <sheetView showGridLines="0" view="pageBreakPreview" zoomScale="60" zoomScaleNormal="85" workbookViewId="0">
      <selection activeCell="E72" sqref="E7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11.5703125" style="6" bestFit="1"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11.5703125" style="6" bestFit="1"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11.5703125" style="6" bestFit="1"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0"/>
      <c r="O1" s="191"/>
      <c r="P1"/>
      <c r="T1" s="2">
        <v>1</v>
      </c>
      <c r="AA1" s="2">
        <v>1</v>
      </c>
      <c r="AH1" s="2">
        <v>1</v>
      </c>
      <c r="AO1" s="2">
        <v>1</v>
      </c>
    </row>
    <row r="2" spans="1:43" s="2" customFormat="1" ht="15" customHeight="1" x14ac:dyDescent="0.25">
      <c r="A2" s="3"/>
      <c r="B2" s="3"/>
      <c r="C2" s="3"/>
      <c r="D2" s="3"/>
      <c r="E2" s="3"/>
      <c r="F2" s="3"/>
      <c r="G2" s="3"/>
      <c r="H2" s="3"/>
      <c r="I2" s="3"/>
      <c r="J2" s="3"/>
      <c r="K2" s="3"/>
      <c r="N2" s="190"/>
      <c r="O2" s="192"/>
      <c r="P2"/>
    </row>
    <row r="3" spans="1:43" s="2" customFormat="1" ht="15" customHeight="1" x14ac:dyDescent="0.25">
      <c r="A3" s="255"/>
      <c r="B3" s="255"/>
      <c r="C3" s="255"/>
      <c r="D3" s="255"/>
      <c r="E3" s="255"/>
      <c r="F3" s="255"/>
      <c r="G3" s="255"/>
      <c r="H3" s="255"/>
      <c r="I3" s="255"/>
      <c r="J3" s="255"/>
      <c r="K3" s="255"/>
      <c r="N3" s="190"/>
      <c r="O3" s="192"/>
      <c r="P3"/>
    </row>
    <row r="4" spans="1:43" s="2" customFormat="1" ht="15" customHeight="1" x14ac:dyDescent="0.25">
      <c r="A4" s="3"/>
      <c r="B4" s="3"/>
      <c r="C4" s="3"/>
      <c r="D4" s="3"/>
      <c r="E4" s="3"/>
      <c r="F4" s="3"/>
      <c r="G4" s="3"/>
      <c r="H4" s="3"/>
      <c r="I4" s="4"/>
      <c r="J4" s="4"/>
      <c r="K4" s="4"/>
      <c r="N4" s="190"/>
      <c r="O4" s="192"/>
      <c r="P4"/>
    </row>
    <row r="5" spans="1:43" s="2" customFormat="1" ht="15" customHeight="1" x14ac:dyDescent="0.25">
      <c r="C5" s="5"/>
      <c r="D5" s="5"/>
      <c r="E5" s="5"/>
      <c r="N5" s="190"/>
      <c r="O5" s="191"/>
      <c r="P5"/>
    </row>
    <row r="6" spans="1:43" s="2" customFormat="1" ht="9" customHeight="1" x14ac:dyDescent="0.2">
      <c r="N6" s="190"/>
      <c r="O6" s="191"/>
      <c r="P6"/>
    </row>
    <row r="7" spans="1:43" s="2" customFormat="1" x14ac:dyDescent="0.2">
      <c r="N7" s="190"/>
      <c r="O7" s="191"/>
      <c r="P7"/>
    </row>
    <row r="8" spans="1:43" s="2" customFormat="1" ht="15" customHeight="1" x14ac:dyDescent="0.2">
      <c r="N8" s="6"/>
      <c r="O8"/>
      <c r="P8"/>
    </row>
    <row r="9" spans="1:43" ht="7.5" customHeight="1" x14ac:dyDescent="0.2">
      <c r="L9"/>
      <c r="M9"/>
      <c r="N9"/>
      <c r="O9"/>
      <c r="P9"/>
    </row>
    <row r="10" spans="1:43" ht="18.75" customHeight="1" x14ac:dyDescent="0.25">
      <c r="C10" s="193"/>
      <c r="D10" s="193"/>
      <c r="E10" s="193"/>
      <c r="F10" s="193" t="s">
        <v>0</v>
      </c>
      <c r="G10" s="193"/>
      <c r="H10" s="193"/>
      <c r="I10" s="193"/>
      <c r="J10" s="193"/>
      <c r="K10" s="193"/>
      <c r="L10" s="193"/>
      <c r="M10" s="193"/>
      <c r="N10" s="193"/>
      <c r="O10" s="193"/>
      <c r="P10"/>
    </row>
    <row r="11" spans="1:43" ht="18.75" customHeight="1" x14ac:dyDescent="0.25">
      <c r="C11" s="193"/>
      <c r="D11" s="193"/>
      <c r="E11" s="193"/>
      <c r="F11" s="193" t="s">
        <v>1</v>
      </c>
      <c r="G11" s="193"/>
      <c r="H11" s="193"/>
      <c r="I11" s="193"/>
      <c r="J11" s="193"/>
      <c r="K11" s="193"/>
      <c r="L11" s="193"/>
      <c r="M11" s="193"/>
      <c r="N11" s="193"/>
      <c r="O11" s="193"/>
      <c r="P11"/>
    </row>
    <row r="12" spans="1:43" ht="7.5" customHeight="1" x14ac:dyDescent="0.2">
      <c r="L12"/>
      <c r="M12"/>
      <c r="N12"/>
      <c r="O12"/>
      <c r="P12"/>
    </row>
    <row r="13" spans="1:43" ht="7.5" customHeight="1" x14ac:dyDescent="0.2">
      <c r="L13"/>
      <c r="M13"/>
      <c r="N13"/>
      <c r="O13"/>
      <c r="P13"/>
    </row>
    <row r="14" spans="1:43" ht="15.75" x14ac:dyDescent="0.2">
      <c r="B14" s="7" t="s">
        <v>2</v>
      </c>
      <c r="D14" s="256" t="s">
        <v>80</v>
      </c>
      <c r="E14" s="256"/>
      <c r="F14" s="256"/>
      <c r="G14" s="256"/>
      <c r="H14" s="256"/>
      <c r="I14" s="256"/>
      <c r="J14" s="256"/>
      <c r="K14" s="256"/>
      <c r="L14" s="256"/>
      <c r="M14" s="256"/>
      <c r="N14" s="256"/>
      <c r="O14" s="25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150</v>
      </c>
      <c r="G18" s="12" t="s">
        <v>7</v>
      </c>
    </row>
    <row r="19" spans="2:43" x14ac:dyDescent="0.2">
      <c r="B19" s="11"/>
      <c r="F19" s="188">
        <v>1</v>
      </c>
      <c r="G19" s="6" t="s">
        <v>73</v>
      </c>
    </row>
    <row r="20" spans="2:43" x14ac:dyDescent="0.2">
      <c r="B20" s="11"/>
      <c r="D20" s="14"/>
      <c r="E20" s="14"/>
      <c r="F20" s="257" t="s">
        <v>8</v>
      </c>
      <c r="G20" s="258"/>
      <c r="H20" s="259"/>
      <c r="J20" s="257" t="s">
        <v>9</v>
      </c>
      <c r="K20" s="258"/>
      <c r="L20" s="259"/>
      <c r="N20" s="257" t="s">
        <v>10</v>
      </c>
      <c r="O20" s="259"/>
      <c r="Q20" s="257" t="s">
        <v>11</v>
      </c>
      <c r="R20" s="258"/>
      <c r="S20" s="259"/>
      <c r="U20" s="257" t="s">
        <v>12</v>
      </c>
      <c r="V20" s="259"/>
      <c r="X20" s="257" t="s">
        <v>13</v>
      </c>
      <c r="Y20" s="258"/>
      <c r="Z20" s="259"/>
      <c r="AB20" s="257" t="s">
        <v>14</v>
      </c>
      <c r="AC20" s="259"/>
      <c r="AE20" s="257" t="s">
        <v>15</v>
      </c>
      <c r="AF20" s="258"/>
      <c r="AG20" s="259"/>
      <c r="AI20" s="257" t="s">
        <v>16</v>
      </c>
      <c r="AJ20" s="259"/>
      <c r="AL20" s="257" t="s">
        <v>17</v>
      </c>
      <c r="AM20" s="258"/>
      <c r="AN20" s="259"/>
      <c r="AP20" s="257" t="s">
        <v>18</v>
      </c>
      <c r="AQ20" s="259"/>
    </row>
    <row r="21" spans="2:43" x14ac:dyDescent="0.2">
      <c r="B21" s="11"/>
      <c r="D21" s="260" t="s">
        <v>19</v>
      </c>
      <c r="E21" s="15"/>
      <c r="F21" s="16" t="s">
        <v>20</v>
      </c>
      <c r="G21" s="16" t="s">
        <v>21</v>
      </c>
      <c r="H21" s="17" t="s">
        <v>22</v>
      </c>
      <c r="J21" s="16" t="s">
        <v>20</v>
      </c>
      <c r="K21" s="18" t="s">
        <v>21</v>
      </c>
      <c r="L21" s="17" t="s">
        <v>22</v>
      </c>
      <c r="N21" s="262" t="s">
        <v>23</v>
      </c>
      <c r="O21" s="264" t="s">
        <v>24</v>
      </c>
      <c r="Q21" s="16" t="s">
        <v>20</v>
      </c>
      <c r="R21" s="18" t="s">
        <v>21</v>
      </c>
      <c r="S21" s="17" t="s">
        <v>22</v>
      </c>
      <c r="U21" s="262" t="s">
        <v>23</v>
      </c>
      <c r="V21" s="264" t="s">
        <v>24</v>
      </c>
      <c r="X21" s="16" t="s">
        <v>20</v>
      </c>
      <c r="Y21" s="18" t="s">
        <v>21</v>
      </c>
      <c r="Z21" s="17" t="s">
        <v>22</v>
      </c>
      <c r="AB21" s="262" t="s">
        <v>23</v>
      </c>
      <c r="AC21" s="264" t="s">
        <v>24</v>
      </c>
      <c r="AE21" s="16" t="s">
        <v>20</v>
      </c>
      <c r="AF21" s="18" t="s">
        <v>21</v>
      </c>
      <c r="AG21" s="17" t="s">
        <v>22</v>
      </c>
      <c r="AI21" s="262" t="s">
        <v>23</v>
      </c>
      <c r="AJ21" s="264" t="s">
        <v>24</v>
      </c>
      <c r="AL21" s="16" t="s">
        <v>20</v>
      </c>
      <c r="AM21" s="18" t="s">
        <v>21</v>
      </c>
      <c r="AN21" s="17" t="s">
        <v>22</v>
      </c>
      <c r="AP21" s="262" t="s">
        <v>23</v>
      </c>
      <c r="AQ21" s="264" t="s">
        <v>24</v>
      </c>
    </row>
    <row r="22" spans="2:43" x14ac:dyDescent="0.2">
      <c r="B22" s="11"/>
      <c r="D22" s="261"/>
      <c r="E22" s="15"/>
      <c r="F22" s="19" t="s">
        <v>25</v>
      </c>
      <c r="G22" s="19"/>
      <c r="H22" s="20" t="s">
        <v>25</v>
      </c>
      <c r="J22" s="19" t="s">
        <v>25</v>
      </c>
      <c r="K22" s="20"/>
      <c r="L22" s="20" t="s">
        <v>25</v>
      </c>
      <c r="N22" s="263"/>
      <c r="O22" s="265"/>
      <c r="Q22" s="19" t="s">
        <v>25</v>
      </c>
      <c r="R22" s="20"/>
      <c r="S22" s="20" t="s">
        <v>25</v>
      </c>
      <c r="U22" s="263"/>
      <c r="V22" s="265"/>
      <c r="X22" s="19" t="s">
        <v>25</v>
      </c>
      <c r="Y22" s="20"/>
      <c r="Z22" s="20" t="s">
        <v>25</v>
      </c>
      <c r="AB22" s="263"/>
      <c r="AC22" s="265"/>
      <c r="AE22" s="19" t="s">
        <v>25</v>
      </c>
      <c r="AF22" s="20"/>
      <c r="AG22" s="20" t="s">
        <v>25</v>
      </c>
      <c r="AI22" s="263"/>
      <c r="AJ22" s="265"/>
      <c r="AL22" s="19" t="s">
        <v>25</v>
      </c>
      <c r="AM22" s="20"/>
      <c r="AN22" s="20" t="s">
        <v>25</v>
      </c>
      <c r="AP22" s="263"/>
      <c r="AQ22" s="265"/>
    </row>
    <row r="23" spans="2:43" x14ac:dyDescent="0.2">
      <c r="B23" s="21" t="s">
        <v>26</v>
      </c>
      <c r="C23" s="21"/>
      <c r="D23" s="22" t="s">
        <v>27</v>
      </c>
      <c r="E23" s="23"/>
      <c r="F23" s="182">
        <v>0.56999999999999995</v>
      </c>
      <c r="G23" s="25">
        <v>1</v>
      </c>
      <c r="H23" s="26">
        <f>G23*F23</f>
        <v>0.56999999999999995</v>
      </c>
      <c r="I23" s="27"/>
      <c r="J23" s="183">
        <f>+'Proposed Rates'!D12</f>
        <v>0.76</v>
      </c>
      <c r="K23" s="29">
        <v>1</v>
      </c>
      <c r="L23" s="26">
        <f>K23*J23</f>
        <v>0.76</v>
      </c>
      <c r="M23" s="27"/>
      <c r="N23" s="30">
        <f>L23-H23</f>
        <v>0.19000000000000006</v>
      </c>
      <c r="O23" s="31">
        <f>IF((H23)=0,"",(N23/H23))</f>
        <v>0.33333333333333348</v>
      </c>
      <c r="Q23" s="183">
        <f>+'Proposed Rates'!E12</f>
        <v>0.81</v>
      </c>
      <c r="R23" s="29">
        <v>1</v>
      </c>
      <c r="S23" s="26">
        <f>R23*Q23</f>
        <v>0.81</v>
      </c>
      <c r="T23" s="27"/>
      <c r="U23" s="30">
        <f>S23-L23</f>
        <v>5.0000000000000044E-2</v>
      </c>
      <c r="V23" s="31">
        <f>IF((L23)=0,"",(U23/L23))</f>
        <v>6.5789473684210578E-2</v>
      </c>
      <c r="X23" s="183">
        <f>+'Proposed Rates'!F12</f>
        <v>0.86</v>
      </c>
      <c r="Y23" s="29">
        <v>1</v>
      </c>
      <c r="Z23" s="26">
        <f>Y23*X23</f>
        <v>0.86</v>
      </c>
      <c r="AA23" s="27"/>
      <c r="AB23" s="30">
        <f>Z23-S23</f>
        <v>4.9999999999999933E-2</v>
      </c>
      <c r="AC23" s="31">
        <f>IF((S23)=0,"",(AB23/S23))</f>
        <v>6.1728395061728308E-2</v>
      </c>
      <c r="AE23" s="183">
        <f>+'Proposed Rates'!G12</f>
        <v>0.9</v>
      </c>
      <c r="AF23" s="29">
        <v>1</v>
      </c>
      <c r="AG23" s="26">
        <f>AF23*AE23</f>
        <v>0.9</v>
      </c>
      <c r="AH23" s="27"/>
      <c r="AI23" s="30">
        <f>AG23-Z23</f>
        <v>4.0000000000000036E-2</v>
      </c>
      <c r="AJ23" s="31">
        <f>IF((Z23)=0,"",(AI23/Z23))</f>
        <v>4.6511627906976785E-2</v>
      </c>
      <c r="AL23" s="183">
        <f>+'Proposed Rates'!H12</f>
        <v>0.92</v>
      </c>
      <c r="AM23" s="29">
        <v>1</v>
      </c>
      <c r="AN23" s="26">
        <f>AM23*AL23</f>
        <v>0.92</v>
      </c>
      <c r="AO23" s="27"/>
      <c r="AP23" s="30">
        <f>AN23-AG23</f>
        <v>2.0000000000000018E-2</v>
      </c>
      <c r="AQ23" s="31">
        <f>IF((AG23)=0,"",(AP23/AG23))</f>
        <v>2.222222222222224E-2</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74</v>
      </c>
      <c r="E29" s="23"/>
      <c r="F29" s="24">
        <v>3.9996999999999998</v>
      </c>
      <c r="G29" s="51">
        <f>+$F$19</f>
        <v>1</v>
      </c>
      <c r="H29" s="26">
        <f t="shared" si="0"/>
        <v>3.9996999999999998</v>
      </c>
      <c r="I29" s="27"/>
      <c r="J29" s="28">
        <f>+'Proposed Rates'!D25</f>
        <v>5.2778</v>
      </c>
      <c r="K29" s="51">
        <f>+$F$19</f>
        <v>1</v>
      </c>
      <c r="L29" s="26">
        <f t="shared" si="9"/>
        <v>5.2778</v>
      </c>
      <c r="M29" s="27"/>
      <c r="N29" s="30">
        <f t="shared" si="10"/>
        <v>1.2781000000000002</v>
      </c>
      <c r="O29" s="31">
        <f t="shared" si="11"/>
        <v>0.31954896617246303</v>
      </c>
      <c r="Q29" s="28">
        <f>+'Proposed Rates'!E25</f>
        <v>5.5982000000000003</v>
      </c>
      <c r="R29" s="51">
        <f>+$F$19</f>
        <v>1</v>
      </c>
      <c r="S29" s="26">
        <f t="shared" si="12"/>
        <v>5.5982000000000003</v>
      </c>
      <c r="T29" s="27"/>
      <c r="U29" s="30">
        <f t="shared" si="1"/>
        <v>0.32040000000000024</v>
      </c>
      <c r="V29" s="31">
        <f t="shared" si="2"/>
        <v>6.0707112812156627E-2</v>
      </c>
      <c r="X29" s="28">
        <f>+'Proposed Rates'!F25</f>
        <v>5.92</v>
      </c>
      <c r="Y29" s="51">
        <f>+$F$19</f>
        <v>1</v>
      </c>
      <c r="Z29" s="26">
        <f t="shared" si="13"/>
        <v>5.92</v>
      </c>
      <c r="AA29" s="27"/>
      <c r="AB29" s="30">
        <f t="shared" si="3"/>
        <v>0.32179999999999964</v>
      </c>
      <c r="AC29" s="31">
        <f t="shared" si="4"/>
        <v>5.7482762316458796E-2</v>
      </c>
      <c r="AE29" s="28">
        <f>+'Proposed Rates'!G25</f>
        <v>6.2469000000000001</v>
      </c>
      <c r="AF29" s="51">
        <f>+$F$19</f>
        <v>1</v>
      </c>
      <c r="AG29" s="26">
        <f t="shared" si="14"/>
        <v>6.2469000000000001</v>
      </c>
      <c r="AH29" s="27"/>
      <c r="AI29" s="30">
        <f t="shared" si="5"/>
        <v>0.32690000000000019</v>
      </c>
      <c r="AJ29" s="31">
        <f t="shared" si="6"/>
        <v>5.5219594594594627E-2</v>
      </c>
      <c r="AL29" s="28">
        <f>+'Proposed Rates'!H25</f>
        <v>6.4173999999999998</v>
      </c>
      <c r="AM29" s="51">
        <f>+$F$19</f>
        <v>1</v>
      </c>
      <c r="AN29" s="26">
        <f t="shared" si="15"/>
        <v>6.4173999999999998</v>
      </c>
      <c r="AO29" s="27"/>
      <c r="AP29" s="30">
        <f t="shared" si="7"/>
        <v>0.17049999999999965</v>
      </c>
      <c r="AQ29" s="31">
        <f t="shared" si="8"/>
        <v>2.7293537594646887E-2</v>
      </c>
    </row>
    <row r="30" spans="2:43" x14ac:dyDescent="0.2">
      <c r="B30" s="21" t="s">
        <v>31</v>
      </c>
      <c r="C30" s="21"/>
      <c r="D30" s="22"/>
      <c r="E30" s="23"/>
      <c r="F30" s="24"/>
      <c r="G30" s="25">
        <f t="shared" ref="G30" si="16">$F$18</f>
        <v>150</v>
      </c>
      <c r="H30" s="26">
        <f t="shared" si="0"/>
        <v>0</v>
      </c>
      <c r="I30" s="27"/>
      <c r="J30" s="28"/>
      <c r="K30" s="25">
        <f t="shared" ref="K30:K38" si="17">$F$18</f>
        <v>150</v>
      </c>
      <c r="L30" s="26">
        <f t="shared" si="9"/>
        <v>0</v>
      </c>
      <c r="M30" s="27"/>
      <c r="N30" s="30">
        <f t="shared" si="10"/>
        <v>0</v>
      </c>
      <c r="O30" s="31" t="str">
        <f t="shared" si="11"/>
        <v/>
      </c>
      <c r="Q30" s="28"/>
      <c r="R30" s="25">
        <f t="shared" ref="R30:R38" si="18">$F$18</f>
        <v>150</v>
      </c>
      <c r="S30" s="26">
        <f t="shared" si="12"/>
        <v>0</v>
      </c>
      <c r="T30" s="27"/>
      <c r="U30" s="30">
        <f t="shared" si="1"/>
        <v>0</v>
      </c>
      <c r="V30" s="31" t="str">
        <f t="shared" si="2"/>
        <v/>
      </c>
      <c r="X30" s="28"/>
      <c r="Y30" s="25">
        <f t="shared" ref="Y30:Y38" si="19">$F$18</f>
        <v>150</v>
      </c>
      <c r="Z30" s="26">
        <f t="shared" si="13"/>
        <v>0</v>
      </c>
      <c r="AA30" s="27"/>
      <c r="AB30" s="30">
        <f t="shared" si="3"/>
        <v>0</v>
      </c>
      <c r="AC30" s="31" t="str">
        <f t="shared" si="4"/>
        <v/>
      </c>
      <c r="AE30" s="28"/>
      <c r="AF30" s="25">
        <f t="shared" ref="AF30:AF38" si="20">$F$18</f>
        <v>150</v>
      </c>
      <c r="AG30" s="26">
        <f t="shared" si="14"/>
        <v>0</v>
      </c>
      <c r="AH30" s="27"/>
      <c r="AI30" s="30">
        <f t="shared" si="5"/>
        <v>0</v>
      </c>
      <c r="AJ30" s="31" t="str">
        <f t="shared" si="6"/>
        <v/>
      </c>
      <c r="AL30" s="28"/>
      <c r="AM30" s="25">
        <f t="shared" ref="AM30:AM38" si="21">$F$18</f>
        <v>150</v>
      </c>
      <c r="AN30" s="26">
        <f t="shared" si="15"/>
        <v>0</v>
      </c>
      <c r="AO30" s="27"/>
      <c r="AP30" s="30">
        <f t="shared" si="7"/>
        <v>0</v>
      </c>
      <c r="AQ30" s="31" t="str">
        <f t="shared" si="8"/>
        <v/>
      </c>
    </row>
    <row r="31" spans="2:43" x14ac:dyDescent="0.2">
      <c r="B31" s="21" t="s">
        <v>32</v>
      </c>
      <c r="C31" s="21"/>
      <c r="D31" s="22" t="s">
        <v>74</v>
      </c>
      <c r="E31" s="23"/>
      <c r="F31" s="24">
        <v>0</v>
      </c>
      <c r="G31" s="51">
        <f>+$F$19</f>
        <v>1</v>
      </c>
      <c r="H31" s="26">
        <f t="shared" si="0"/>
        <v>0</v>
      </c>
      <c r="I31" s="27"/>
      <c r="J31" s="189">
        <f>+'Proposed Rates'!D72</f>
        <v>-0.24051</v>
      </c>
      <c r="K31" s="51">
        <f>+$F$19</f>
        <v>1</v>
      </c>
      <c r="L31" s="26">
        <f t="shared" si="9"/>
        <v>-0.24051</v>
      </c>
      <c r="M31" s="27"/>
      <c r="N31" s="30">
        <f t="shared" si="10"/>
        <v>-0.24051</v>
      </c>
      <c r="O31" s="31" t="str">
        <f t="shared" si="11"/>
        <v/>
      </c>
      <c r="Q31" s="28"/>
      <c r="R31" s="51">
        <f>+$F$19</f>
        <v>1</v>
      </c>
      <c r="S31" s="26">
        <f t="shared" si="12"/>
        <v>0</v>
      </c>
      <c r="T31" s="27"/>
      <c r="U31" s="30">
        <f t="shared" si="1"/>
        <v>0.24051</v>
      </c>
      <c r="V31" s="31">
        <f t="shared" si="2"/>
        <v>-1</v>
      </c>
      <c r="X31" s="28"/>
      <c r="Y31" s="51">
        <f>+$F$19</f>
        <v>1</v>
      </c>
      <c r="Z31" s="26">
        <f t="shared" si="13"/>
        <v>0</v>
      </c>
      <c r="AA31" s="27"/>
      <c r="AB31" s="30">
        <f t="shared" si="3"/>
        <v>0</v>
      </c>
      <c r="AC31" s="31" t="str">
        <f t="shared" si="4"/>
        <v/>
      </c>
      <c r="AE31" s="28"/>
      <c r="AF31" s="51">
        <f>+$F$19</f>
        <v>1</v>
      </c>
      <c r="AG31" s="26">
        <f t="shared" si="14"/>
        <v>0</v>
      </c>
      <c r="AH31" s="27"/>
      <c r="AI31" s="30">
        <f t="shared" si="5"/>
        <v>0</v>
      </c>
      <c r="AJ31" s="31" t="str">
        <f t="shared" si="6"/>
        <v/>
      </c>
      <c r="AL31" s="28"/>
      <c r="AM31" s="51">
        <f>+$F$19</f>
        <v>1</v>
      </c>
      <c r="AN31" s="26">
        <f t="shared" si="15"/>
        <v>0</v>
      </c>
      <c r="AO31" s="27"/>
      <c r="AP31" s="30">
        <f t="shared" si="7"/>
        <v>0</v>
      </c>
      <c r="AQ31" s="31" t="str">
        <f t="shared" si="8"/>
        <v/>
      </c>
    </row>
    <row r="32" spans="2:43" x14ac:dyDescent="0.2">
      <c r="B32" s="33"/>
      <c r="C32" s="21"/>
      <c r="D32" s="22"/>
      <c r="E32" s="23"/>
      <c r="F32" s="24"/>
      <c r="G32" s="25">
        <f t="shared" ref="G32:G38" si="22">$F$18</f>
        <v>150</v>
      </c>
      <c r="H32" s="26">
        <f t="shared" si="0"/>
        <v>0</v>
      </c>
      <c r="I32" s="27"/>
      <c r="J32" s="28"/>
      <c r="K32" s="25">
        <f t="shared" si="17"/>
        <v>150</v>
      </c>
      <c r="L32" s="26">
        <f t="shared" si="9"/>
        <v>0</v>
      </c>
      <c r="M32" s="27"/>
      <c r="N32" s="30">
        <f t="shared" si="10"/>
        <v>0</v>
      </c>
      <c r="O32" s="31" t="str">
        <f t="shared" si="11"/>
        <v/>
      </c>
      <c r="Q32" s="28"/>
      <c r="R32" s="25">
        <f t="shared" si="18"/>
        <v>150</v>
      </c>
      <c r="S32" s="26">
        <f t="shared" si="12"/>
        <v>0</v>
      </c>
      <c r="T32" s="27"/>
      <c r="U32" s="30">
        <f t="shared" si="1"/>
        <v>0</v>
      </c>
      <c r="V32" s="31" t="str">
        <f t="shared" si="2"/>
        <v/>
      </c>
      <c r="X32" s="28"/>
      <c r="Y32" s="25">
        <f t="shared" si="19"/>
        <v>150</v>
      </c>
      <c r="Z32" s="26">
        <f t="shared" si="13"/>
        <v>0</v>
      </c>
      <c r="AA32" s="27"/>
      <c r="AB32" s="30">
        <f t="shared" si="3"/>
        <v>0</v>
      </c>
      <c r="AC32" s="31" t="str">
        <f t="shared" si="4"/>
        <v/>
      </c>
      <c r="AE32" s="28"/>
      <c r="AF32" s="25">
        <f t="shared" si="20"/>
        <v>150</v>
      </c>
      <c r="AG32" s="26">
        <f t="shared" si="14"/>
        <v>0</v>
      </c>
      <c r="AH32" s="27"/>
      <c r="AI32" s="30">
        <f t="shared" si="5"/>
        <v>0</v>
      </c>
      <c r="AJ32" s="31" t="str">
        <f t="shared" si="6"/>
        <v/>
      </c>
      <c r="AL32" s="28"/>
      <c r="AM32" s="25">
        <f t="shared" si="21"/>
        <v>150</v>
      </c>
      <c r="AN32" s="26">
        <f t="shared" si="15"/>
        <v>0</v>
      </c>
      <c r="AO32" s="27"/>
      <c r="AP32" s="30">
        <f t="shared" si="7"/>
        <v>0</v>
      </c>
      <c r="AQ32" s="31" t="str">
        <f t="shared" si="8"/>
        <v/>
      </c>
    </row>
    <row r="33" spans="2:43" x14ac:dyDescent="0.2">
      <c r="B33" s="33"/>
      <c r="C33" s="21"/>
      <c r="D33" s="22"/>
      <c r="E33" s="23"/>
      <c r="F33" s="24"/>
      <c r="G33" s="25">
        <f t="shared" si="22"/>
        <v>150</v>
      </c>
      <c r="H33" s="26">
        <f t="shared" si="0"/>
        <v>0</v>
      </c>
      <c r="I33" s="27"/>
      <c r="J33" s="28"/>
      <c r="K33" s="25">
        <f t="shared" si="17"/>
        <v>150</v>
      </c>
      <c r="L33" s="26">
        <f t="shared" si="9"/>
        <v>0</v>
      </c>
      <c r="M33" s="27"/>
      <c r="N33" s="30">
        <f t="shared" si="10"/>
        <v>0</v>
      </c>
      <c r="O33" s="31" t="str">
        <f t="shared" si="11"/>
        <v/>
      </c>
      <c r="Q33" s="28"/>
      <c r="R33" s="25">
        <f t="shared" si="18"/>
        <v>150</v>
      </c>
      <c r="S33" s="26">
        <f t="shared" si="12"/>
        <v>0</v>
      </c>
      <c r="T33" s="27"/>
      <c r="U33" s="30">
        <f t="shared" si="1"/>
        <v>0</v>
      </c>
      <c r="V33" s="31" t="str">
        <f t="shared" si="2"/>
        <v/>
      </c>
      <c r="X33" s="28"/>
      <c r="Y33" s="25">
        <f t="shared" si="19"/>
        <v>150</v>
      </c>
      <c r="Z33" s="26">
        <f t="shared" si="13"/>
        <v>0</v>
      </c>
      <c r="AA33" s="27"/>
      <c r="AB33" s="30">
        <f t="shared" si="3"/>
        <v>0</v>
      </c>
      <c r="AC33" s="31" t="str">
        <f t="shared" si="4"/>
        <v/>
      </c>
      <c r="AE33" s="28"/>
      <c r="AF33" s="25">
        <f t="shared" si="20"/>
        <v>150</v>
      </c>
      <c r="AG33" s="26">
        <f t="shared" si="14"/>
        <v>0</v>
      </c>
      <c r="AH33" s="27"/>
      <c r="AI33" s="30">
        <f t="shared" si="5"/>
        <v>0</v>
      </c>
      <c r="AJ33" s="31" t="str">
        <f t="shared" si="6"/>
        <v/>
      </c>
      <c r="AL33" s="28"/>
      <c r="AM33" s="25">
        <f t="shared" si="21"/>
        <v>150</v>
      </c>
      <c r="AN33" s="26">
        <f t="shared" si="15"/>
        <v>0</v>
      </c>
      <c r="AO33" s="27"/>
      <c r="AP33" s="30">
        <f t="shared" si="7"/>
        <v>0</v>
      </c>
      <c r="AQ33" s="31" t="str">
        <f t="shared" si="8"/>
        <v/>
      </c>
    </row>
    <row r="34" spans="2:43" x14ac:dyDescent="0.2">
      <c r="B34" s="33"/>
      <c r="C34" s="21"/>
      <c r="D34" s="22"/>
      <c r="E34" s="23"/>
      <c r="F34" s="24"/>
      <c r="G34" s="25">
        <f t="shared" si="22"/>
        <v>150</v>
      </c>
      <c r="H34" s="26">
        <f t="shared" si="0"/>
        <v>0</v>
      </c>
      <c r="I34" s="27"/>
      <c r="J34" s="28"/>
      <c r="K34" s="25">
        <f t="shared" si="17"/>
        <v>150</v>
      </c>
      <c r="L34" s="26">
        <f t="shared" si="9"/>
        <v>0</v>
      </c>
      <c r="M34" s="27"/>
      <c r="N34" s="30">
        <f t="shared" si="10"/>
        <v>0</v>
      </c>
      <c r="O34" s="31" t="str">
        <f t="shared" si="11"/>
        <v/>
      </c>
      <c r="Q34" s="28"/>
      <c r="R34" s="25">
        <f t="shared" si="18"/>
        <v>150</v>
      </c>
      <c r="S34" s="26">
        <f t="shared" si="12"/>
        <v>0</v>
      </c>
      <c r="T34" s="27"/>
      <c r="U34" s="30">
        <f t="shared" si="1"/>
        <v>0</v>
      </c>
      <c r="V34" s="31" t="str">
        <f t="shared" si="2"/>
        <v/>
      </c>
      <c r="X34" s="28"/>
      <c r="Y34" s="25">
        <f t="shared" si="19"/>
        <v>150</v>
      </c>
      <c r="Z34" s="26">
        <f t="shared" si="13"/>
        <v>0</v>
      </c>
      <c r="AA34" s="27"/>
      <c r="AB34" s="30">
        <f t="shared" si="3"/>
        <v>0</v>
      </c>
      <c r="AC34" s="31" t="str">
        <f t="shared" si="4"/>
        <v/>
      </c>
      <c r="AE34" s="28"/>
      <c r="AF34" s="25">
        <f t="shared" si="20"/>
        <v>150</v>
      </c>
      <c r="AG34" s="26">
        <f t="shared" si="14"/>
        <v>0</v>
      </c>
      <c r="AH34" s="27"/>
      <c r="AI34" s="30">
        <f t="shared" si="5"/>
        <v>0</v>
      </c>
      <c r="AJ34" s="31" t="str">
        <f t="shared" si="6"/>
        <v/>
      </c>
      <c r="AL34" s="28"/>
      <c r="AM34" s="25">
        <f t="shared" si="21"/>
        <v>150</v>
      </c>
      <c r="AN34" s="26">
        <f t="shared" si="15"/>
        <v>0</v>
      </c>
      <c r="AO34" s="27"/>
      <c r="AP34" s="30">
        <f t="shared" si="7"/>
        <v>0</v>
      </c>
      <c r="AQ34" s="31" t="str">
        <f t="shared" si="8"/>
        <v/>
      </c>
    </row>
    <row r="35" spans="2:43" x14ac:dyDescent="0.2">
      <c r="B35" s="33"/>
      <c r="C35" s="21"/>
      <c r="D35" s="22"/>
      <c r="E35" s="23"/>
      <c r="F35" s="24"/>
      <c r="G35" s="25">
        <f t="shared" si="22"/>
        <v>150</v>
      </c>
      <c r="H35" s="26">
        <f t="shared" si="0"/>
        <v>0</v>
      </c>
      <c r="I35" s="27"/>
      <c r="J35" s="28"/>
      <c r="K35" s="25">
        <f t="shared" si="17"/>
        <v>150</v>
      </c>
      <c r="L35" s="26">
        <f t="shared" si="9"/>
        <v>0</v>
      </c>
      <c r="M35" s="27"/>
      <c r="N35" s="30">
        <f t="shared" si="10"/>
        <v>0</v>
      </c>
      <c r="O35" s="31" t="str">
        <f t="shared" si="11"/>
        <v/>
      </c>
      <c r="Q35" s="28"/>
      <c r="R35" s="25">
        <f t="shared" si="18"/>
        <v>150</v>
      </c>
      <c r="S35" s="26">
        <f t="shared" si="12"/>
        <v>0</v>
      </c>
      <c r="T35" s="27"/>
      <c r="U35" s="30">
        <f t="shared" si="1"/>
        <v>0</v>
      </c>
      <c r="V35" s="31" t="str">
        <f t="shared" si="2"/>
        <v/>
      </c>
      <c r="X35" s="28"/>
      <c r="Y35" s="25">
        <f t="shared" si="19"/>
        <v>150</v>
      </c>
      <c r="Z35" s="26">
        <f t="shared" si="13"/>
        <v>0</v>
      </c>
      <c r="AA35" s="27"/>
      <c r="AB35" s="30">
        <f t="shared" si="3"/>
        <v>0</v>
      </c>
      <c r="AC35" s="31" t="str">
        <f t="shared" si="4"/>
        <v/>
      </c>
      <c r="AE35" s="28"/>
      <c r="AF35" s="25">
        <f t="shared" si="20"/>
        <v>150</v>
      </c>
      <c r="AG35" s="26">
        <f t="shared" si="14"/>
        <v>0</v>
      </c>
      <c r="AH35" s="27"/>
      <c r="AI35" s="30">
        <f t="shared" si="5"/>
        <v>0</v>
      </c>
      <c r="AJ35" s="31" t="str">
        <f t="shared" si="6"/>
        <v/>
      </c>
      <c r="AL35" s="28"/>
      <c r="AM35" s="25">
        <f t="shared" si="21"/>
        <v>150</v>
      </c>
      <c r="AN35" s="26">
        <f t="shared" si="15"/>
        <v>0</v>
      </c>
      <c r="AO35" s="27"/>
      <c r="AP35" s="30">
        <f t="shared" si="7"/>
        <v>0</v>
      </c>
      <c r="AQ35" s="31" t="str">
        <f t="shared" si="8"/>
        <v/>
      </c>
    </row>
    <row r="36" spans="2:43" x14ac:dyDescent="0.2">
      <c r="B36" s="33"/>
      <c r="C36" s="21"/>
      <c r="D36" s="22"/>
      <c r="E36" s="23"/>
      <c r="F36" s="24"/>
      <c r="G36" s="25">
        <f t="shared" si="22"/>
        <v>150</v>
      </c>
      <c r="H36" s="26">
        <f t="shared" si="0"/>
        <v>0</v>
      </c>
      <c r="I36" s="27"/>
      <c r="J36" s="28"/>
      <c r="K36" s="25">
        <f t="shared" si="17"/>
        <v>150</v>
      </c>
      <c r="L36" s="26">
        <f t="shared" si="9"/>
        <v>0</v>
      </c>
      <c r="M36" s="27"/>
      <c r="N36" s="30">
        <f t="shared" si="10"/>
        <v>0</v>
      </c>
      <c r="O36" s="31" t="str">
        <f t="shared" si="11"/>
        <v/>
      </c>
      <c r="Q36" s="28"/>
      <c r="R36" s="25">
        <f t="shared" si="18"/>
        <v>150</v>
      </c>
      <c r="S36" s="26">
        <f t="shared" si="12"/>
        <v>0</v>
      </c>
      <c r="T36" s="27"/>
      <c r="U36" s="30">
        <f t="shared" si="1"/>
        <v>0</v>
      </c>
      <c r="V36" s="31" t="str">
        <f t="shared" si="2"/>
        <v/>
      </c>
      <c r="X36" s="28"/>
      <c r="Y36" s="25">
        <f t="shared" si="19"/>
        <v>150</v>
      </c>
      <c r="Z36" s="26">
        <f t="shared" si="13"/>
        <v>0</v>
      </c>
      <c r="AA36" s="27"/>
      <c r="AB36" s="30">
        <f t="shared" si="3"/>
        <v>0</v>
      </c>
      <c r="AC36" s="31" t="str">
        <f t="shared" si="4"/>
        <v/>
      </c>
      <c r="AE36" s="28"/>
      <c r="AF36" s="25">
        <f t="shared" si="20"/>
        <v>150</v>
      </c>
      <c r="AG36" s="26">
        <f t="shared" si="14"/>
        <v>0</v>
      </c>
      <c r="AH36" s="27"/>
      <c r="AI36" s="30">
        <f t="shared" si="5"/>
        <v>0</v>
      </c>
      <c r="AJ36" s="31" t="str">
        <f t="shared" si="6"/>
        <v/>
      </c>
      <c r="AL36" s="28"/>
      <c r="AM36" s="25">
        <f t="shared" si="21"/>
        <v>150</v>
      </c>
      <c r="AN36" s="26">
        <f t="shared" si="15"/>
        <v>0</v>
      </c>
      <c r="AO36" s="27"/>
      <c r="AP36" s="30">
        <f t="shared" si="7"/>
        <v>0</v>
      </c>
      <c r="AQ36" s="31" t="str">
        <f t="shared" si="8"/>
        <v/>
      </c>
    </row>
    <row r="37" spans="2:43" x14ac:dyDescent="0.2">
      <c r="B37" s="33"/>
      <c r="C37" s="21"/>
      <c r="D37" s="22"/>
      <c r="E37" s="23"/>
      <c r="F37" s="24"/>
      <c r="G37" s="25">
        <f t="shared" si="22"/>
        <v>150</v>
      </c>
      <c r="H37" s="26">
        <f t="shared" si="0"/>
        <v>0</v>
      </c>
      <c r="I37" s="27"/>
      <c r="J37" s="28"/>
      <c r="K37" s="25">
        <f t="shared" si="17"/>
        <v>150</v>
      </c>
      <c r="L37" s="26">
        <f t="shared" si="9"/>
        <v>0</v>
      </c>
      <c r="M37" s="27"/>
      <c r="N37" s="30">
        <f t="shared" si="10"/>
        <v>0</v>
      </c>
      <c r="O37" s="31" t="str">
        <f t="shared" si="11"/>
        <v/>
      </c>
      <c r="Q37" s="28"/>
      <c r="R37" s="25">
        <f t="shared" si="18"/>
        <v>150</v>
      </c>
      <c r="S37" s="26">
        <f t="shared" si="12"/>
        <v>0</v>
      </c>
      <c r="T37" s="27"/>
      <c r="U37" s="30">
        <f t="shared" si="1"/>
        <v>0</v>
      </c>
      <c r="V37" s="31" t="str">
        <f t="shared" si="2"/>
        <v/>
      </c>
      <c r="X37" s="28"/>
      <c r="Y37" s="25">
        <f t="shared" si="19"/>
        <v>150</v>
      </c>
      <c r="Z37" s="26">
        <f t="shared" si="13"/>
        <v>0</v>
      </c>
      <c r="AA37" s="27"/>
      <c r="AB37" s="30">
        <f t="shared" si="3"/>
        <v>0</v>
      </c>
      <c r="AC37" s="31" t="str">
        <f t="shared" si="4"/>
        <v/>
      </c>
      <c r="AE37" s="28"/>
      <c r="AF37" s="25">
        <f t="shared" si="20"/>
        <v>150</v>
      </c>
      <c r="AG37" s="26">
        <f t="shared" si="14"/>
        <v>0</v>
      </c>
      <c r="AH37" s="27"/>
      <c r="AI37" s="30">
        <f t="shared" si="5"/>
        <v>0</v>
      </c>
      <c r="AJ37" s="31" t="str">
        <f t="shared" si="6"/>
        <v/>
      </c>
      <c r="AL37" s="28"/>
      <c r="AM37" s="25">
        <f t="shared" si="21"/>
        <v>150</v>
      </c>
      <c r="AN37" s="26">
        <f t="shared" si="15"/>
        <v>0</v>
      </c>
      <c r="AO37" s="27"/>
      <c r="AP37" s="30">
        <f t="shared" si="7"/>
        <v>0</v>
      </c>
      <c r="AQ37" s="31" t="str">
        <f t="shared" si="8"/>
        <v/>
      </c>
    </row>
    <row r="38" spans="2:43" x14ac:dyDescent="0.2">
      <c r="B38" s="33"/>
      <c r="C38" s="21"/>
      <c r="D38" s="22"/>
      <c r="E38" s="23"/>
      <c r="F38" s="24"/>
      <c r="G38" s="25">
        <f t="shared" si="22"/>
        <v>150</v>
      </c>
      <c r="H38" s="26">
        <f t="shared" si="0"/>
        <v>0</v>
      </c>
      <c r="I38" s="27"/>
      <c r="J38" s="28"/>
      <c r="K38" s="25">
        <f t="shared" si="17"/>
        <v>150</v>
      </c>
      <c r="L38" s="26">
        <f t="shared" si="9"/>
        <v>0</v>
      </c>
      <c r="M38" s="27"/>
      <c r="N38" s="30">
        <f t="shared" si="10"/>
        <v>0</v>
      </c>
      <c r="O38" s="31" t="str">
        <f t="shared" si="11"/>
        <v/>
      </c>
      <c r="Q38" s="28"/>
      <c r="R38" s="25">
        <f t="shared" si="18"/>
        <v>150</v>
      </c>
      <c r="S38" s="26">
        <f t="shared" si="12"/>
        <v>0</v>
      </c>
      <c r="T38" s="27"/>
      <c r="U38" s="30">
        <f t="shared" si="1"/>
        <v>0</v>
      </c>
      <c r="V38" s="31" t="str">
        <f t="shared" si="2"/>
        <v/>
      </c>
      <c r="X38" s="28"/>
      <c r="Y38" s="25">
        <f t="shared" si="19"/>
        <v>150</v>
      </c>
      <c r="Z38" s="26">
        <f t="shared" si="13"/>
        <v>0</v>
      </c>
      <c r="AA38" s="27"/>
      <c r="AB38" s="30">
        <f t="shared" si="3"/>
        <v>0</v>
      </c>
      <c r="AC38" s="31" t="str">
        <f t="shared" si="4"/>
        <v/>
      </c>
      <c r="AE38" s="28"/>
      <c r="AF38" s="25">
        <f t="shared" si="20"/>
        <v>150</v>
      </c>
      <c r="AG38" s="26">
        <f t="shared" si="14"/>
        <v>0</v>
      </c>
      <c r="AH38" s="27"/>
      <c r="AI38" s="30">
        <f t="shared" si="5"/>
        <v>0</v>
      </c>
      <c r="AJ38" s="31" t="str">
        <f t="shared" si="6"/>
        <v/>
      </c>
      <c r="AL38" s="28"/>
      <c r="AM38" s="25">
        <f t="shared" si="21"/>
        <v>150</v>
      </c>
      <c r="AN38" s="26">
        <f t="shared" si="15"/>
        <v>0</v>
      </c>
      <c r="AO38" s="27"/>
      <c r="AP38" s="30">
        <f t="shared" si="7"/>
        <v>0</v>
      </c>
      <c r="AQ38" s="31" t="str">
        <f t="shared" si="8"/>
        <v/>
      </c>
    </row>
    <row r="39" spans="2:43" s="45" customFormat="1" x14ac:dyDescent="0.2">
      <c r="B39" s="34" t="s">
        <v>33</v>
      </c>
      <c r="C39" s="35"/>
      <c r="D39" s="36"/>
      <c r="E39" s="35"/>
      <c r="F39" s="37"/>
      <c r="G39" s="38"/>
      <c r="H39" s="39">
        <f>SUM(H23:H38)</f>
        <v>4.5697000000000001</v>
      </c>
      <c r="I39" s="40"/>
      <c r="J39" s="41"/>
      <c r="K39" s="42"/>
      <c r="L39" s="39">
        <f>SUM(L23:L38)</f>
        <v>5.7972900000000003</v>
      </c>
      <c r="M39" s="40"/>
      <c r="N39" s="43">
        <f t="shared" si="10"/>
        <v>1.2275900000000002</v>
      </c>
      <c r="O39" s="44">
        <f t="shared" si="11"/>
        <v>0.268636890824343</v>
      </c>
      <c r="Q39" s="41"/>
      <c r="R39" s="42"/>
      <c r="S39" s="39">
        <f>SUM(S23:S38)</f>
        <v>6.4082000000000008</v>
      </c>
      <c r="T39" s="40"/>
      <c r="U39" s="43">
        <f t="shared" si="1"/>
        <v>0.61091000000000051</v>
      </c>
      <c r="V39" s="44">
        <f t="shared" si="2"/>
        <v>0.10537854756274061</v>
      </c>
      <c r="X39" s="41"/>
      <c r="Y39" s="42"/>
      <c r="Z39" s="39">
        <f>SUM(Z23:Z38)</f>
        <v>6.78</v>
      </c>
      <c r="AA39" s="40"/>
      <c r="AB39" s="43">
        <f t="shared" si="3"/>
        <v>0.37179999999999946</v>
      </c>
      <c r="AC39" s="44">
        <f t="shared" si="4"/>
        <v>5.8019412627570835E-2</v>
      </c>
      <c r="AE39" s="41"/>
      <c r="AF39" s="42"/>
      <c r="AG39" s="39">
        <f>SUM(AG23:AG38)</f>
        <v>7.1469000000000005</v>
      </c>
      <c r="AH39" s="40"/>
      <c r="AI39" s="43">
        <f t="shared" si="5"/>
        <v>0.36690000000000023</v>
      </c>
      <c r="AJ39" s="44">
        <f t="shared" si="6"/>
        <v>5.4115044247787639E-2</v>
      </c>
      <c r="AL39" s="41"/>
      <c r="AM39" s="42"/>
      <c r="AN39" s="39">
        <f>SUM(AN23:AN38)</f>
        <v>7.3373999999999997</v>
      </c>
      <c r="AO39" s="40"/>
      <c r="AP39" s="43">
        <f t="shared" si="7"/>
        <v>0.19049999999999923</v>
      </c>
      <c r="AQ39" s="44">
        <f t="shared" si="8"/>
        <v>2.6654913319061301E-2</v>
      </c>
    </row>
    <row r="40" spans="2:43" ht="38.25" x14ac:dyDescent="0.2">
      <c r="B40" s="46" t="str">
        <f>+'SN (.4)'!B40</f>
        <v>Deferral/Variance Account Disposition Rate Rider Class 1</v>
      </c>
      <c r="C40" s="21"/>
      <c r="D40" s="22" t="s">
        <v>74</v>
      </c>
      <c r="E40" s="23"/>
      <c r="F40" s="24">
        <v>0</v>
      </c>
      <c r="G40" s="51">
        <f>+$F$19</f>
        <v>1</v>
      </c>
      <c r="H40" s="26">
        <f>G40*F40</f>
        <v>0</v>
      </c>
      <c r="I40" s="27"/>
      <c r="J40" s="185">
        <f>+'Proposed Rates'!D43</f>
        <v>-0.29901</v>
      </c>
      <c r="K40" s="51">
        <f>+$F$19</f>
        <v>1</v>
      </c>
      <c r="L40" s="26">
        <f>K40*J40</f>
        <v>-0.29901</v>
      </c>
      <c r="M40" s="27"/>
      <c r="N40" s="30">
        <f>L40-H40</f>
        <v>-0.29901</v>
      </c>
      <c r="O40" s="31" t="str">
        <f>IF((H40)=0,"",(N40/H40))</f>
        <v/>
      </c>
      <c r="Q40" s="28"/>
      <c r="R40" s="51">
        <f>+$F$19</f>
        <v>1</v>
      </c>
      <c r="S40" s="26">
        <f>R40*Q40</f>
        <v>0</v>
      </c>
      <c r="T40" s="27"/>
      <c r="U40" s="30">
        <f t="shared" si="1"/>
        <v>0.29901</v>
      </c>
      <c r="V40" s="31">
        <f t="shared" si="2"/>
        <v>-1</v>
      </c>
      <c r="X40" s="28"/>
      <c r="Y40" s="51">
        <f>+$F$19</f>
        <v>1</v>
      </c>
      <c r="Z40" s="26">
        <f>Y40*X40</f>
        <v>0</v>
      </c>
      <c r="AA40" s="27"/>
      <c r="AB40" s="30">
        <f t="shared" si="3"/>
        <v>0</v>
      </c>
      <c r="AC40" s="31" t="str">
        <f t="shared" si="4"/>
        <v/>
      </c>
      <c r="AE40" s="28"/>
      <c r="AF40" s="51">
        <f>+$F$19</f>
        <v>1</v>
      </c>
      <c r="AG40" s="26">
        <f>AF40*AE40</f>
        <v>0</v>
      </c>
      <c r="AH40" s="27"/>
      <c r="AI40" s="30">
        <f t="shared" si="5"/>
        <v>0</v>
      </c>
      <c r="AJ40" s="31" t="str">
        <f t="shared" si="6"/>
        <v/>
      </c>
      <c r="AL40" s="28"/>
      <c r="AM40" s="51">
        <f>+$F$19</f>
        <v>1</v>
      </c>
      <c r="AN40" s="26">
        <f>AM40*AL40</f>
        <v>0</v>
      </c>
      <c r="AO40" s="27"/>
      <c r="AP40" s="30">
        <f t="shared" si="7"/>
        <v>0</v>
      </c>
      <c r="AQ40" s="31" t="str">
        <f t="shared" si="8"/>
        <v/>
      </c>
    </row>
    <row r="41" spans="2:43" ht="38.25" x14ac:dyDescent="0.2">
      <c r="B41" s="46" t="str">
        <f>+'SN (.4)'!B41</f>
        <v>Deferral/Variance Account Disposition Rate Rider Class 2</v>
      </c>
      <c r="C41" s="21"/>
      <c r="D41" s="22" t="s">
        <v>74</v>
      </c>
      <c r="E41" s="23"/>
      <c r="F41" s="24"/>
      <c r="G41" s="236">
        <f>$F$19</f>
        <v>1</v>
      </c>
      <c r="H41" s="26">
        <f t="shared" ref="H41:H45" si="23">G41*F41</f>
        <v>0</v>
      </c>
      <c r="I41" s="47"/>
      <c r="J41" s="28">
        <f>+'Proposed Rates'!D57</f>
        <v>0.43030000000000002</v>
      </c>
      <c r="K41" s="236">
        <f>$F$19</f>
        <v>1</v>
      </c>
      <c r="L41" s="26">
        <f t="shared" ref="L41:L45" si="24">K41*J41</f>
        <v>0.43030000000000002</v>
      </c>
      <c r="M41" s="48"/>
      <c r="N41" s="30">
        <f t="shared" ref="N41:N45" si="25">L41-H41</f>
        <v>0.43030000000000002</v>
      </c>
      <c r="O41" s="31" t="str">
        <f t="shared" ref="O41:O65" si="26">IF((H41)=0,"",(N41/H41))</f>
        <v/>
      </c>
      <c r="Q41" s="28"/>
      <c r="R41" s="25">
        <f t="shared" ref="R41:R43" si="27">$F$18</f>
        <v>150</v>
      </c>
      <c r="S41" s="26">
        <f t="shared" ref="S41:S43" si="28">R41*Q41</f>
        <v>0</v>
      </c>
      <c r="T41" s="48"/>
      <c r="U41" s="30">
        <f t="shared" si="1"/>
        <v>-0.43030000000000002</v>
      </c>
      <c r="V41" s="31">
        <f t="shared" si="2"/>
        <v>-1</v>
      </c>
      <c r="X41" s="28"/>
      <c r="Y41" s="25">
        <f t="shared" ref="Y41:Y43" si="29">$F$18</f>
        <v>150</v>
      </c>
      <c r="Z41" s="26">
        <f t="shared" ref="Z41:Z43" si="30">Y41*X41</f>
        <v>0</v>
      </c>
      <c r="AA41" s="48"/>
      <c r="AB41" s="30">
        <f t="shared" si="3"/>
        <v>0</v>
      </c>
      <c r="AC41" s="31" t="str">
        <f t="shared" si="4"/>
        <v/>
      </c>
      <c r="AE41" s="28"/>
      <c r="AF41" s="25">
        <f t="shared" ref="AF41:AF43" si="31">$F$18</f>
        <v>150</v>
      </c>
      <c r="AG41" s="26">
        <f t="shared" ref="AG41:AG43" si="32">AF41*AE41</f>
        <v>0</v>
      </c>
      <c r="AH41" s="48"/>
      <c r="AI41" s="30">
        <f t="shared" si="5"/>
        <v>0</v>
      </c>
      <c r="AJ41" s="31" t="str">
        <f t="shared" si="6"/>
        <v/>
      </c>
      <c r="AL41" s="28"/>
      <c r="AM41" s="25">
        <f t="shared" ref="AM41:AM43" si="33">$F$18</f>
        <v>150</v>
      </c>
      <c r="AN41" s="26">
        <f t="shared" ref="AN41:AN43" si="34">AM41*AL41</f>
        <v>0</v>
      </c>
      <c r="AO41" s="48"/>
      <c r="AP41" s="30">
        <f t="shared" si="7"/>
        <v>0</v>
      </c>
      <c r="AQ41" s="31" t="str">
        <f t="shared" si="8"/>
        <v/>
      </c>
    </row>
    <row r="42" spans="2:43" ht="38.25" x14ac:dyDescent="0.2">
      <c r="B42" s="46" t="str">
        <f>+'SN (.4)'!B42</f>
        <v xml:space="preserve">Deferral/Variance Account Disposition Rate Rider -  Global Adjustment </v>
      </c>
      <c r="C42" s="21"/>
      <c r="D42" s="22" t="s">
        <v>30</v>
      </c>
      <c r="E42" s="23"/>
      <c r="F42" s="24"/>
      <c r="G42" s="25">
        <f t="shared" ref="G42:G43" si="35">$F$18</f>
        <v>150</v>
      </c>
      <c r="H42" s="26">
        <f t="shared" si="23"/>
        <v>0</v>
      </c>
      <c r="I42" s="47"/>
      <c r="J42" s="28">
        <f>+'Proposed Rates'!D86</f>
        <v>2.81E-3</v>
      </c>
      <c r="K42" s="25">
        <f t="shared" ref="K42" si="36">$F$18</f>
        <v>150</v>
      </c>
      <c r="L42" s="26">
        <f t="shared" si="24"/>
        <v>0.42149999999999999</v>
      </c>
      <c r="M42" s="48"/>
      <c r="N42" s="30">
        <f t="shared" si="25"/>
        <v>0.42149999999999999</v>
      </c>
      <c r="O42" s="31" t="str">
        <f t="shared" si="26"/>
        <v/>
      </c>
      <c r="Q42" s="28"/>
      <c r="R42" s="25">
        <f t="shared" si="27"/>
        <v>150</v>
      </c>
      <c r="S42" s="26">
        <f t="shared" si="28"/>
        <v>0</v>
      </c>
      <c r="T42" s="48"/>
      <c r="U42" s="30">
        <f t="shared" si="1"/>
        <v>-0.42149999999999999</v>
      </c>
      <c r="V42" s="31">
        <f t="shared" si="2"/>
        <v>-1</v>
      </c>
      <c r="X42" s="28"/>
      <c r="Y42" s="25">
        <f t="shared" si="29"/>
        <v>150</v>
      </c>
      <c r="Z42" s="26">
        <f t="shared" si="30"/>
        <v>0</v>
      </c>
      <c r="AA42" s="48"/>
      <c r="AB42" s="30">
        <f t="shared" si="3"/>
        <v>0</v>
      </c>
      <c r="AC42" s="31" t="str">
        <f t="shared" si="4"/>
        <v/>
      </c>
      <c r="AE42" s="28"/>
      <c r="AF42" s="25">
        <f t="shared" si="31"/>
        <v>150</v>
      </c>
      <c r="AG42" s="26">
        <f t="shared" si="32"/>
        <v>0</v>
      </c>
      <c r="AH42" s="48"/>
      <c r="AI42" s="30">
        <f t="shared" si="5"/>
        <v>0</v>
      </c>
      <c r="AJ42" s="31" t="str">
        <f t="shared" si="6"/>
        <v/>
      </c>
      <c r="AL42" s="28"/>
      <c r="AM42" s="25">
        <f t="shared" si="33"/>
        <v>150</v>
      </c>
      <c r="AN42" s="26">
        <f t="shared" si="34"/>
        <v>0</v>
      </c>
      <c r="AO42" s="48"/>
      <c r="AP42" s="30">
        <f t="shared" si="7"/>
        <v>0</v>
      </c>
      <c r="AQ42" s="31" t="str">
        <f t="shared" si="8"/>
        <v/>
      </c>
    </row>
    <row r="43" spans="2:43" ht="38.25" x14ac:dyDescent="0.2">
      <c r="B43" s="46" t="str">
        <f>+'SN (.4)'!B43</f>
        <v>Deferral / Variance Accounts Balances (excluding Global Adj.) - NON-WMP</v>
      </c>
      <c r="C43" s="21"/>
      <c r="D43" s="22" t="s">
        <v>74</v>
      </c>
      <c r="E43" s="23"/>
      <c r="F43" s="24"/>
      <c r="G43" s="25">
        <f t="shared" si="35"/>
        <v>150</v>
      </c>
      <c r="H43" s="26">
        <f t="shared" si="23"/>
        <v>0</v>
      </c>
      <c r="I43" s="47"/>
      <c r="J43" s="28">
        <f>+'Proposed Rates'!D102</f>
        <v>-0.53383400000000003</v>
      </c>
      <c r="K43" s="236">
        <f>$F$19</f>
        <v>1</v>
      </c>
      <c r="L43" s="26">
        <f t="shared" si="24"/>
        <v>-0.53383400000000003</v>
      </c>
      <c r="M43" s="48"/>
      <c r="N43" s="30">
        <f t="shared" si="25"/>
        <v>-0.53383400000000003</v>
      </c>
      <c r="O43" s="31" t="str">
        <f t="shared" si="26"/>
        <v/>
      </c>
      <c r="Q43" s="28"/>
      <c r="R43" s="25">
        <f t="shared" si="27"/>
        <v>150</v>
      </c>
      <c r="S43" s="26">
        <f t="shared" si="28"/>
        <v>0</v>
      </c>
      <c r="T43" s="48"/>
      <c r="U43" s="30">
        <f t="shared" si="1"/>
        <v>0.53383400000000003</v>
      </c>
      <c r="V43" s="31">
        <f t="shared" si="2"/>
        <v>-1</v>
      </c>
      <c r="X43" s="28"/>
      <c r="Y43" s="25">
        <f t="shared" si="29"/>
        <v>150</v>
      </c>
      <c r="Z43" s="26">
        <f t="shared" si="30"/>
        <v>0</v>
      </c>
      <c r="AA43" s="48"/>
      <c r="AB43" s="30">
        <f t="shared" si="3"/>
        <v>0</v>
      </c>
      <c r="AC43" s="31" t="str">
        <f t="shared" si="4"/>
        <v/>
      </c>
      <c r="AE43" s="28"/>
      <c r="AF43" s="25">
        <f t="shared" si="31"/>
        <v>150</v>
      </c>
      <c r="AG43" s="26">
        <f t="shared" si="32"/>
        <v>0</v>
      </c>
      <c r="AH43" s="48"/>
      <c r="AI43" s="30">
        <f t="shared" si="5"/>
        <v>0</v>
      </c>
      <c r="AJ43" s="31" t="str">
        <f t="shared" si="6"/>
        <v/>
      </c>
      <c r="AL43" s="28"/>
      <c r="AM43" s="25">
        <f t="shared" si="33"/>
        <v>150</v>
      </c>
      <c r="AN43" s="26">
        <f t="shared" si="34"/>
        <v>0</v>
      </c>
      <c r="AO43" s="48"/>
      <c r="AP43" s="30">
        <f t="shared" si="7"/>
        <v>0</v>
      </c>
      <c r="AQ43" s="31" t="str">
        <f t="shared" si="8"/>
        <v/>
      </c>
    </row>
    <row r="44" spans="2:43" x14ac:dyDescent="0.2">
      <c r="B44" s="49" t="s">
        <v>35</v>
      </c>
      <c r="C44" s="21"/>
      <c r="D44" s="22" t="s">
        <v>74</v>
      </c>
      <c r="E44" s="23"/>
      <c r="F44" s="50">
        <v>1.7489999999999999E-2</v>
      </c>
      <c r="G44" s="51">
        <f>+$F$19</f>
        <v>1</v>
      </c>
      <c r="H44" s="26">
        <f>G44*F44</f>
        <v>1.7489999999999999E-2</v>
      </c>
      <c r="I44" s="27"/>
      <c r="J44" s="52">
        <v>1.916E-2</v>
      </c>
      <c r="K44" s="51">
        <f>+$F$19</f>
        <v>1</v>
      </c>
      <c r="L44" s="26">
        <f>K44*J44</f>
        <v>1.916E-2</v>
      </c>
      <c r="M44" s="27"/>
      <c r="N44" s="30">
        <f>L44-H44</f>
        <v>1.6700000000000013E-3</v>
      </c>
      <c r="O44" s="31">
        <f>IF((H44)=0,"",(N44/H44))</f>
        <v>9.5483133218982358E-2</v>
      </c>
      <c r="Q44" s="52">
        <v>1.933E-2</v>
      </c>
      <c r="R44" s="51">
        <f>+$F$19</f>
        <v>1</v>
      </c>
      <c r="S44" s="26">
        <f>R44*Q44</f>
        <v>1.933E-2</v>
      </c>
      <c r="T44" s="27"/>
      <c r="U44" s="30">
        <f t="shared" si="1"/>
        <v>1.7000000000000001E-4</v>
      </c>
      <c r="V44" s="31">
        <f t="shared" si="2"/>
        <v>8.8726513569937372E-3</v>
      </c>
      <c r="X44" s="52">
        <v>1.9369999999999998E-2</v>
      </c>
      <c r="Y44" s="51">
        <f>+$F$19</f>
        <v>1</v>
      </c>
      <c r="Z44" s="26">
        <f>Y44*X44</f>
        <v>1.9369999999999998E-2</v>
      </c>
      <c r="AA44" s="27"/>
      <c r="AB44" s="30">
        <f t="shared" si="3"/>
        <v>3.999999999999837E-5</v>
      </c>
      <c r="AC44" s="31">
        <f t="shared" si="4"/>
        <v>2.0693222969476654E-3</v>
      </c>
      <c r="AE44" s="52">
        <v>1.9390000000000001E-2</v>
      </c>
      <c r="AF44" s="51">
        <f>+$F$19</f>
        <v>1</v>
      </c>
      <c r="AG44" s="26">
        <f>AF44*AE44</f>
        <v>1.9390000000000001E-2</v>
      </c>
      <c r="AH44" s="27"/>
      <c r="AI44" s="30">
        <f t="shared" si="5"/>
        <v>2.0000000000002655E-5</v>
      </c>
      <c r="AJ44" s="31">
        <f t="shared" si="6"/>
        <v>1.0325245224575455E-3</v>
      </c>
      <c r="AL44" s="52">
        <v>1.9400000000000001E-2</v>
      </c>
      <c r="AM44" s="51">
        <f>+$F$19</f>
        <v>1</v>
      </c>
      <c r="AN44" s="26">
        <f>AM44*AL44</f>
        <v>1.9400000000000001E-2</v>
      </c>
      <c r="AO44" s="27"/>
      <c r="AP44" s="30">
        <f t="shared" si="7"/>
        <v>9.9999999999995925E-6</v>
      </c>
      <c r="AQ44" s="31">
        <f t="shared" si="8"/>
        <v>5.1572975760699291E-4</v>
      </c>
    </row>
    <row r="45" spans="2:43" x14ac:dyDescent="0.2">
      <c r="B45" s="49" t="s">
        <v>36</v>
      </c>
      <c r="C45" s="21"/>
      <c r="D45" s="22"/>
      <c r="E45" s="23"/>
      <c r="F45" s="53">
        <f>IF(ISBLANK(D16)=TRUE, 0, IF(D16="TOU", 0.64*$F$55+0.18*$F$56+0.18*$F$57, IF(AND(D16="non-TOU", G59&gt;0), F59,F58)))</f>
        <v>0.10214000000000001</v>
      </c>
      <c r="G45" s="54">
        <f>$F$18*(1+$F$74)-$F$18</f>
        <v>5.3700000000000045</v>
      </c>
      <c r="H45" s="26">
        <f t="shared" si="23"/>
        <v>0.54849180000000053</v>
      </c>
      <c r="I45" s="27"/>
      <c r="J45" s="55">
        <f>0.64*$J$55+0.18*$J$56+0.18*$J$57</f>
        <v>0.10214000000000001</v>
      </c>
      <c r="K45" s="54">
        <f>$F$18*(1+$J$74)-$F$18</f>
        <v>5.0250000000000057</v>
      </c>
      <c r="L45" s="26">
        <f t="shared" si="24"/>
        <v>0.51325350000000058</v>
      </c>
      <c r="M45" s="27"/>
      <c r="N45" s="30">
        <f t="shared" si="25"/>
        <v>-3.5238299999999945E-2</v>
      </c>
      <c r="O45" s="31">
        <f t="shared" si="26"/>
        <v>-6.4245810055865757E-2</v>
      </c>
      <c r="Q45" s="55">
        <f>0.64*$Q$55+0.18*$Q$56+0.18*$Q$57</f>
        <v>0.10214000000000001</v>
      </c>
      <c r="R45" s="54">
        <f>$F$18*(1+Q74)-$F$18</f>
        <v>5.0250000000000057</v>
      </c>
      <c r="S45" s="26">
        <f t="shared" ref="S45" si="37">R45*Q45</f>
        <v>0.51325350000000058</v>
      </c>
      <c r="T45" s="27"/>
      <c r="U45" s="30">
        <f t="shared" si="1"/>
        <v>0</v>
      </c>
      <c r="V45" s="31">
        <f t="shared" si="2"/>
        <v>0</v>
      </c>
      <c r="X45" s="55">
        <f>0.64*$X$55+0.18*$X$56+0.18*$X$57</f>
        <v>0.10214000000000001</v>
      </c>
      <c r="Y45" s="54">
        <f>$F$18*(1+X74)-$F$18</f>
        <v>5.0250000000000057</v>
      </c>
      <c r="Z45" s="26">
        <f t="shared" ref="Z45" si="38">Y45*X45</f>
        <v>0.51325350000000058</v>
      </c>
      <c r="AA45" s="27"/>
      <c r="AB45" s="30">
        <f t="shared" si="3"/>
        <v>0</v>
      </c>
      <c r="AC45" s="31">
        <f t="shared" si="4"/>
        <v>0</v>
      </c>
      <c r="AE45" s="55">
        <f>0.64*$AE$55+0.18*$AE$56+0.18*$AE$57</f>
        <v>0.10214000000000001</v>
      </c>
      <c r="AF45" s="54">
        <f>$F$18*(1+AE74)-$F$18</f>
        <v>5.0250000000000057</v>
      </c>
      <c r="AG45" s="26">
        <f t="shared" ref="AG45" si="39">AF45*AE45</f>
        <v>0.51325350000000058</v>
      </c>
      <c r="AH45" s="27"/>
      <c r="AI45" s="30">
        <f t="shared" si="5"/>
        <v>0</v>
      </c>
      <c r="AJ45" s="31">
        <f t="shared" si="6"/>
        <v>0</v>
      </c>
      <c r="AL45" s="55">
        <f>0.64*$AL$55+0.18*$AL$56+0.18*$AL$57</f>
        <v>0.10214000000000001</v>
      </c>
      <c r="AM45" s="54">
        <f>$F$18*(1+AL74)-$F$18</f>
        <v>5.0250000000000057</v>
      </c>
      <c r="AN45" s="26">
        <f t="shared" ref="AN45" si="40">AM45*AL45</f>
        <v>0.51325350000000058</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5.1356818000000004</v>
      </c>
      <c r="I47" s="40"/>
      <c r="J47" s="59"/>
      <c r="K47" s="61"/>
      <c r="L47" s="60">
        <f>SUM(L40:L46)+L39</f>
        <v>6.348659500000001</v>
      </c>
      <c r="M47" s="40"/>
      <c r="N47" s="43">
        <f t="shared" ref="N47:N65" si="41">L47-H47</f>
        <v>1.2129777000000006</v>
      </c>
      <c r="O47" s="44">
        <f t="shared" si="26"/>
        <v>0.23618630344270949</v>
      </c>
      <c r="Q47" s="59"/>
      <c r="R47" s="61"/>
      <c r="S47" s="60">
        <f>SUM(S40:S46)+S39</f>
        <v>6.9407835000000011</v>
      </c>
      <c r="T47" s="40"/>
      <c r="U47" s="43">
        <f t="shared" si="1"/>
        <v>0.59212400000000009</v>
      </c>
      <c r="V47" s="44">
        <f t="shared" si="2"/>
        <v>9.3267563018618341E-2</v>
      </c>
      <c r="X47" s="59"/>
      <c r="Y47" s="61"/>
      <c r="Z47" s="60">
        <f>SUM(Z40:Z46)+Z39</f>
        <v>7.3126235000000008</v>
      </c>
      <c r="AA47" s="40"/>
      <c r="AB47" s="43">
        <f t="shared" si="3"/>
        <v>0.37183999999999973</v>
      </c>
      <c r="AC47" s="44">
        <f t="shared" si="4"/>
        <v>5.3573202506604571E-2</v>
      </c>
      <c r="AE47" s="59"/>
      <c r="AF47" s="61"/>
      <c r="AG47" s="60">
        <f>SUM(AG40:AG46)+AG39</f>
        <v>7.6795435000000012</v>
      </c>
      <c r="AH47" s="40"/>
      <c r="AI47" s="43">
        <f t="shared" si="5"/>
        <v>0.36692000000000036</v>
      </c>
      <c r="AJ47" s="44">
        <f t="shared" si="6"/>
        <v>5.017624659604044E-2</v>
      </c>
      <c r="AL47" s="59"/>
      <c r="AM47" s="61"/>
      <c r="AN47" s="60">
        <f>SUM(AN40:AN46)+AN39</f>
        <v>7.8700535</v>
      </c>
      <c r="AO47" s="40"/>
      <c r="AP47" s="43">
        <f t="shared" si="7"/>
        <v>0.19050999999999885</v>
      </c>
      <c r="AQ47" s="44">
        <f t="shared" si="8"/>
        <v>2.4807464141585866E-2</v>
      </c>
    </row>
    <row r="48" spans="2:43" x14ac:dyDescent="0.2">
      <c r="B48" s="27" t="s">
        <v>39</v>
      </c>
      <c r="C48" s="27"/>
      <c r="D48" s="62" t="s">
        <v>74</v>
      </c>
      <c r="E48" s="63"/>
      <c r="F48" s="28">
        <v>2.157</v>
      </c>
      <c r="G48" s="64">
        <f>+$F$19</f>
        <v>1</v>
      </c>
      <c r="H48" s="26">
        <f>G48*F48</f>
        <v>2.157</v>
      </c>
      <c r="I48" s="27"/>
      <c r="J48" s="28">
        <f>+F48</f>
        <v>2.157</v>
      </c>
      <c r="K48" s="64">
        <f>+$F$19</f>
        <v>1</v>
      </c>
      <c r="L48" s="26">
        <f>K48*J48</f>
        <v>2.157</v>
      </c>
      <c r="M48" s="27"/>
      <c r="N48" s="30">
        <f t="shared" si="41"/>
        <v>0</v>
      </c>
      <c r="O48" s="31">
        <f t="shared" si="26"/>
        <v>0</v>
      </c>
      <c r="Q48" s="28">
        <f>+$J48</f>
        <v>2.157</v>
      </c>
      <c r="R48" s="64">
        <f>+$F$19</f>
        <v>1</v>
      </c>
      <c r="S48" s="26">
        <f>R48*Q48</f>
        <v>2.157</v>
      </c>
      <c r="T48" s="27"/>
      <c r="U48" s="30">
        <f t="shared" si="1"/>
        <v>0</v>
      </c>
      <c r="V48" s="31">
        <f t="shared" si="2"/>
        <v>0</v>
      </c>
      <c r="X48" s="28">
        <f>+$J48</f>
        <v>2.157</v>
      </c>
      <c r="Y48" s="64">
        <f>+$F$19</f>
        <v>1</v>
      </c>
      <c r="Z48" s="26">
        <f>Y48*X48</f>
        <v>2.157</v>
      </c>
      <c r="AA48" s="27"/>
      <c r="AB48" s="30">
        <f t="shared" si="3"/>
        <v>0</v>
      </c>
      <c r="AC48" s="31">
        <f t="shared" si="4"/>
        <v>0</v>
      </c>
      <c r="AE48" s="28">
        <f>+$J48</f>
        <v>2.157</v>
      </c>
      <c r="AF48" s="64">
        <f>+$F$19</f>
        <v>1</v>
      </c>
      <c r="AG48" s="26">
        <f>AF48*AE48</f>
        <v>2.157</v>
      </c>
      <c r="AH48" s="27"/>
      <c r="AI48" s="30">
        <f t="shared" si="5"/>
        <v>0</v>
      </c>
      <c r="AJ48" s="31">
        <f t="shared" si="6"/>
        <v>0</v>
      </c>
      <c r="AL48" s="28">
        <f>+$J48</f>
        <v>2.157</v>
      </c>
      <c r="AM48" s="64">
        <f>+$F$19</f>
        <v>1</v>
      </c>
      <c r="AN48" s="26">
        <f>AM48*AL48</f>
        <v>2.157</v>
      </c>
      <c r="AO48" s="27"/>
      <c r="AP48" s="30">
        <f t="shared" si="7"/>
        <v>0</v>
      </c>
      <c r="AQ48" s="31">
        <f t="shared" si="8"/>
        <v>0</v>
      </c>
    </row>
    <row r="49" spans="2:43" ht="25.5" x14ac:dyDescent="0.2">
      <c r="B49" s="66" t="s">
        <v>40</v>
      </c>
      <c r="C49" s="27"/>
      <c r="D49" s="62" t="s">
        <v>74</v>
      </c>
      <c r="E49" s="63"/>
      <c r="F49" s="28">
        <v>1.2310000000000001</v>
      </c>
      <c r="G49" s="64">
        <f>G48</f>
        <v>1</v>
      </c>
      <c r="H49" s="26">
        <f>G49*F49</f>
        <v>1.2310000000000001</v>
      </c>
      <c r="I49" s="27"/>
      <c r="J49" s="28">
        <f>+F49</f>
        <v>1.2310000000000001</v>
      </c>
      <c r="K49" s="64">
        <f>K48</f>
        <v>1</v>
      </c>
      <c r="L49" s="26">
        <f>K49*J49</f>
        <v>1.2310000000000001</v>
      </c>
      <c r="M49" s="27"/>
      <c r="N49" s="30">
        <f t="shared" si="41"/>
        <v>0</v>
      </c>
      <c r="O49" s="31">
        <f t="shared" si="26"/>
        <v>0</v>
      </c>
      <c r="Q49" s="28">
        <f>+$J49</f>
        <v>1.2310000000000001</v>
      </c>
      <c r="R49" s="64">
        <f>R48</f>
        <v>1</v>
      </c>
      <c r="S49" s="26">
        <f>R49*Q49</f>
        <v>1.2310000000000001</v>
      </c>
      <c r="T49" s="27"/>
      <c r="U49" s="30">
        <f t="shared" si="1"/>
        <v>0</v>
      </c>
      <c r="V49" s="31">
        <f t="shared" si="2"/>
        <v>0</v>
      </c>
      <c r="X49" s="28">
        <f>+$J49</f>
        <v>1.2310000000000001</v>
      </c>
      <c r="Y49" s="64">
        <f>Y48</f>
        <v>1</v>
      </c>
      <c r="Z49" s="26">
        <f>Y49*X49</f>
        <v>1.2310000000000001</v>
      </c>
      <c r="AA49" s="27"/>
      <c r="AB49" s="30">
        <f t="shared" si="3"/>
        <v>0</v>
      </c>
      <c r="AC49" s="31">
        <f t="shared" si="4"/>
        <v>0</v>
      </c>
      <c r="AE49" s="28">
        <f>+$J49</f>
        <v>1.2310000000000001</v>
      </c>
      <c r="AF49" s="64">
        <f>AF48</f>
        <v>1</v>
      </c>
      <c r="AG49" s="26">
        <f>AF49*AE49</f>
        <v>1.2310000000000001</v>
      </c>
      <c r="AH49" s="27"/>
      <c r="AI49" s="30">
        <f t="shared" si="5"/>
        <v>0</v>
      </c>
      <c r="AJ49" s="31">
        <f t="shared" si="6"/>
        <v>0</v>
      </c>
      <c r="AL49" s="28">
        <f>+$J49</f>
        <v>1.2310000000000001</v>
      </c>
      <c r="AM49" s="64">
        <f>AM48</f>
        <v>1</v>
      </c>
      <c r="AN49" s="26">
        <f>AM49*AL49</f>
        <v>1.2310000000000001</v>
      </c>
      <c r="AO49" s="27"/>
      <c r="AP49" s="30">
        <f t="shared" si="7"/>
        <v>0</v>
      </c>
      <c r="AQ49" s="31">
        <f t="shared" si="8"/>
        <v>0</v>
      </c>
    </row>
    <row r="50" spans="2:43" ht="25.5" x14ac:dyDescent="0.2">
      <c r="B50" s="56" t="s">
        <v>41</v>
      </c>
      <c r="C50" s="35"/>
      <c r="D50" s="35"/>
      <c r="E50" s="35"/>
      <c r="F50" s="67"/>
      <c r="G50" s="59"/>
      <c r="H50" s="60">
        <f>SUM(H47:H49)</f>
        <v>8.5236818000000003</v>
      </c>
      <c r="I50" s="68"/>
      <c r="J50" s="69"/>
      <c r="K50" s="59"/>
      <c r="L50" s="60">
        <f>SUM(L47:L49)</f>
        <v>9.7366595</v>
      </c>
      <c r="M50" s="68"/>
      <c r="N50" s="43">
        <f t="shared" si="41"/>
        <v>1.2129776999999997</v>
      </c>
      <c r="O50" s="44">
        <f t="shared" si="26"/>
        <v>0.1423067787443684</v>
      </c>
      <c r="Q50" s="69"/>
      <c r="R50" s="59"/>
      <c r="S50" s="60">
        <f>SUM(S47:S49)</f>
        <v>10.328783500000002</v>
      </c>
      <c r="T50" s="68"/>
      <c r="U50" s="43">
        <f t="shared" si="1"/>
        <v>0.59212400000000187</v>
      </c>
      <c r="V50" s="44">
        <f t="shared" si="2"/>
        <v>6.081387564184635E-2</v>
      </c>
      <c r="X50" s="69"/>
      <c r="Y50" s="59"/>
      <c r="Z50" s="60">
        <f>SUM(Z47:Z49)</f>
        <v>10.700623500000001</v>
      </c>
      <c r="AA50" s="68"/>
      <c r="AB50" s="43">
        <f t="shared" si="3"/>
        <v>0.37183999999999884</v>
      </c>
      <c r="AC50" s="44">
        <f t="shared" si="4"/>
        <v>3.6000367323024904E-2</v>
      </c>
      <c r="AE50" s="69"/>
      <c r="AF50" s="59"/>
      <c r="AG50" s="60">
        <f>SUM(AG47:AG49)</f>
        <v>11.067543500000001</v>
      </c>
      <c r="AH50" s="68"/>
      <c r="AI50" s="43">
        <f t="shared" si="5"/>
        <v>0.36692000000000036</v>
      </c>
      <c r="AJ50" s="44">
        <f t="shared" si="6"/>
        <v>3.4289590695345963E-2</v>
      </c>
      <c r="AL50" s="69"/>
      <c r="AM50" s="59"/>
      <c r="AN50" s="60">
        <f>SUM(AN47:AN49)</f>
        <v>11.258053500000001</v>
      </c>
      <c r="AO50" s="68"/>
      <c r="AP50" s="43">
        <f t="shared" si="7"/>
        <v>0.19050999999999974</v>
      </c>
      <c r="AQ50" s="44">
        <f t="shared" si="8"/>
        <v>1.7213395185661545E-2</v>
      </c>
    </row>
    <row r="51" spans="2:43" ht="25.5" x14ac:dyDescent="0.2">
      <c r="B51" s="71" t="s">
        <v>42</v>
      </c>
      <c r="C51" s="21"/>
      <c r="D51" s="22" t="s">
        <v>30</v>
      </c>
      <c r="E51" s="23"/>
      <c r="F51" s="72">
        <v>4.4000000000000003E-3</v>
      </c>
      <c r="G51" s="64">
        <f>+$F$18+G45</f>
        <v>155.37</v>
      </c>
      <c r="H51" s="73">
        <f t="shared" ref="H51:H57" si="42">G51*F51</f>
        <v>0.68362800000000001</v>
      </c>
      <c r="I51" s="27"/>
      <c r="J51" s="72">
        <v>4.4000000000000003E-3</v>
      </c>
      <c r="K51" s="64">
        <f>+$F$18+K45</f>
        <v>155.02500000000001</v>
      </c>
      <c r="L51" s="73">
        <f t="shared" ref="L51:L57" si="43">K51*J51</f>
        <v>0.68211000000000011</v>
      </c>
      <c r="M51" s="27"/>
      <c r="N51" s="30">
        <f t="shared" si="41"/>
        <v>-1.5179999999999083E-3</v>
      </c>
      <c r="O51" s="74">
        <f t="shared" si="26"/>
        <v>-2.220505889167659E-3</v>
      </c>
      <c r="Q51" s="72">
        <f>+J51</f>
        <v>4.4000000000000003E-3</v>
      </c>
      <c r="R51" s="64">
        <f>+$F$18+R45</f>
        <v>155.02500000000001</v>
      </c>
      <c r="S51" s="73">
        <f t="shared" ref="S51:S57" si="44">R51*Q51</f>
        <v>0.68211000000000011</v>
      </c>
      <c r="T51" s="27"/>
      <c r="U51" s="30">
        <f t="shared" si="1"/>
        <v>0</v>
      </c>
      <c r="V51" s="74">
        <f t="shared" si="2"/>
        <v>0</v>
      </c>
      <c r="X51" s="72">
        <f>+Q51</f>
        <v>4.4000000000000003E-3</v>
      </c>
      <c r="Y51" s="64">
        <f>+$F$18+Y45</f>
        <v>155.02500000000001</v>
      </c>
      <c r="Z51" s="73">
        <f t="shared" ref="Z51:Z57" si="45">Y51*X51</f>
        <v>0.68211000000000011</v>
      </c>
      <c r="AA51" s="27"/>
      <c r="AB51" s="30">
        <f t="shared" si="3"/>
        <v>0</v>
      </c>
      <c r="AC51" s="74">
        <f t="shared" si="4"/>
        <v>0</v>
      </c>
      <c r="AE51" s="72">
        <f>+X51</f>
        <v>4.4000000000000003E-3</v>
      </c>
      <c r="AF51" s="64">
        <f>+$F$18+AF45</f>
        <v>155.02500000000001</v>
      </c>
      <c r="AG51" s="73">
        <f t="shared" ref="AG51:AG57" si="46">AF51*AE51</f>
        <v>0.68211000000000011</v>
      </c>
      <c r="AH51" s="27"/>
      <c r="AI51" s="30">
        <f t="shared" si="5"/>
        <v>0</v>
      </c>
      <c r="AJ51" s="74">
        <f t="shared" si="6"/>
        <v>0</v>
      </c>
      <c r="AL51" s="72">
        <f>+AE51</f>
        <v>4.4000000000000003E-3</v>
      </c>
      <c r="AM51" s="64">
        <f>+$F$18+AM45</f>
        <v>155.02500000000001</v>
      </c>
      <c r="AN51" s="73">
        <f t="shared" ref="AN51:AN57" si="47">AM51*AL51</f>
        <v>0.68211000000000011</v>
      </c>
      <c r="AO51" s="27"/>
      <c r="AP51" s="30">
        <f t="shared" si="7"/>
        <v>0</v>
      </c>
      <c r="AQ51" s="74">
        <f t="shared" si="8"/>
        <v>0</v>
      </c>
    </row>
    <row r="52" spans="2:43" ht="25.5" x14ac:dyDescent="0.2">
      <c r="B52" s="71" t="s">
        <v>43</v>
      </c>
      <c r="C52" s="21"/>
      <c r="D52" s="22" t="s">
        <v>30</v>
      </c>
      <c r="E52" s="23"/>
      <c r="F52" s="72">
        <v>1.2999999999999999E-3</v>
      </c>
      <c r="G52" s="64">
        <f>+G51</f>
        <v>155.37</v>
      </c>
      <c r="H52" s="73">
        <f t="shared" si="42"/>
        <v>0.20198099999999999</v>
      </c>
      <c r="I52" s="27"/>
      <c r="J52" s="72">
        <v>1.2999999999999999E-3</v>
      </c>
      <c r="K52" s="64">
        <f>+K51</f>
        <v>155.02500000000001</v>
      </c>
      <c r="L52" s="73">
        <f t="shared" si="43"/>
        <v>0.2015325</v>
      </c>
      <c r="M52" s="27"/>
      <c r="N52" s="30">
        <f t="shared" si="41"/>
        <v>-4.4849999999999057E-4</v>
      </c>
      <c r="O52" s="74">
        <f t="shared" si="26"/>
        <v>-2.2205058891677466E-3</v>
      </c>
      <c r="Q52" s="72">
        <f>+J52</f>
        <v>1.2999999999999999E-3</v>
      </c>
      <c r="R52" s="64">
        <f>+R51</f>
        <v>155.02500000000001</v>
      </c>
      <c r="S52" s="73">
        <f t="shared" si="44"/>
        <v>0.2015325</v>
      </c>
      <c r="T52" s="27"/>
      <c r="U52" s="30">
        <f t="shared" si="1"/>
        <v>0</v>
      </c>
      <c r="V52" s="74">
        <f t="shared" si="2"/>
        <v>0</v>
      </c>
      <c r="X52" s="72">
        <f>+Q52</f>
        <v>1.2999999999999999E-3</v>
      </c>
      <c r="Y52" s="64">
        <f>+Y51</f>
        <v>155.02500000000001</v>
      </c>
      <c r="Z52" s="73">
        <f t="shared" si="45"/>
        <v>0.2015325</v>
      </c>
      <c r="AA52" s="27"/>
      <c r="AB52" s="30">
        <f t="shared" si="3"/>
        <v>0</v>
      </c>
      <c r="AC52" s="74">
        <f t="shared" si="4"/>
        <v>0</v>
      </c>
      <c r="AE52" s="72">
        <f>+X52</f>
        <v>1.2999999999999999E-3</v>
      </c>
      <c r="AF52" s="64">
        <f>+AF51</f>
        <v>155.02500000000001</v>
      </c>
      <c r="AG52" s="73">
        <f t="shared" si="46"/>
        <v>0.2015325</v>
      </c>
      <c r="AH52" s="27"/>
      <c r="AI52" s="30">
        <f t="shared" si="5"/>
        <v>0</v>
      </c>
      <c r="AJ52" s="74">
        <f t="shared" si="6"/>
        <v>0</v>
      </c>
      <c r="AL52" s="72">
        <f>+AE52</f>
        <v>1.2999999999999999E-3</v>
      </c>
      <c r="AM52" s="64">
        <f>+AM51</f>
        <v>155.02500000000001</v>
      </c>
      <c r="AN52" s="73">
        <f t="shared" si="47"/>
        <v>0.2015325</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150</v>
      </c>
      <c r="H54" s="73">
        <f t="shared" si="42"/>
        <v>1.0409999999999999</v>
      </c>
      <c r="I54" s="27"/>
      <c r="J54" s="72">
        <f>+F54</f>
        <v>6.94E-3</v>
      </c>
      <c r="K54" s="76">
        <f>$F$18</f>
        <v>150</v>
      </c>
      <c r="L54" s="73">
        <f t="shared" si="43"/>
        <v>1.0409999999999999</v>
      </c>
      <c r="M54" s="27"/>
      <c r="N54" s="30">
        <f t="shared" si="41"/>
        <v>0</v>
      </c>
      <c r="O54" s="74">
        <f t="shared" si="26"/>
        <v>0</v>
      </c>
      <c r="Q54" s="72">
        <f>+J54</f>
        <v>6.94E-3</v>
      </c>
      <c r="R54" s="76">
        <f>$F$18</f>
        <v>150</v>
      </c>
      <c r="S54" s="73">
        <f t="shared" si="44"/>
        <v>1.0409999999999999</v>
      </c>
      <c r="T54" s="27"/>
      <c r="U54" s="30">
        <f t="shared" si="1"/>
        <v>0</v>
      </c>
      <c r="V54" s="74">
        <f t="shared" si="2"/>
        <v>0</v>
      </c>
      <c r="X54" s="72">
        <f>+Q54</f>
        <v>6.94E-3</v>
      </c>
      <c r="Y54" s="76">
        <f>$F$18</f>
        <v>150</v>
      </c>
      <c r="Z54" s="73">
        <f t="shared" si="45"/>
        <v>1.0409999999999999</v>
      </c>
      <c r="AA54" s="27"/>
      <c r="AB54" s="30">
        <f t="shared" si="3"/>
        <v>0</v>
      </c>
      <c r="AC54" s="74">
        <f t="shared" si="4"/>
        <v>0</v>
      </c>
      <c r="AE54" s="72">
        <f>+X54</f>
        <v>6.94E-3</v>
      </c>
      <c r="AF54" s="76">
        <f>$F$18</f>
        <v>150</v>
      </c>
      <c r="AG54" s="73">
        <f t="shared" si="46"/>
        <v>1.0409999999999999</v>
      </c>
      <c r="AH54" s="27"/>
      <c r="AI54" s="30">
        <f t="shared" si="5"/>
        <v>0</v>
      </c>
      <c r="AJ54" s="74">
        <f t="shared" si="6"/>
        <v>0</v>
      </c>
      <c r="AL54" s="72">
        <f>+AE54</f>
        <v>6.94E-3</v>
      </c>
      <c r="AM54" s="76">
        <f>$F$18</f>
        <v>150</v>
      </c>
      <c r="AN54" s="73">
        <f t="shared" si="47"/>
        <v>1.0409999999999999</v>
      </c>
      <c r="AO54" s="27"/>
      <c r="AP54" s="30">
        <f t="shared" si="7"/>
        <v>0</v>
      </c>
      <c r="AQ54" s="74">
        <f t="shared" si="8"/>
        <v>0</v>
      </c>
    </row>
    <row r="55" spans="2:43" x14ac:dyDescent="0.2">
      <c r="B55" s="49" t="s">
        <v>46</v>
      </c>
      <c r="C55" s="21"/>
      <c r="D55" s="22"/>
      <c r="E55" s="23"/>
      <c r="F55" s="72">
        <v>0.08</v>
      </c>
      <c r="G55" s="77">
        <f>0.64*$F$18</f>
        <v>96</v>
      </c>
      <c r="H55" s="73">
        <f t="shared" si="42"/>
        <v>7.68</v>
      </c>
      <c r="I55" s="27"/>
      <c r="J55" s="72">
        <v>0.08</v>
      </c>
      <c r="K55" s="77">
        <f>$G$55</f>
        <v>96</v>
      </c>
      <c r="L55" s="73">
        <f t="shared" si="43"/>
        <v>7.68</v>
      </c>
      <c r="M55" s="27"/>
      <c r="N55" s="30">
        <f t="shared" si="41"/>
        <v>0</v>
      </c>
      <c r="O55" s="74">
        <f t="shared" si="26"/>
        <v>0</v>
      </c>
      <c r="Q55" s="72">
        <v>0.08</v>
      </c>
      <c r="R55" s="77">
        <f>$G$55</f>
        <v>96</v>
      </c>
      <c r="S55" s="73">
        <f t="shared" si="44"/>
        <v>7.68</v>
      </c>
      <c r="T55" s="27"/>
      <c r="U55" s="30">
        <f t="shared" si="1"/>
        <v>0</v>
      </c>
      <c r="V55" s="74">
        <f t="shared" si="2"/>
        <v>0</v>
      </c>
      <c r="X55" s="72">
        <v>0.08</v>
      </c>
      <c r="Y55" s="77">
        <f>$G$55</f>
        <v>96</v>
      </c>
      <c r="Z55" s="73">
        <f t="shared" si="45"/>
        <v>7.68</v>
      </c>
      <c r="AA55" s="27"/>
      <c r="AB55" s="30">
        <f t="shared" si="3"/>
        <v>0</v>
      </c>
      <c r="AC55" s="74">
        <f t="shared" si="4"/>
        <v>0</v>
      </c>
      <c r="AE55" s="72">
        <v>0.08</v>
      </c>
      <c r="AF55" s="77">
        <f>$G$55</f>
        <v>96</v>
      </c>
      <c r="AG55" s="73">
        <f t="shared" si="46"/>
        <v>7.68</v>
      </c>
      <c r="AH55" s="27"/>
      <c r="AI55" s="30">
        <f t="shared" si="5"/>
        <v>0</v>
      </c>
      <c r="AJ55" s="74">
        <f t="shared" si="6"/>
        <v>0</v>
      </c>
      <c r="AL55" s="72">
        <v>0.08</v>
      </c>
      <c r="AM55" s="77">
        <f>$G$55</f>
        <v>96</v>
      </c>
      <c r="AN55" s="73">
        <f t="shared" si="47"/>
        <v>7.68</v>
      </c>
      <c r="AO55" s="27"/>
      <c r="AP55" s="30">
        <f t="shared" si="7"/>
        <v>0</v>
      </c>
      <c r="AQ55" s="74">
        <f t="shared" si="8"/>
        <v>0</v>
      </c>
    </row>
    <row r="56" spans="2:43" x14ac:dyDescent="0.2">
      <c r="B56" s="49" t="s">
        <v>47</v>
      </c>
      <c r="C56" s="21"/>
      <c r="D56" s="22"/>
      <c r="E56" s="23"/>
      <c r="F56" s="72">
        <v>0.122</v>
      </c>
      <c r="G56" s="77">
        <f>0.18*$F$18</f>
        <v>27</v>
      </c>
      <c r="H56" s="73">
        <f t="shared" si="42"/>
        <v>3.294</v>
      </c>
      <c r="I56" s="27"/>
      <c r="J56" s="72">
        <v>0.122</v>
      </c>
      <c r="K56" s="77">
        <f>$G$56</f>
        <v>27</v>
      </c>
      <c r="L56" s="73">
        <f t="shared" si="43"/>
        <v>3.294</v>
      </c>
      <c r="M56" s="27"/>
      <c r="N56" s="30">
        <f t="shared" si="41"/>
        <v>0</v>
      </c>
      <c r="O56" s="74">
        <f t="shared" si="26"/>
        <v>0</v>
      </c>
      <c r="Q56" s="72">
        <v>0.122</v>
      </c>
      <c r="R56" s="77">
        <f>$G$56</f>
        <v>27</v>
      </c>
      <c r="S56" s="73">
        <f t="shared" si="44"/>
        <v>3.294</v>
      </c>
      <c r="T56" s="27"/>
      <c r="U56" s="30">
        <f t="shared" si="1"/>
        <v>0</v>
      </c>
      <c r="V56" s="74">
        <f t="shared" si="2"/>
        <v>0</v>
      </c>
      <c r="X56" s="72">
        <v>0.122</v>
      </c>
      <c r="Y56" s="77">
        <f>$G$56</f>
        <v>27</v>
      </c>
      <c r="Z56" s="73">
        <f t="shared" si="45"/>
        <v>3.294</v>
      </c>
      <c r="AA56" s="27"/>
      <c r="AB56" s="30">
        <f t="shared" si="3"/>
        <v>0</v>
      </c>
      <c r="AC56" s="74">
        <f t="shared" si="4"/>
        <v>0</v>
      </c>
      <c r="AE56" s="72">
        <v>0.122</v>
      </c>
      <c r="AF56" s="77">
        <f>$G$56</f>
        <v>27</v>
      </c>
      <c r="AG56" s="73">
        <f t="shared" si="46"/>
        <v>3.294</v>
      </c>
      <c r="AH56" s="27"/>
      <c r="AI56" s="30">
        <f t="shared" si="5"/>
        <v>0</v>
      </c>
      <c r="AJ56" s="74">
        <f t="shared" si="6"/>
        <v>0</v>
      </c>
      <c r="AL56" s="72">
        <v>0.122</v>
      </c>
      <c r="AM56" s="77">
        <f>$G$56</f>
        <v>27</v>
      </c>
      <c r="AN56" s="73">
        <f t="shared" si="47"/>
        <v>3.294</v>
      </c>
      <c r="AO56" s="27"/>
      <c r="AP56" s="30">
        <f t="shared" si="7"/>
        <v>0</v>
      </c>
      <c r="AQ56" s="74">
        <f t="shared" si="8"/>
        <v>0</v>
      </c>
    </row>
    <row r="57" spans="2:43" x14ac:dyDescent="0.2">
      <c r="B57" s="11" t="s">
        <v>48</v>
      </c>
      <c r="C57" s="21"/>
      <c r="D57" s="22"/>
      <c r="E57" s="23"/>
      <c r="F57" s="72">
        <v>0.161</v>
      </c>
      <c r="G57" s="77">
        <f>0.18*$F$18</f>
        <v>27</v>
      </c>
      <c r="H57" s="73">
        <f t="shared" si="42"/>
        <v>4.3470000000000004</v>
      </c>
      <c r="I57" s="27"/>
      <c r="J57" s="72">
        <v>0.161</v>
      </c>
      <c r="K57" s="77">
        <f>$G$57</f>
        <v>27</v>
      </c>
      <c r="L57" s="73">
        <f t="shared" si="43"/>
        <v>4.3470000000000004</v>
      </c>
      <c r="M57" s="27"/>
      <c r="N57" s="30">
        <f t="shared" si="41"/>
        <v>0</v>
      </c>
      <c r="O57" s="74">
        <f t="shared" si="26"/>
        <v>0</v>
      </c>
      <c r="Q57" s="72">
        <v>0.161</v>
      </c>
      <c r="R57" s="77">
        <f>$G$57</f>
        <v>27</v>
      </c>
      <c r="S57" s="73">
        <f t="shared" si="44"/>
        <v>4.3470000000000004</v>
      </c>
      <c r="T57" s="27"/>
      <c r="U57" s="30">
        <f t="shared" si="1"/>
        <v>0</v>
      </c>
      <c r="V57" s="74">
        <f t="shared" si="2"/>
        <v>0</v>
      </c>
      <c r="X57" s="72">
        <v>0.161</v>
      </c>
      <c r="Y57" s="77">
        <f>$G$57</f>
        <v>27</v>
      </c>
      <c r="Z57" s="73">
        <f t="shared" si="45"/>
        <v>4.3470000000000004</v>
      </c>
      <c r="AA57" s="27"/>
      <c r="AB57" s="30">
        <f t="shared" si="3"/>
        <v>0</v>
      </c>
      <c r="AC57" s="74">
        <f t="shared" si="4"/>
        <v>0</v>
      </c>
      <c r="AE57" s="72">
        <v>0.161</v>
      </c>
      <c r="AF57" s="77">
        <f>$G$57</f>
        <v>27</v>
      </c>
      <c r="AG57" s="73">
        <f t="shared" si="46"/>
        <v>4.3470000000000004</v>
      </c>
      <c r="AH57" s="27"/>
      <c r="AI57" s="30">
        <f t="shared" si="5"/>
        <v>0</v>
      </c>
      <c r="AJ57" s="74">
        <f t="shared" si="6"/>
        <v>0</v>
      </c>
      <c r="AL57" s="72">
        <v>0.161</v>
      </c>
      <c r="AM57" s="77">
        <f>$G$57</f>
        <v>27</v>
      </c>
      <c r="AN57" s="73">
        <f t="shared" si="47"/>
        <v>4.3470000000000004</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150</v>
      </c>
      <c r="H58" s="73">
        <f>G58*F58</f>
        <v>14.1</v>
      </c>
      <c r="I58" s="83"/>
      <c r="J58" s="72">
        <v>9.4E-2</v>
      </c>
      <c r="K58" s="82">
        <f>$G$58</f>
        <v>150</v>
      </c>
      <c r="L58" s="73">
        <f>K58*J58</f>
        <v>14.1</v>
      </c>
      <c r="M58" s="83"/>
      <c r="N58" s="84">
        <f t="shared" si="41"/>
        <v>0</v>
      </c>
      <c r="O58" s="74">
        <f t="shared" si="26"/>
        <v>0</v>
      </c>
      <c r="Q58" s="72">
        <v>9.4E-2</v>
      </c>
      <c r="R58" s="82">
        <f>$G$58</f>
        <v>150</v>
      </c>
      <c r="S58" s="73">
        <f>R58*Q58</f>
        <v>14.1</v>
      </c>
      <c r="T58" s="83"/>
      <c r="U58" s="84">
        <f t="shared" si="1"/>
        <v>0</v>
      </c>
      <c r="V58" s="74">
        <f t="shared" si="2"/>
        <v>0</v>
      </c>
      <c r="X58" s="72">
        <v>9.4E-2</v>
      </c>
      <c r="Y58" s="82">
        <f>$G$58</f>
        <v>150</v>
      </c>
      <c r="Z58" s="73">
        <f>Y58*X58</f>
        <v>14.1</v>
      </c>
      <c r="AA58" s="83"/>
      <c r="AB58" s="84">
        <f t="shared" si="3"/>
        <v>0</v>
      </c>
      <c r="AC58" s="74">
        <f t="shared" si="4"/>
        <v>0</v>
      </c>
      <c r="AE58" s="72">
        <v>9.4E-2</v>
      </c>
      <c r="AF58" s="82">
        <f>$G$58</f>
        <v>150</v>
      </c>
      <c r="AG58" s="73">
        <f>AF58*AE58</f>
        <v>14.1</v>
      </c>
      <c r="AH58" s="83"/>
      <c r="AI58" s="84">
        <f t="shared" si="5"/>
        <v>0</v>
      </c>
      <c r="AJ58" s="74">
        <f t="shared" si="6"/>
        <v>0</v>
      </c>
      <c r="AL58" s="72">
        <v>9.4E-2</v>
      </c>
      <c r="AM58" s="82">
        <f>$G$58</f>
        <v>150</v>
      </c>
      <c r="AN58" s="73">
        <f>AM58*AL58</f>
        <v>14.1</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0</v>
      </c>
      <c r="H59" s="73">
        <f>G59*F59</f>
        <v>0</v>
      </c>
      <c r="I59" s="83"/>
      <c r="J59" s="72">
        <v>0.11</v>
      </c>
      <c r="K59" s="82">
        <f>$G$59</f>
        <v>0</v>
      </c>
      <c r="L59" s="73">
        <f>K59*J59</f>
        <v>0</v>
      </c>
      <c r="M59" s="83"/>
      <c r="N59" s="84">
        <f t="shared" si="41"/>
        <v>0</v>
      </c>
      <c r="O59" s="74" t="str">
        <f t="shared" si="26"/>
        <v/>
      </c>
      <c r="Q59" s="72">
        <v>0.11</v>
      </c>
      <c r="R59" s="82">
        <f>$G$59</f>
        <v>0</v>
      </c>
      <c r="S59" s="73">
        <f>R59*Q59</f>
        <v>0</v>
      </c>
      <c r="T59" s="83"/>
      <c r="U59" s="84">
        <f t="shared" si="1"/>
        <v>0</v>
      </c>
      <c r="V59" s="74" t="str">
        <f t="shared" si="2"/>
        <v/>
      </c>
      <c r="X59" s="72">
        <v>0.11</v>
      </c>
      <c r="Y59" s="82">
        <f>$G$59</f>
        <v>0</v>
      </c>
      <c r="Z59" s="73">
        <f>Y59*X59</f>
        <v>0</v>
      </c>
      <c r="AA59" s="83"/>
      <c r="AB59" s="84">
        <f t="shared" si="3"/>
        <v>0</v>
      </c>
      <c r="AC59" s="74" t="str">
        <f t="shared" si="4"/>
        <v/>
      </c>
      <c r="AE59" s="72">
        <v>0.11</v>
      </c>
      <c r="AF59" s="82">
        <f>$G$59</f>
        <v>0</v>
      </c>
      <c r="AG59" s="73">
        <f>AF59*AE59</f>
        <v>0</v>
      </c>
      <c r="AH59" s="83"/>
      <c r="AI59" s="84">
        <f t="shared" si="5"/>
        <v>0</v>
      </c>
      <c r="AJ59" s="74" t="str">
        <f t="shared" si="6"/>
        <v/>
      </c>
      <c r="AL59" s="72">
        <v>0.11</v>
      </c>
      <c r="AM59" s="82">
        <f>$G$59</f>
        <v>0</v>
      </c>
      <c r="AN59" s="73">
        <f>AM59*AL59</f>
        <v>0</v>
      </c>
      <c r="AO59" s="83"/>
      <c r="AP59" s="84">
        <f t="shared" si="7"/>
        <v>0</v>
      </c>
      <c r="AQ59" s="74" t="str">
        <f t="shared" si="8"/>
        <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26.021290800000003</v>
      </c>
      <c r="I61" s="100"/>
      <c r="J61" s="101"/>
      <c r="K61" s="101"/>
      <c r="L61" s="99">
        <f>SUM(L51:L57,L50)</f>
        <v>27.232302000000004</v>
      </c>
      <c r="M61" s="102"/>
      <c r="N61" s="103">
        <f t="shared" ref="N61" si="48">L61-H61</f>
        <v>1.2110112000000015</v>
      </c>
      <c r="O61" s="104">
        <f t="shared" ref="O61" si="49">IF((H61)=0,"",(N61/H61))</f>
        <v>4.6539243933279489E-2</v>
      </c>
      <c r="Q61" s="101"/>
      <c r="R61" s="101"/>
      <c r="S61" s="99">
        <f>SUM(S51:S57,S50)</f>
        <v>27.824426000000003</v>
      </c>
      <c r="T61" s="102"/>
      <c r="U61" s="103">
        <f t="shared" si="1"/>
        <v>0.59212399999999832</v>
      </c>
      <c r="V61" s="104">
        <f>IF((L61)=0,"",(U61/L61))</f>
        <v>2.1743442768811766E-2</v>
      </c>
      <c r="X61" s="101"/>
      <c r="Y61" s="101"/>
      <c r="Z61" s="99">
        <f>SUM(Z51:Z57,Z50)</f>
        <v>28.196266000000001</v>
      </c>
      <c r="AA61" s="102"/>
      <c r="AB61" s="103">
        <f t="shared" si="3"/>
        <v>0.37183999999999884</v>
      </c>
      <c r="AC61" s="104">
        <f>IF((S61)=0,"",(AB61/S61))</f>
        <v>1.3363797693436652E-2</v>
      </c>
      <c r="AE61" s="101"/>
      <c r="AF61" s="101"/>
      <c r="AG61" s="99">
        <f>SUM(AG51:AG57,AG50)</f>
        <v>28.563186000000002</v>
      </c>
      <c r="AH61" s="102"/>
      <c r="AI61" s="103">
        <f t="shared" ref="AI61:AI65" si="50">AG61-Z61</f>
        <v>0.36692000000000036</v>
      </c>
      <c r="AJ61" s="104">
        <f>IF((Z61)=0,"",(AI61/Z61))</f>
        <v>1.3013070595943461E-2</v>
      </c>
      <c r="AL61" s="101"/>
      <c r="AM61" s="101"/>
      <c r="AN61" s="99">
        <f>SUM(AN51:AN57,AN50)</f>
        <v>28.753696000000005</v>
      </c>
      <c r="AO61" s="102"/>
      <c r="AP61" s="103">
        <f t="shared" ref="AP61:AP65" si="51">AN61-AG61</f>
        <v>0.19051000000000329</v>
      </c>
      <c r="AQ61" s="104">
        <f>IF((AG61)=0,"",(AP61/AG61))</f>
        <v>6.6697741631484416E-3</v>
      </c>
    </row>
    <row r="62" spans="2:43" x14ac:dyDescent="0.2">
      <c r="B62" s="105" t="s">
        <v>52</v>
      </c>
      <c r="C62" s="21"/>
      <c r="D62" s="21"/>
      <c r="E62" s="21"/>
      <c r="F62" s="106">
        <v>0.13</v>
      </c>
      <c r="G62" s="107"/>
      <c r="H62" s="108">
        <f>H61*F62</f>
        <v>3.3827678040000007</v>
      </c>
      <c r="I62" s="109"/>
      <c r="J62" s="110">
        <v>0.13</v>
      </c>
      <c r="K62" s="109"/>
      <c r="L62" s="111">
        <f>L61*J62</f>
        <v>3.5401992600000005</v>
      </c>
      <c r="M62" s="112"/>
      <c r="N62" s="113">
        <f t="shared" si="41"/>
        <v>0.15743145599999986</v>
      </c>
      <c r="O62" s="114">
        <f t="shared" si="26"/>
        <v>4.6539243933279385E-2</v>
      </c>
      <c r="Q62" s="110">
        <v>0.13</v>
      </c>
      <c r="R62" s="109"/>
      <c r="S62" s="111">
        <f>S61*Q62</f>
        <v>3.6171753800000004</v>
      </c>
      <c r="T62" s="112"/>
      <c r="U62" s="113">
        <f t="shared" si="1"/>
        <v>7.697611999999987E-2</v>
      </c>
      <c r="V62" s="114">
        <f t="shared" ref="V62:V71" si="52">IF((L62)=0,"",(U62/L62))</f>
        <v>2.1743442768811794E-2</v>
      </c>
      <c r="X62" s="110">
        <v>0.13</v>
      </c>
      <c r="Y62" s="109"/>
      <c r="Z62" s="111">
        <f>Z61*X62</f>
        <v>3.6655145800000004</v>
      </c>
      <c r="AA62" s="112"/>
      <c r="AB62" s="113">
        <f t="shared" si="3"/>
        <v>4.8339200000000027E-2</v>
      </c>
      <c r="AC62" s="114">
        <f t="shared" ref="AC62:AC71" si="53">IF((S62)=0,"",(AB62/S62))</f>
        <v>1.3363797693436701E-2</v>
      </c>
      <c r="AE62" s="110">
        <v>0.13</v>
      </c>
      <c r="AF62" s="109"/>
      <c r="AG62" s="111">
        <f>AG61*AE62</f>
        <v>3.7132141800000005</v>
      </c>
      <c r="AH62" s="112"/>
      <c r="AI62" s="113">
        <f t="shared" si="50"/>
        <v>4.7699600000000064E-2</v>
      </c>
      <c r="AJ62" s="114">
        <f t="shared" ref="AJ62:AJ71" si="54">IF((Z62)=0,"",(AI62/Z62))</f>
        <v>1.3013070595943465E-2</v>
      </c>
      <c r="AL62" s="110">
        <v>0.13</v>
      </c>
      <c r="AM62" s="109"/>
      <c r="AN62" s="111">
        <f>AN61*AL62</f>
        <v>3.7379804800000009</v>
      </c>
      <c r="AO62" s="112"/>
      <c r="AP62" s="113">
        <f t="shared" si="51"/>
        <v>2.4766300000000463E-2</v>
      </c>
      <c r="AQ62" s="114">
        <f t="shared" ref="AQ62:AQ71" si="55">IF((AG62)=0,"",(AP62/AG62))</f>
        <v>6.6697741631484503E-3</v>
      </c>
    </row>
    <row r="63" spans="2:43" x14ac:dyDescent="0.2">
      <c r="B63" s="115" t="s">
        <v>53</v>
      </c>
      <c r="C63" s="21"/>
      <c r="D63" s="21"/>
      <c r="E63" s="21"/>
      <c r="F63" s="116"/>
      <c r="G63" s="107"/>
      <c r="H63" s="108">
        <f>H61+H62</f>
        <v>29.404058604000003</v>
      </c>
      <c r="I63" s="109"/>
      <c r="J63" s="109"/>
      <c r="K63" s="109"/>
      <c r="L63" s="111">
        <f>L61+L62</f>
        <v>30.772501260000006</v>
      </c>
      <c r="M63" s="112"/>
      <c r="N63" s="113">
        <f t="shared" si="41"/>
        <v>1.3684426560000027</v>
      </c>
      <c r="O63" s="114">
        <f t="shared" si="26"/>
        <v>4.6539243933279524E-2</v>
      </c>
      <c r="Q63" s="109"/>
      <c r="R63" s="109"/>
      <c r="S63" s="111">
        <f>S61+S62</f>
        <v>31.441601380000002</v>
      </c>
      <c r="T63" s="112"/>
      <c r="U63" s="113">
        <f t="shared" si="1"/>
        <v>0.66910011999999597</v>
      </c>
      <c r="V63" s="114">
        <f t="shared" si="52"/>
        <v>2.1743442768811697E-2</v>
      </c>
      <c r="X63" s="109"/>
      <c r="Y63" s="109"/>
      <c r="Z63" s="111">
        <f>Z61+Z62</f>
        <v>31.861780580000001</v>
      </c>
      <c r="AA63" s="112"/>
      <c r="AB63" s="113">
        <f t="shared" si="3"/>
        <v>0.42017919999999975</v>
      </c>
      <c r="AC63" s="114">
        <f t="shared" si="53"/>
        <v>1.3363797693436687E-2</v>
      </c>
      <c r="AE63" s="109"/>
      <c r="AF63" s="109"/>
      <c r="AG63" s="111">
        <f>AG61+AG62</f>
        <v>32.276400180000003</v>
      </c>
      <c r="AH63" s="112"/>
      <c r="AI63" s="113">
        <f t="shared" si="50"/>
        <v>0.41461960000000175</v>
      </c>
      <c r="AJ63" s="114">
        <f t="shared" si="54"/>
        <v>1.3013070595943503E-2</v>
      </c>
      <c r="AL63" s="109"/>
      <c r="AM63" s="109"/>
      <c r="AN63" s="111">
        <f>AN61+AN62</f>
        <v>32.49167648000001</v>
      </c>
      <c r="AO63" s="112"/>
      <c r="AP63" s="113">
        <f t="shared" si="51"/>
        <v>0.21527630000000642</v>
      </c>
      <c r="AQ63" s="114">
        <f t="shared" si="55"/>
        <v>6.6697741631485249E-3</v>
      </c>
    </row>
    <row r="64" spans="2:43" ht="15.75" customHeight="1" x14ac:dyDescent="0.2">
      <c r="B64" s="267" t="s">
        <v>54</v>
      </c>
      <c r="C64" s="267"/>
      <c r="D64" s="267"/>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2:43" ht="13.5" thickBot="1" x14ac:dyDescent="0.25">
      <c r="B65" s="268" t="s">
        <v>55</v>
      </c>
      <c r="C65" s="268"/>
      <c r="D65" s="268"/>
      <c r="E65" s="120"/>
      <c r="F65" s="121"/>
      <c r="G65" s="122"/>
      <c r="H65" s="123">
        <f>H63+H64</f>
        <v>29.404058604000003</v>
      </c>
      <c r="I65" s="124"/>
      <c r="J65" s="124"/>
      <c r="K65" s="124"/>
      <c r="L65" s="125">
        <f>L63+L64</f>
        <v>30.772501260000006</v>
      </c>
      <c r="M65" s="126"/>
      <c r="N65" s="127">
        <f t="shared" si="41"/>
        <v>1.3684426560000027</v>
      </c>
      <c r="O65" s="128">
        <f t="shared" si="26"/>
        <v>4.6539243933279524E-2</v>
      </c>
      <c r="Q65" s="124"/>
      <c r="R65" s="124"/>
      <c r="S65" s="125">
        <f>S63+S64</f>
        <v>31.441601380000002</v>
      </c>
      <c r="T65" s="126"/>
      <c r="U65" s="127">
        <f t="shared" si="1"/>
        <v>0.66910011999999597</v>
      </c>
      <c r="V65" s="128">
        <f t="shared" si="52"/>
        <v>2.1743442768811697E-2</v>
      </c>
      <c r="X65" s="124"/>
      <c r="Y65" s="124"/>
      <c r="Z65" s="125">
        <f>Z63+Z64</f>
        <v>31.861780580000001</v>
      </c>
      <c r="AA65" s="126"/>
      <c r="AB65" s="127">
        <f t="shared" si="3"/>
        <v>0.42017919999999975</v>
      </c>
      <c r="AC65" s="128">
        <f t="shared" si="53"/>
        <v>1.3363797693436687E-2</v>
      </c>
      <c r="AE65" s="124"/>
      <c r="AF65" s="124"/>
      <c r="AG65" s="125">
        <f>AG63+AG64</f>
        <v>32.276400180000003</v>
      </c>
      <c r="AH65" s="126"/>
      <c r="AI65" s="127">
        <f t="shared" si="50"/>
        <v>0.41461960000000175</v>
      </c>
      <c r="AJ65" s="128">
        <f t="shared" si="54"/>
        <v>1.3013070595943503E-2</v>
      </c>
      <c r="AL65" s="124"/>
      <c r="AM65" s="124"/>
      <c r="AN65" s="125">
        <f>AN63+AN64</f>
        <v>32.49167648000001</v>
      </c>
      <c r="AO65" s="126"/>
      <c r="AP65" s="127">
        <f t="shared" si="51"/>
        <v>0.21527630000000642</v>
      </c>
      <c r="AQ65" s="128">
        <f t="shared" si="55"/>
        <v>6.6697741631485249E-3</v>
      </c>
    </row>
    <row r="66" spans="2: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2:43" s="85" customFormat="1" x14ac:dyDescent="0.2">
      <c r="B67" s="136" t="s">
        <v>56</v>
      </c>
      <c r="C67" s="79"/>
      <c r="D67" s="79"/>
      <c r="E67" s="79"/>
      <c r="F67" s="137"/>
      <c r="G67" s="138"/>
      <c r="H67" s="139">
        <f>SUM(H58:H59,H50,H51:H54)</f>
        <v>24.800290799999999</v>
      </c>
      <c r="I67" s="140"/>
      <c r="J67" s="141"/>
      <c r="K67" s="141"/>
      <c r="L67" s="139">
        <f>SUM(L58:L59,L50,L51:L54)</f>
        <v>26.011302000000001</v>
      </c>
      <c r="M67" s="142"/>
      <c r="N67" s="143">
        <f t="shared" ref="N67:N71" si="56">L67-H67</f>
        <v>1.2110112000000015</v>
      </c>
      <c r="O67" s="104">
        <f t="shared" ref="O67:O71" si="57">IF((H67)=0,"",(N67/H67))</f>
        <v>4.8830524196917947E-2</v>
      </c>
      <c r="Q67" s="141"/>
      <c r="R67" s="141"/>
      <c r="S67" s="139">
        <f>SUM(S58:S59,S50,S51:S54)</f>
        <v>26.603426000000002</v>
      </c>
      <c r="T67" s="142"/>
      <c r="U67" s="143">
        <f t="shared" si="1"/>
        <v>0.59212400000000187</v>
      </c>
      <c r="V67" s="104">
        <f t="shared" si="52"/>
        <v>2.2764104618830761E-2</v>
      </c>
      <c r="X67" s="141"/>
      <c r="Y67" s="141"/>
      <c r="Z67" s="139">
        <f>SUM(Z58:Z59,Z50,Z51:Z54)</f>
        <v>26.975266000000001</v>
      </c>
      <c r="AA67" s="142"/>
      <c r="AB67" s="143">
        <f t="shared" si="3"/>
        <v>0.37183999999999884</v>
      </c>
      <c r="AC67" s="104">
        <f t="shared" si="53"/>
        <v>1.3977147153904117E-2</v>
      </c>
      <c r="AE67" s="141"/>
      <c r="AF67" s="141"/>
      <c r="AG67" s="139">
        <f>SUM(AG58:AG59,AG50,AG51:AG54)</f>
        <v>27.342186000000002</v>
      </c>
      <c r="AH67" s="142"/>
      <c r="AI67" s="143">
        <f t="shared" ref="AI67:AI71" si="58">AG67-Z67</f>
        <v>0.36692000000000036</v>
      </c>
      <c r="AJ67" s="104">
        <f t="shared" si="54"/>
        <v>1.3602090151770899E-2</v>
      </c>
      <c r="AL67" s="141"/>
      <c r="AM67" s="141"/>
      <c r="AN67" s="139">
        <f>SUM(AN58:AN59,AN50,AN51:AN54)</f>
        <v>27.532696000000001</v>
      </c>
      <c r="AO67" s="142"/>
      <c r="AP67" s="143">
        <f t="shared" ref="AP67:AP71" si="59">AN67-AG67</f>
        <v>0.19050999999999974</v>
      </c>
      <c r="AQ67" s="104">
        <f t="shared" si="55"/>
        <v>6.9676213891603153E-3</v>
      </c>
    </row>
    <row r="68" spans="2:43" s="85" customFormat="1" x14ac:dyDescent="0.2">
      <c r="B68" s="144" t="s">
        <v>52</v>
      </c>
      <c r="C68" s="79"/>
      <c r="D68" s="79"/>
      <c r="E68" s="79"/>
      <c r="F68" s="145">
        <v>0.13</v>
      </c>
      <c r="G68" s="138"/>
      <c r="H68" s="146">
        <f>H67*F68</f>
        <v>3.224037804</v>
      </c>
      <c r="I68" s="147"/>
      <c r="J68" s="148">
        <v>0.13</v>
      </c>
      <c r="K68" s="149"/>
      <c r="L68" s="150">
        <f>L67*J68</f>
        <v>3.3814692600000003</v>
      </c>
      <c r="M68" s="151"/>
      <c r="N68" s="152">
        <f t="shared" si="56"/>
        <v>0.1574314560000003</v>
      </c>
      <c r="O68" s="114">
        <f t="shared" si="57"/>
        <v>4.8830524196917982E-2</v>
      </c>
      <c r="Q68" s="148">
        <v>0.13</v>
      </c>
      <c r="R68" s="149"/>
      <c r="S68" s="150">
        <f>S67*Q68</f>
        <v>3.4584453800000006</v>
      </c>
      <c r="T68" s="151"/>
      <c r="U68" s="152">
        <f t="shared" si="1"/>
        <v>7.6976120000000314E-2</v>
      </c>
      <c r="V68" s="114">
        <f t="shared" si="52"/>
        <v>2.2764104618830782E-2</v>
      </c>
      <c r="X68" s="148">
        <v>0.13</v>
      </c>
      <c r="Y68" s="149"/>
      <c r="Z68" s="150">
        <f>Z67*X68</f>
        <v>3.5067845800000002</v>
      </c>
      <c r="AA68" s="151"/>
      <c r="AB68" s="152">
        <f t="shared" si="3"/>
        <v>4.8339199999999583E-2</v>
      </c>
      <c r="AC68" s="114">
        <f t="shared" si="53"/>
        <v>1.3977147153904039E-2</v>
      </c>
      <c r="AE68" s="148">
        <v>0.13</v>
      </c>
      <c r="AF68" s="149"/>
      <c r="AG68" s="150">
        <f>AG67*AE68</f>
        <v>3.5544841800000002</v>
      </c>
      <c r="AH68" s="151"/>
      <c r="AI68" s="152">
        <f t="shared" si="58"/>
        <v>4.7699600000000064E-2</v>
      </c>
      <c r="AJ68" s="114">
        <f t="shared" si="54"/>
        <v>1.3602090151770902E-2</v>
      </c>
      <c r="AL68" s="148">
        <v>0.13</v>
      </c>
      <c r="AM68" s="149"/>
      <c r="AN68" s="150">
        <f>AN67*AL68</f>
        <v>3.5792504800000002</v>
      </c>
      <c r="AO68" s="151"/>
      <c r="AP68" s="152">
        <f t="shared" si="59"/>
        <v>2.4766300000000019E-2</v>
      </c>
      <c r="AQ68" s="114">
        <f t="shared" si="55"/>
        <v>6.9676213891603301E-3</v>
      </c>
    </row>
    <row r="69" spans="2:43" s="85" customFormat="1" x14ac:dyDescent="0.2">
      <c r="B69" s="153" t="s">
        <v>53</v>
      </c>
      <c r="C69" s="79"/>
      <c r="D69" s="79"/>
      <c r="E69" s="79"/>
      <c r="F69" s="154"/>
      <c r="G69" s="155"/>
      <c r="H69" s="146">
        <f>H67+H68</f>
        <v>28.024328603999997</v>
      </c>
      <c r="I69" s="147"/>
      <c r="J69" s="147"/>
      <c r="K69" s="147"/>
      <c r="L69" s="150">
        <f>L67+L68</f>
        <v>29.39277126</v>
      </c>
      <c r="M69" s="151"/>
      <c r="N69" s="152">
        <f t="shared" si="56"/>
        <v>1.3684426560000027</v>
      </c>
      <c r="O69" s="114">
        <f t="shared" si="57"/>
        <v>4.8830524196917989E-2</v>
      </c>
      <c r="Q69" s="147"/>
      <c r="R69" s="147"/>
      <c r="S69" s="150">
        <f>S67+S68</f>
        <v>30.061871380000003</v>
      </c>
      <c r="T69" s="151"/>
      <c r="U69" s="152">
        <f t="shared" si="1"/>
        <v>0.66910012000000307</v>
      </c>
      <c r="V69" s="114">
        <f t="shared" si="52"/>
        <v>2.2764104618830796E-2</v>
      </c>
      <c r="X69" s="147"/>
      <c r="Y69" s="147"/>
      <c r="Z69" s="150">
        <f>Z67+Z68</f>
        <v>30.482050580000003</v>
      </c>
      <c r="AA69" s="151"/>
      <c r="AB69" s="152">
        <f t="shared" si="3"/>
        <v>0.42017919999999975</v>
      </c>
      <c r="AC69" s="114">
        <f t="shared" si="53"/>
        <v>1.3977147153904152E-2</v>
      </c>
      <c r="AE69" s="147"/>
      <c r="AF69" s="147"/>
      <c r="AG69" s="150">
        <f>AG67+AG68</f>
        <v>30.896670180000001</v>
      </c>
      <c r="AH69" s="151"/>
      <c r="AI69" s="152">
        <f t="shared" si="58"/>
        <v>0.4146195999999982</v>
      </c>
      <c r="AJ69" s="114">
        <f t="shared" si="54"/>
        <v>1.3602090151770826E-2</v>
      </c>
      <c r="AL69" s="147"/>
      <c r="AM69" s="147"/>
      <c r="AN69" s="150">
        <f>AN67+AN68</f>
        <v>31.11194648</v>
      </c>
      <c r="AO69" s="151"/>
      <c r="AP69" s="152">
        <f t="shared" si="59"/>
        <v>0.21527629999999931</v>
      </c>
      <c r="AQ69" s="114">
        <f t="shared" si="55"/>
        <v>6.9676213891603032E-3</v>
      </c>
    </row>
    <row r="70" spans="2:43" s="85" customFormat="1" ht="15.75" customHeight="1" x14ac:dyDescent="0.2">
      <c r="B70" s="269" t="s">
        <v>54</v>
      </c>
      <c r="C70" s="269"/>
      <c r="D70" s="269"/>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2:43" s="85" customFormat="1" ht="13.5" thickBot="1" x14ac:dyDescent="0.25">
      <c r="B71" s="266" t="s">
        <v>57</v>
      </c>
      <c r="C71" s="266"/>
      <c r="D71" s="266"/>
      <c r="E71" s="158"/>
      <c r="F71" s="159"/>
      <c r="G71" s="160"/>
      <c r="H71" s="161">
        <f>SUM(H69:H70)</f>
        <v>28.024328603999997</v>
      </c>
      <c r="I71" s="162"/>
      <c r="J71" s="162"/>
      <c r="K71" s="162"/>
      <c r="L71" s="163">
        <f>SUM(L69:L70)</f>
        <v>29.39277126</v>
      </c>
      <c r="M71" s="164"/>
      <c r="N71" s="165">
        <f t="shared" si="56"/>
        <v>1.3684426560000027</v>
      </c>
      <c r="O71" s="166">
        <f t="shared" si="57"/>
        <v>4.8830524196917989E-2</v>
      </c>
      <c r="Q71" s="162"/>
      <c r="R71" s="162"/>
      <c r="S71" s="163">
        <f>SUM(S69:S70)</f>
        <v>30.061871380000003</v>
      </c>
      <c r="T71" s="164"/>
      <c r="U71" s="165">
        <f t="shared" si="1"/>
        <v>0.66910012000000307</v>
      </c>
      <c r="V71" s="166">
        <f t="shared" si="52"/>
        <v>2.2764104618830796E-2</v>
      </c>
      <c r="X71" s="162"/>
      <c r="Y71" s="162"/>
      <c r="Z71" s="163">
        <f>SUM(Z69:Z70)</f>
        <v>30.482050580000003</v>
      </c>
      <c r="AA71" s="164"/>
      <c r="AB71" s="165">
        <f t="shared" si="3"/>
        <v>0.42017919999999975</v>
      </c>
      <c r="AC71" s="166">
        <f t="shared" si="53"/>
        <v>1.3977147153904152E-2</v>
      </c>
      <c r="AE71" s="162"/>
      <c r="AF71" s="162"/>
      <c r="AG71" s="163">
        <f>SUM(AG69:AG70)</f>
        <v>30.896670180000001</v>
      </c>
      <c r="AH71" s="164"/>
      <c r="AI71" s="165">
        <f t="shared" si="58"/>
        <v>0.4146195999999982</v>
      </c>
      <c r="AJ71" s="166">
        <f t="shared" si="54"/>
        <v>1.3602090151770826E-2</v>
      </c>
      <c r="AL71" s="162"/>
      <c r="AM71" s="162"/>
      <c r="AN71" s="163">
        <f>SUM(AN69:AN70)</f>
        <v>31.11194648</v>
      </c>
      <c r="AO71" s="164"/>
      <c r="AP71" s="165">
        <f t="shared" si="59"/>
        <v>0.21527629999999931</v>
      </c>
      <c r="AQ71" s="166">
        <f t="shared" si="55"/>
        <v>6.9676213891603032E-3</v>
      </c>
    </row>
    <row r="72" spans="2: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2:43" x14ac:dyDescent="0.2">
      <c r="L73" s="173"/>
      <c r="S73" s="173"/>
      <c r="Z73" s="173"/>
      <c r="AG73" s="173"/>
      <c r="AN73" s="173"/>
    </row>
    <row r="74" spans="2:43" x14ac:dyDescent="0.2">
      <c r="B74" s="12" t="s">
        <v>58</v>
      </c>
      <c r="F74" s="174">
        <v>3.5799999999999998E-2</v>
      </c>
      <c r="J74" s="174">
        <f>+'Res (100)'!J74</f>
        <v>3.3500000000000002E-2</v>
      </c>
      <c r="Q74" s="174">
        <f>J74</f>
        <v>3.3500000000000002E-2</v>
      </c>
      <c r="X74" s="174">
        <f>Q74</f>
        <v>3.3500000000000002E-2</v>
      </c>
      <c r="AE74" s="174">
        <f>X74</f>
        <v>3.3500000000000002E-2</v>
      </c>
      <c r="AL74" s="174">
        <f>AE74</f>
        <v>3.3500000000000002E-2</v>
      </c>
    </row>
    <row r="75" spans="2:43" ht="13.5" thickBot="1" x14ac:dyDescent="0.25"/>
    <row r="76" spans="2:43" ht="8.25" customHeight="1" thickBot="1" x14ac:dyDescent="0.25">
      <c r="B76" s="86"/>
      <c r="C76" s="87"/>
      <c r="D76" s="88"/>
      <c r="E76" s="87"/>
      <c r="F76" s="89"/>
      <c r="G76" s="90"/>
      <c r="H76" s="91"/>
      <c r="I76" s="92"/>
      <c r="J76" s="89"/>
      <c r="K76" s="93"/>
      <c r="L76" s="91"/>
      <c r="M76" s="92"/>
      <c r="N76" s="94"/>
      <c r="O76" s="95"/>
      <c r="Q76" s="89"/>
      <c r="R76" s="93"/>
      <c r="S76" s="91"/>
      <c r="T76" s="92"/>
      <c r="U76" s="94"/>
      <c r="V76" s="95"/>
      <c r="X76" s="89"/>
      <c r="Y76" s="93"/>
      <c r="Z76" s="91"/>
      <c r="AA76" s="92"/>
      <c r="AB76" s="94"/>
      <c r="AC76" s="95"/>
      <c r="AE76" s="89"/>
      <c r="AF76" s="93"/>
      <c r="AG76" s="91"/>
      <c r="AH76" s="92"/>
      <c r="AI76" s="94"/>
      <c r="AJ76" s="95"/>
      <c r="AL76" s="89"/>
      <c r="AM76" s="93"/>
      <c r="AN76" s="91"/>
      <c r="AO76" s="92"/>
      <c r="AP76" s="94"/>
      <c r="AQ76" s="95"/>
    </row>
    <row r="77" spans="2:43" x14ac:dyDescent="0.2">
      <c r="B77" s="96" t="s">
        <v>51</v>
      </c>
      <c r="C77" s="21"/>
      <c r="D77" s="21"/>
      <c r="E77" s="21"/>
      <c r="F77" s="97"/>
      <c r="G77" s="98"/>
      <c r="H77" s="99">
        <f>+H61-H31-H40-H41</f>
        <v>26.021290800000003</v>
      </c>
      <c r="I77" s="100"/>
      <c r="J77" s="101"/>
      <c r="K77" s="101"/>
      <c r="L77" s="99">
        <f>+L61-L31-L40-L41-L42</f>
        <v>26.920022000000003</v>
      </c>
      <c r="M77" s="102"/>
      <c r="N77" s="103">
        <f t="shared" ref="N77:N81" si="60">L77-H77</f>
        <v>0.89873120000000029</v>
      </c>
      <c r="O77" s="104">
        <f t="shared" ref="O77:O81" si="61">IF((H77)=0,"",(N77/H77))</f>
        <v>3.4538301996917084E-2</v>
      </c>
      <c r="Q77" s="101"/>
      <c r="R77" s="101"/>
      <c r="S77" s="99">
        <f>+S61-S31-S40-S41-S42</f>
        <v>27.824426000000003</v>
      </c>
      <c r="T77" s="102"/>
      <c r="U77" s="103">
        <f t="shared" ref="U77:U81" si="62">S77-L77</f>
        <v>0.90440399999999954</v>
      </c>
      <c r="V77" s="104">
        <f>IF((L77)=0,"",(U77/L77))</f>
        <v>3.3595960657090078E-2</v>
      </c>
      <c r="X77" s="101"/>
      <c r="Y77" s="101"/>
      <c r="Z77" s="99">
        <f>+Z61-Z31-Z40-Z41-Z42</f>
        <v>28.196266000000001</v>
      </c>
      <c r="AA77" s="102"/>
      <c r="AB77" s="103">
        <f t="shared" ref="AB77:AB81" si="63">Z77-S77</f>
        <v>0.37183999999999884</v>
      </c>
      <c r="AC77" s="104">
        <f>IF((S77)=0,"",(AB77/S77))</f>
        <v>1.3363797693436652E-2</v>
      </c>
      <c r="AE77" s="101"/>
      <c r="AF77" s="101"/>
      <c r="AG77" s="99">
        <f>+AG61-AG31-AG40-AG41-AG42</f>
        <v>28.563186000000002</v>
      </c>
      <c r="AH77" s="102"/>
      <c r="AI77" s="103">
        <f t="shared" ref="AI77:AI81" si="64">AG77-Z77</f>
        <v>0.36692000000000036</v>
      </c>
      <c r="AJ77" s="104">
        <f>IF((Z77)=0,"",(AI77/Z77))</f>
        <v>1.3013070595943461E-2</v>
      </c>
      <c r="AL77" s="101"/>
      <c r="AM77" s="101"/>
      <c r="AN77" s="99">
        <f>+AN61-AN31-AN40-AN41-AN42</f>
        <v>28.753696000000005</v>
      </c>
      <c r="AO77" s="102"/>
      <c r="AP77" s="103">
        <f t="shared" ref="AP77:AP81" si="65">AN77-AG77</f>
        <v>0.19051000000000329</v>
      </c>
      <c r="AQ77" s="104">
        <f>IF((AG77)=0,"",(AP77/AG77))</f>
        <v>6.6697741631484416E-3</v>
      </c>
    </row>
    <row r="78" spans="2:43" x14ac:dyDescent="0.2">
      <c r="B78" s="105" t="s">
        <v>52</v>
      </c>
      <c r="C78" s="21"/>
      <c r="D78" s="21"/>
      <c r="E78" s="21"/>
      <c r="F78" s="106">
        <v>0.13</v>
      </c>
      <c r="G78" s="107"/>
      <c r="H78" s="108">
        <f>H77*F78</f>
        <v>3.3827678040000007</v>
      </c>
      <c r="I78" s="109"/>
      <c r="J78" s="110">
        <v>0.13</v>
      </c>
      <c r="K78" s="109"/>
      <c r="L78" s="111">
        <f>L77*J78</f>
        <v>3.4996028600000004</v>
      </c>
      <c r="M78" s="112"/>
      <c r="N78" s="113">
        <f t="shared" si="60"/>
        <v>0.11683505599999977</v>
      </c>
      <c r="O78" s="114">
        <f t="shared" si="61"/>
        <v>3.4538301996917001E-2</v>
      </c>
      <c r="Q78" s="110">
        <v>0.13</v>
      </c>
      <c r="R78" s="109"/>
      <c r="S78" s="111">
        <f>S77*Q78</f>
        <v>3.6171753800000004</v>
      </c>
      <c r="T78" s="112"/>
      <c r="U78" s="113">
        <f t="shared" si="62"/>
        <v>0.11757251999999996</v>
      </c>
      <c r="V78" s="114">
        <f t="shared" ref="V78:V81" si="66">IF((L78)=0,"",(U78/L78))</f>
        <v>3.3595960657090085E-2</v>
      </c>
      <c r="X78" s="110">
        <v>0.13</v>
      </c>
      <c r="Y78" s="109"/>
      <c r="Z78" s="111">
        <f>Z77*X78</f>
        <v>3.6655145800000004</v>
      </c>
      <c r="AA78" s="112"/>
      <c r="AB78" s="113">
        <f t="shared" si="63"/>
        <v>4.8339200000000027E-2</v>
      </c>
      <c r="AC78" s="114">
        <f t="shared" ref="AC78:AC81" si="67">IF((S78)=0,"",(AB78/S78))</f>
        <v>1.3363797693436701E-2</v>
      </c>
      <c r="AE78" s="110">
        <v>0.13</v>
      </c>
      <c r="AF78" s="109"/>
      <c r="AG78" s="111">
        <f>AG77*AE78</f>
        <v>3.7132141800000005</v>
      </c>
      <c r="AH78" s="112"/>
      <c r="AI78" s="113">
        <f t="shared" si="64"/>
        <v>4.7699600000000064E-2</v>
      </c>
      <c r="AJ78" s="114">
        <f t="shared" ref="AJ78:AJ81" si="68">IF((Z78)=0,"",(AI78/Z78))</f>
        <v>1.3013070595943465E-2</v>
      </c>
      <c r="AL78" s="110">
        <v>0.13</v>
      </c>
      <c r="AM78" s="109"/>
      <c r="AN78" s="111">
        <f>AN77*AL78</f>
        <v>3.7379804800000009</v>
      </c>
      <c r="AO78" s="112"/>
      <c r="AP78" s="113">
        <f t="shared" si="65"/>
        <v>2.4766300000000463E-2</v>
      </c>
      <c r="AQ78" s="114">
        <f t="shared" ref="AQ78:AQ81" si="69">IF((AG78)=0,"",(AP78/AG78))</f>
        <v>6.6697741631484503E-3</v>
      </c>
    </row>
    <row r="79" spans="2:43" x14ac:dyDescent="0.2">
      <c r="B79" s="115" t="s">
        <v>53</v>
      </c>
      <c r="C79" s="21"/>
      <c r="D79" s="21"/>
      <c r="E79" s="21"/>
      <c r="F79" s="116"/>
      <c r="G79" s="107"/>
      <c r="H79" s="108">
        <f>H77+H78</f>
        <v>29.404058604000003</v>
      </c>
      <c r="I79" s="109"/>
      <c r="J79" s="109"/>
      <c r="K79" s="109"/>
      <c r="L79" s="111">
        <f>L77+L78</f>
        <v>30.419624860000003</v>
      </c>
      <c r="M79" s="112"/>
      <c r="N79" s="113">
        <f t="shared" si="60"/>
        <v>1.0155662559999996</v>
      </c>
      <c r="O79" s="114">
        <f t="shared" si="61"/>
        <v>3.4538301996917063E-2</v>
      </c>
      <c r="Q79" s="109"/>
      <c r="R79" s="109"/>
      <c r="S79" s="111">
        <f>S77+S78</f>
        <v>31.441601380000002</v>
      </c>
      <c r="T79" s="112"/>
      <c r="U79" s="113">
        <f t="shared" si="62"/>
        <v>1.0219765199999991</v>
      </c>
      <c r="V79" s="114">
        <f t="shared" si="66"/>
        <v>3.3595960657090071E-2</v>
      </c>
      <c r="X79" s="109"/>
      <c r="Y79" s="109"/>
      <c r="Z79" s="111">
        <f>Z77+Z78</f>
        <v>31.861780580000001</v>
      </c>
      <c r="AA79" s="112"/>
      <c r="AB79" s="113">
        <f t="shared" si="63"/>
        <v>0.42017919999999975</v>
      </c>
      <c r="AC79" s="114">
        <f t="shared" si="67"/>
        <v>1.3363797693436687E-2</v>
      </c>
      <c r="AE79" s="109"/>
      <c r="AF79" s="109"/>
      <c r="AG79" s="111">
        <f>AG77+AG78</f>
        <v>32.276400180000003</v>
      </c>
      <c r="AH79" s="112"/>
      <c r="AI79" s="113">
        <f t="shared" si="64"/>
        <v>0.41461960000000175</v>
      </c>
      <c r="AJ79" s="114">
        <f t="shared" si="68"/>
        <v>1.3013070595943503E-2</v>
      </c>
      <c r="AL79" s="109"/>
      <c r="AM79" s="109"/>
      <c r="AN79" s="111">
        <f>AN77+AN78</f>
        <v>32.49167648000001</v>
      </c>
      <c r="AO79" s="112"/>
      <c r="AP79" s="113">
        <f t="shared" si="65"/>
        <v>0.21527630000000642</v>
      </c>
      <c r="AQ79" s="114">
        <f t="shared" si="69"/>
        <v>6.6697741631485249E-3</v>
      </c>
    </row>
    <row r="80" spans="2:43" ht="15.75" customHeight="1" x14ac:dyDescent="0.2">
      <c r="B80" s="267" t="s">
        <v>54</v>
      </c>
      <c r="C80" s="267"/>
      <c r="D80" s="267"/>
      <c r="E80" s="21"/>
      <c r="F80" s="116"/>
      <c r="G80" s="107"/>
      <c r="H80" s="117">
        <f>ROUND(-H79*10%,2)</f>
        <v>-2.94</v>
      </c>
      <c r="I80" s="109"/>
      <c r="J80" s="109"/>
      <c r="K80" s="109"/>
      <c r="L80" s="118">
        <f>ROUND(-L79*10%,2)</f>
        <v>-3.04</v>
      </c>
      <c r="M80" s="112"/>
      <c r="N80" s="118">
        <f t="shared" si="60"/>
        <v>-0.10000000000000009</v>
      </c>
      <c r="O80" s="119">
        <f t="shared" si="61"/>
        <v>3.4013605442176902E-2</v>
      </c>
      <c r="Q80" s="109"/>
      <c r="R80" s="109"/>
      <c r="S80" s="118">
        <f>ROUND(-S79*10%,2)</f>
        <v>-3.14</v>
      </c>
      <c r="T80" s="112"/>
      <c r="U80" s="118">
        <f t="shared" si="62"/>
        <v>-0.10000000000000009</v>
      </c>
      <c r="V80" s="119">
        <f t="shared" si="66"/>
        <v>3.2894736842105289E-2</v>
      </c>
      <c r="X80" s="109"/>
      <c r="Y80" s="109"/>
      <c r="Z80" s="118">
        <f>ROUND(-Z79*10%,2)</f>
        <v>-3.19</v>
      </c>
      <c r="AA80" s="112"/>
      <c r="AB80" s="118">
        <f t="shared" si="63"/>
        <v>-4.9999999999999822E-2</v>
      </c>
      <c r="AC80" s="119">
        <f t="shared" si="67"/>
        <v>1.5923566878980836E-2</v>
      </c>
      <c r="AE80" s="109"/>
      <c r="AF80" s="109"/>
      <c r="AG80" s="118">
        <f>ROUND(-AG79*10%,2)</f>
        <v>-3.23</v>
      </c>
      <c r="AH80" s="112"/>
      <c r="AI80" s="118">
        <f t="shared" si="64"/>
        <v>-4.0000000000000036E-2</v>
      </c>
      <c r="AJ80" s="119">
        <f t="shared" si="68"/>
        <v>1.2539184952978068E-2</v>
      </c>
      <c r="AL80" s="109"/>
      <c r="AM80" s="109"/>
      <c r="AN80" s="118">
        <f>ROUND(-AN79*10%,2)</f>
        <v>-3.25</v>
      </c>
      <c r="AO80" s="112"/>
      <c r="AP80" s="118">
        <f t="shared" si="65"/>
        <v>-2.0000000000000018E-2</v>
      </c>
      <c r="AQ80" s="119">
        <f t="shared" si="69"/>
        <v>6.1919504643962904E-3</v>
      </c>
    </row>
    <row r="81" spans="1:43" x14ac:dyDescent="0.2">
      <c r="B81" s="268" t="s">
        <v>55</v>
      </c>
      <c r="C81" s="268"/>
      <c r="D81" s="268"/>
      <c r="E81" s="120"/>
      <c r="F81" s="121"/>
      <c r="G81" s="122"/>
      <c r="H81" s="123">
        <f>H79+H80</f>
        <v>26.464058604000002</v>
      </c>
      <c r="I81" s="124"/>
      <c r="J81" s="124"/>
      <c r="K81" s="124"/>
      <c r="L81" s="125">
        <f>L79+L80</f>
        <v>27.379624860000003</v>
      </c>
      <c r="M81" s="126"/>
      <c r="N81" s="127">
        <f t="shared" si="60"/>
        <v>0.91556625600000174</v>
      </c>
      <c r="O81" s="218">
        <f t="shared" si="61"/>
        <v>3.4596592673113838E-2</v>
      </c>
      <c r="Q81" s="124"/>
      <c r="R81" s="124"/>
      <c r="S81" s="125">
        <f>S79+S80</f>
        <v>28.301601380000001</v>
      </c>
      <c r="T81" s="126"/>
      <c r="U81" s="127">
        <f t="shared" si="62"/>
        <v>0.92197651999999763</v>
      </c>
      <c r="V81" s="128">
        <f t="shared" si="66"/>
        <v>3.3673818568162719E-2</v>
      </c>
      <c r="X81" s="124"/>
      <c r="Y81" s="124"/>
      <c r="Z81" s="125">
        <f>Z79+Z80</f>
        <v>28.67178058</v>
      </c>
      <c r="AA81" s="126"/>
      <c r="AB81" s="127">
        <f t="shared" si="63"/>
        <v>0.37017919999999904</v>
      </c>
      <c r="AC81" s="128">
        <f t="shared" si="67"/>
        <v>1.3079796970838369E-2</v>
      </c>
      <c r="AE81" s="124"/>
      <c r="AF81" s="124"/>
      <c r="AG81" s="125">
        <f>AG79+AG80</f>
        <v>29.046400180000003</v>
      </c>
      <c r="AH81" s="126"/>
      <c r="AI81" s="127">
        <f t="shared" si="64"/>
        <v>0.37461960000000261</v>
      </c>
      <c r="AJ81" s="128">
        <f t="shared" si="68"/>
        <v>1.3065794743885509E-2</v>
      </c>
      <c r="AL81" s="124"/>
      <c r="AM81" s="124"/>
      <c r="AN81" s="125">
        <f>AN79+AN80</f>
        <v>29.24167648000001</v>
      </c>
      <c r="AO81" s="126"/>
      <c r="AP81" s="127">
        <f t="shared" si="65"/>
        <v>0.19527630000000684</v>
      </c>
      <c r="AQ81" s="128">
        <f t="shared" si="69"/>
        <v>6.7229088213989763E-3</v>
      </c>
    </row>
    <row r="82" spans="1:43" ht="15.75" customHeight="1" x14ac:dyDescent="0.2">
      <c r="A82" s="175" t="s">
        <v>59</v>
      </c>
    </row>
    <row r="83" spans="1:43" ht="13.5" customHeight="1" x14ac:dyDescent="0.2"/>
    <row r="84" spans="1:43" ht="8.25" customHeight="1" x14ac:dyDescent="0.2">
      <c r="A84" s="6" t="s">
        <v>60</v>
      </c>
    </row>
    <row r="85" spans="1:43" x14ac:dyDescent="0.2">
      <c r="A85" s="6" t="s">
        <v>61</v>
      </c>
    </row>
    <row r="87" spans="1:43" x14ac:dyDescent="0.2">
      <c r="A87" s="11" t="s">
        <v>62</v>
      </c>
    </row>
    <row r="88" spans="1:43" x14ac:dyDescent="0.2">
      <c r="A88" s="11" t="s">
        <v>63</v>
      </c>
    </row>
    <row r="90" spans="1:43" x14ac:dyDescent="0.2">
      <c r="A90" s="6" t="s">
        <v>64</v>
      </c>
    </row>
    <row r="91" spans="1:43" x14ac:dyDescent="0.2">
      <c r="A91" s="6" t="s">
        <v>65</v>
      </c>
    </row>
    <row r="92" spans="1:43" x14ac:dyDescent="0.2">
      <c r="A92" s="6" t="s">
        <v>66</v>
      </c>
    </row>
    <row r="93" spans="1:43" x14ac:dyDescent="0.2">
      <c r="A93" s="6" t="s">
        <v>67</v>
      </c>
    </row>
    <row r="94" spans="1:43" x14ac:dyDescent="0.2">
      <c r="A94" s="6" t="s">
        <v>68</v>
      </c>
    </row>
    <row r="96" spans="1:43" x14ac:dyDescent="0.2">
      <c r="A96" s="176"/>
      <c r="B96" s="6" t="s">
        <v>69</v>
      </c>
    </row>
    <row r="98" spans="2:2" x14ac:dyDescent="0.2">
      <c r="B98" s="177" t="s">
        <v>70</v>
      </c>
    </row>
  </sheetData>
  <sheetProtection selectLockedCells="1"/>
  <mergeCells count="30">
    <mergeCell ref="AJ21:AJ22"/>
    <mergeCell ref="AP21:AP22"/>
    <mergeCell ref="AQ21:AQ22"/>
    <mergeCell ref="B64:D64"/>
    <mergeCell ref="B65:D65"/>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80:D80"/>
    <mergeCell ref="B81:D81"/>
    <mergeCell ref="A3:K3"/>
    <mergeCell ref="D14:O14"/>
    <mergeCell ref="F20:H20"/>
    <mergeCell ref="J20:L20"/>
    <mergeCell ref="N20:O20"/>
    <mergeCell ref="B71:D71"/>
    <mergeCell ref="B70:D70"/>
  </mergeCells>
  <dataValidations count="4">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D76">
      <formula1>"Monthly, per kWh, per kW"</formula1>
    </dataValidation>
    <dataValidation type="list" allowBlank="1" showInputMessage="1" showErrorMessage="1" sqref="E48:E49 E72 E66 E51:E60 E23:E38 E40:E46">
      <formula1>#REF!</formula1>
    </dataValidation>
    <dataValidation type="list" allowBlank="1" showInputMessage="1" showErrorMessage="1" sqref="E76">
      <formula1>#REF!</formula1>
    </dataValidation>
  </dataValidations>
  <pageMargins left="0.74803149606299213" right="0.74803149606299213" top="0.98425196850393704" bottom="0.98425196850393704" header="0.51181102362204722" footer="0.51181102362204722"/>
  <pageSetup scale="43"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6</xdr:col>
                    <xdr:colOff>476250</xdr:colOff>
                    <xdr:row>16</xdr:row>
                    <xdr:rowOff>171450</xdr:rowOff>
                  </from>
                  <to>
                    <xdr:col>9</xdr:col>
                    <xdr:colOff>552450</xdr:colOff>
                    <xdr:row>18</xdr:row>
                    <xdr:rowOff>28575</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b8bb3d4-4679-4201-bf4e-ecf5a190cbdc">HOLFIN-54-163</_dlc_DocId>
    <_dlc_DocIdUrl xmlns="2b8bb3d4-4679-4201-bf4e-ecf5a190cbdc">
      <Url>http://spapp01/sites/FIN/REG/RateApp/_layouts/DocIdRedir.aspx?ID=HOLFIN-54-163</Url>
      <Description>HOLFIN-54-163</Description>
    </_dlc_DocIdUrl>
  </documentManagement>
</p:properties>
</file>

<file path=customXml/item2.xml><?xml version="1.0" encoding="utf-8"?>
<?mso-contentType ?>
<SharedContentType xmlns="Microsoft.SharePoint.Taxonomy.ContentTypeSync" SourceId="9d54efc9-ddd0-46ce-8ac6-e4a1c98f1b3f"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F315C046302CB48A130D524A66E2A02" ma:contentTypeVersion="0" ma:contentTypeDescription="Create a new document." ma:contentTypeScope="" ma:versionID="a0459a2c4ffab844f7bfe5f446fd38fe">
  <xsd:schema xmlns:xsd="http://www.w3.org/2001/XMLSchema" xmlns:xs="http://www.w3.org/2001/XMLSchema" xmlns:p="http://schemas.microsoft.com/office/2006/metadata/properties" xmlns:ns2="2b8bb3d4-4679-4201-bf4e-ecf5a190cbdc" targetNamespace="http://schemas.microsoft.com/office/2006/metadata/properties" ma:root="true" ma:fieldsID="44fb956c0ba4511dc61cc0c18309f14b" ns2:_="">
    <xsd:import namespace="2b8bb3d4-4679-4201-bf4e-ecf5a190cbd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6E7423D-1CB9-4B5B-803B-8EA12FC0FBA5}"/>
</file>

<file path=customXml/itemProps2.xml><?xml version="1.0" encoding="utf-8"?>
<ds:datastoreItem xmlns:ds="http://schemas.openxmlformats.org/officeDocument/2006/customXml" ds:itemID="{AA505EB2-C254-4595-B89B-FE2DDF10F6EF}"/>
</file>

<file path=customXml/itemProps3.xml><?xml version="1.0" encoding="utf-8"?>
<ds:datastoreItem xmlns:ds="http://schemas.openxmlformats.org/officeDocument/2006/customXml" ds:itemID="{5288244B-2585-4E13-9D47-BCD2CE651FAF}"/>
</file>

<file path=customXml/itemProps4.xml><?xml version="1.0" encoding="utf-8"?>
<ds:datastoreItem xmlns:ds="http://schemas.openxmlformats.org/officeDocument/2006/customXml" ds:itemID="{F4D0305B-E2CE-4086-AA5F-76E85EDD081C}"/>
</file>

<file path=customXml/itemProps5.xml><?xml version="1.0" encoding="utf-8"?>
<ds:datastoreItem xmlns:ds="http://schemas.openxmlformats.org/officeDocument/2006/customXml" ds:itemID="{342AE6A0-662F-4B05-AC53-18BFECCB4A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50</vt:i4>
      </vt:variant>
    </vt:vector>
  </HeadingPairs>
  <TitlesOfParts>
    <vt:vector size="77" baseType="lpstr">
      <vt:lpstr>Summary (Updated)</vt:lpstr>
      <vt:lpstr>Proposed Rates</vt:lpstr>
      <vt:lpstr>Res (100)</vt:lpstr>
      <vt:lpstr>Res (232)</vt:lpstr>
      <vt:lpstr>Res (250)</vt:lpstr>
      <vt:lpstr>Res (500)</vt:lpstr>
      <vt:lpstr>Res (800)</vt:lpstr>
      <vt:lpstr>Res (1000)</vt:lpstr>
      <vt:lpstr>Res (1500)</vt:lpstr>
      <vt:lpstr>Res (2000)</vt:lpstr>
      <vt:lpstr>SC (1000)</vt:lpstr>
      <vt:lpstr>SC (2000)</vt:lpstr>
      <vt:lpstr>SC (5000)</vt:lpstr>
      <vt:lpstr>SC (10000)</vt:lpstr>
      <vt:lpstr>SC (15000)</vt:lpstr>
      <vt:lpstr>&gt;50 (100)</vt:lpstr>
      <vt:lpstr>&gt;50 (250)</vt:lpstr>
      <vt:lpstr>&gt;50 (500)</vt:lpstr>
      <vt:lpstr>&gt;50 (1000)</vt:lpstr>
      <vt:lpstr>&gt;1500(2500)</vt:lpstr>
      <vt:lpstr>&gt;1500(4000)</vt:lpstr>
      <vt:lpstr>LU(7500)</vt:lpstr>
      <vt:lpstr>LU(10000)</vt:lpstr>
      <vt:lpstr>USL (470)</vt:lpstr>
      <vt:lpstr>SN (.4)</vt:lpstr>
      <vt:lpstr>StLght (1.5)</vt:lpstr>
      <vt:lpstr>Sheet1</vt:lpstr>
      <vt:lpstr>'&gt;1500(2500)'!Print_Area</vt:lpstr>
      <vt:lpstr>'&gt;1500(4000)'!Print_Area</vt:lpstr>
      <vt:lpstr>'&gt;50 (100)'!Print_Area</vt:lpstr>
      <vt:lpstr>'&gt;50 (1000)'!Print_Area</vt:lpstr>
      <vt:lpstr>'&gt;50 (250)'!Print_Area</vt:lpstr>
      <vt:lpstr>'&gt;50 (500)'!Print_Area</vt:lpstr>
      <vt:lpstr>'LU(10000)'!Print_Area</vt:lpstr>
      <vt:lpstr>'LU(7500)'!Print_Area</vt:lpstr>
      <vt:lpstr>'Proposed Rates'!Print_Area</vt:lpstr>
      <vt:lpstr>'Res (100)'!Print_Area</vt:lpstr>
      <vt:lpstr>'Res (1000)'!Print_Area</vt:lpstr>
      <vt:lpstr>'Res (1500)'!Print_Area</vt:lpstr>
      <vt:lpstr>'Res (2000)'!Print_Area</vt:lpstr>
      <vt:lpstr>'Res (232)'!Print_Area</vt:lpstr>
      <vt:lpstr>'Res (250)'!Print_Area</vt:lpstr>
      <vt:lpstr>'Res (500)'!Print_Area</vt:lpstr>
      <vt:lpstr>'Res (800)'!Print_Area</vt:lpstr>
      <vt:lpstr>'SC (1000)'!Print_Area</vt:lpstr>
      <vt:lpstr>'SC (10000)'!Print_Area</vt:lpstr>
      <vt:lpstr>'SC (15000)'!Print_Area</vt:lpstr>
      <vt:lpstr>'SC (2000)'!Print_Area</vt:lpstr>
      <vt:lpstr>'SC (5000)'!Print_Area</vt:lpstr>
      <vt:lpstr>'SN (.4)'!Print_Area</vt:lpstr>
      <vt:lpstr>'StLght (1.5)'!Print_Area</vt:lpstr>
      <vt:lpstr>'Summary (Updated)'!Print_Area</vt:lpstr>
      <vt:lpstr>'USL (470)'!Print_Area</vt:lpstr>
      <vt:lpstr>'&gt;1500(2500)'!Print_Titles</vt:lpstr>
      <vt:lpstr>'&gt;1500(4000)'!Print_Titles</vt:lpstr>
      <vt:lpstr>'&gt;50 (100)'!Print_Titles</vt:lpstr>
      <vt:lpstr>'&gt;50 (1000)'!Print_Titles</vt:lpstr>
      <vt:lpstr>'&gt;50 (250)'!Print_Titles</vt:lpstr>
      <vt:lpstr>'&gt;50 (500)'!Print_Titles</vt:lpstr>
      <vt:lpstr>'LU(10000)'!Print_Titles</vt:lpstr>
      <vt:lpstr>'LU(7500)'!Print_Titles</vt:lpstr>
      <vt:lpstr>'Res (100)'!Print_Titles</vt:lpstr>
      <vt:lpstr>'Res (1000)'!Print_Titles</vt:lpstr>
      <vt:lpstr>'Res (1500)'!Print_Titles</vt:lpstr>
      <vt:lpstr>'Res (2000)'!Print_Titles</vt:lpstr>
      <vt:lpstr>'Res (232)'!Print_Titles</vt:lpstr>
      <vt:lpstr>'Res (250)'!Print_Titles</vt:lpstr>
      <vt:lpstr>'Res (500)'!Print_Titles</vt:lpstr>
      <vt:lpstr>'Res (800)'!Print_Titles</vt:lpstr>
      <vt:lpstr>'SC (1000)'!Print_Titles</vt:lpstr>
      <vt:lpstr>'SC (10000)'!Print_Titles</vt:lpstr>
      <vt:lpstr>'SC (15000)'!Print_Titles</vt:lpstr>
      <vt:lpstr>'SC (2000)'!Print_Titles</vt:lpstr>
      <vt:lpstr>'SC (5000)'!Print_Titles</vt:lpstr>
      <vt:lpstr>'SN (.4)'!Print_Titles</vt:lpstr>
      <vt:lpstr>'StLght (1.5)'!Print_Titles</vt:lpstr>
      <vt:lpstr>'USL (470)'!Print_Titles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Att-OEB-Q1-W_ Appendix 2-W_Bill_Impacts - Updated August 12</dc:title>
  <dc:creator>aprilb</dc:creator>
  <cp:lastModifiedBy>PamelaJ</cp:lastModifiedBy>
  <cp:lastPrinted>2015-08-12T13:18:11Z</cp:lastPrinted>
  <dcterms:created xsi:type="dcterms:W3CDTF">2015-04-28T13:50:50Z</dcterms:created>
  <dcterms:modified xsi:type="dcterms:W3CDTF">2015-09-18T23:17:12Z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0x0101006F315C046302CB48A130D524A66E2A02</vt:lpwstr>
  </property>
  <property fmtid="{D5CDD505-2E9C-101B-9397-08002B2CF9AE}" pid="3" name="_dlc_DocIdItemGuid">
    <vt:lpwstr>b7aa69ea-caad-4acb-b467-852f0a93e84c</vt:lpwstr>
  </property>
  <property fmtid="{D5CDD505-2E9C-101B-9397-08002B2CF9AE}" pid="4" name="TaxKeyword">
    <vt:lpwstr/>
  </property>
</Properties>
</file>